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'Položky'!$A$1:$G$96</definedName>
    <definedName name="_xlnm.Print_Titles" localSheetId="2">'Položky'!$1:$6</definedName>
    <definedName name="_xlnm.Print_Area" localSheetId="1">'Rekapitulace'!$A$1:$I$25</definedName>
    <definedName name="_xlnm.Print_Titles" localSheetId="1">'Rekapitulace'!$1:$6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'Rekapitulace'!$G$19</definedName>
    <definedName name="Dodavka0">'Položky'!#REF!</definedName>
    <definedName name="HSV">'Rekapitulace'!$E$19</definedName>
    <definedName name="HSV0">'Položky'!#REF!</definedName>
    <definedName name="HZS">'Rekapitulace'!$I$19</definedName>
    <definedName name="HZS0">'Položky'!#REF!</definedName>
    <definedName name="JKSO">'Krycí list'!$G$2</definedName>
    <definedName name="MJ">'Krycí list'!$G$5</definedName>
    <definedName name="Mont">'Rekapitulace'!$H$19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PocetMJ">'Krycí list'!$G$6</definedName>
    <definedName name="Poznamka">'Krycí list'!$B$37</definedName>
    <definedName name="Projektant">'Krycí list'!$C$8</definedName>
    <definedName name="PSV">'Rekapitulace'!$F$19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Typ">'Položky'!#REF!</definedName>
    <definedName name="VRN">'Rekapitulace'!$H$25</definedName>
    <definedName name="VRNKc">'Rekapitulace'!$E$24</definedName>
    <definedName name="VRNnazev">'Rekapitulace'!$A$24</definedName>
    <definedName name="VRNproc">'Rekapitulace'!$F$24</definedName>
    <definedName name="VRNzakl">'Rekapitulace'!$G$24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solver_lin" localSheetId="2">0</definedName>
    <definedName name="solver_num" localSheetId="2">0</definedName>
    <definedName name="solver_opt" localSheetId="2">'Položky'!#REF!</definedName>
    <definedName name="solver_typ" localSheetId="2">1</definedName>
    <definedName name="solver_val" localSheetId="2">0</definedName>
  </definedNames>
  <calcPr fullCalcOnLoad="1"/>
</workbook>
</file>

<file path=xl/sharedStrings.xml><?xml version="1.0" encoding="utf-8"?>
<sst xmlns="http://schemas.openxmlformats.org/spreadsheetml/2006/main" count="352" uniqueCount="243">
  <si>
    <t>POLOŽKOVÝ ROZPOČET</t>
  </si>
  <si>
    <t>Rozpočet</t>
  </si>
  <si>
    <t xml:space="preserve">JKSO </t>
  </si>
  <si>
    <t>Objekt</t>
  </si>
  <si>
    <t>Název objektu</t>
  </si>
  <si>
    <t xml:space="preserve">SKP </t>
  </si>
  <si>
    <t>01</t>
  </si>
  <si>
    <t>OPRAVA ZTI</t>
  </si>
  <si>
    <t>Měrná jednotka</t>
  </si>
  <si>
    <t>Stavba</t>
  </si>
  <si>
    <t>Název stavby</t>
  </si>
  <si>
    <t>Počet jednotek</t>
  </si>
  <si>
    <t>2013 008</t>
  </si>
  <si>
    <t>MŠ ŽĎÁRSKÁ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</si>
  <si>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</si>
  <si>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</si>
  <si>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</si>
  <si>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</si>
  <si>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</si>
  <si>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</si>
  <si>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</si>
  <si>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</si>
  <si>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</si>
  <si>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</si>
  <si>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</si>
  <si>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</si>
  <si>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</si>
  <si>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</si>
  <si>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</si>
  <si>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</si>
  <si>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</si>
  <si>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</si>
  <si>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</si>
  <si>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</si>
  <si>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</si>
  <si>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</si>
  <si>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</si>
  <si>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</si>
  <si>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</si>
  <si>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</si>
  <si>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</si>
  <si>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</si>
  <si>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</si>
  <si>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</si>
  <si>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</si>
  <si>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</si>
  <si>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</si>
  <si>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</si>
  <si>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</si>
  <si>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</si>
  <si>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</si>
  <si>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</si>
  <si>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 xml:space="preserve"> </t>
  </si>
  <si>
    <t>Stavba :</t>
  </si>
  <si>
    <t>Rozpočet :</t>
  </si>
  <si>
    <t>Objekt :</t>
  </si>
  <si>
    <t>REKONSTRUKCE WC A UMÝVARNA 2.NP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</si>
  <si>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</si>
  <si>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</si>
  <si>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</si>
  <si>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</si>
  <si>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</si>
  <si>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</si>
  <si>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</si>
  <si>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</si>
  <si>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</si>
  <si>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</si>
  <si>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</si>
  <si>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</si>
  <si>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</si>
  <si>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</si>
  <si>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</si>
  <si>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</si>
  <si>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</si>
  <si>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</si>
  <si>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</si>
  <si>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</si>
  <si>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</si>
  <si>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</si>
  <si>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</si>
  <si>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6</t>
  </si>
  <si>
    <t>Úpravy povrchů, podlahy a osazování výplní</t>
  </si>
  <si>
    <t>612473181R00</t>
  </si>
  <si>
    <t>Vnitřní omítka zdiva vápenocementová ze suchých směsí hladká</t>
  </si>
  <si>
    <t>m2</t>
  </si>
  <si>
    <t>612473182R00</t>
  </si>
  <si>
    <t>Vnitřní omítka zdiva vápenocementová ze suchých směsí štuková</t>
  </si>
  <si>
    <t>631311114U00</t>
  </si>
  <si>
    <t xml:space="preserve">Mazanina -8cm C16/20 </t>
  </si>
  <si>
    <t>m3</t>
  </si>
  <si>
    <t>631319011U00</t>
  </si>
  <si>
    <t>Příplatek k mazanině tl do 80 mm za přehlazení povrchu</t>
  </si>
  <si>
    <t>631362021R00</t>
  </si>
  <si>
    <t xml:space="preserve">Výztuž mazanin svařovanými sítěmi Kari </t>
  </si>
  <si>
    <t>t</t>
  </si>
  <si>
    <t>Celkem za</t>
  </si>
  <si>
    <t>9</t>
  </si>
  <si>
    <t>Ostatní konstrukce a práce-bourání</t>
  </si>
  <si>
    <t>965043341R00</t>
  </si>
  <si>
    <t>Bourání podkladů pod dlažby betonových s potěrem nebo teracem tl do 100 mm pl přes 4 m2</t>
  </si>
  <si>
    <t>965081223U00</t>
  </si>
  <si>
    <t>Bourání podlah z dlaždic keramických nebo xylolitových tl přes 10 mm pl přes 1 m2</t>
  </si>
  <si>
    <t>969011121R00</t>
  </si>
  <si>
    <t>Vybourání vodovodního nebo plynového vedení DN do 52</t>
  </si>
  <si>
    <t>m</t>
  </si>
  <si>
    <t>978021191R00</t>
  </si>
  <si>
    <t>Otlučení cementových omítek vnitřních stěn o rozsahu do 100 %</t>
  </si>
  <si>
    <t>979011111R00</t>
  </si>
  <si>
    <t>Svislá doprava suti a vybouraných hmot za prvé podlaží</t>
  </si>
  <si>
    <t>979081111R00</t>
  </si>
  <si>
    <t xml:space="preserve">Odvoz suti a vybouraných hmot na skládku do 1 km </t>
  </si>
  <si>
    <t>979082111R00</t>
  </si>
  <si>
    <t>Vnitrostaveništní vodorovná doprava suti a vybouraných hmot do 10 m</t>
  </si>
  <si>
    <t>979093112</t>
  </si>
  <si>
    <t>Uložení suti na skládku s hrubým urovnáním bez zhutnění suť znečištěná</t>
  </si>
  <si>
    <t>99</t>
  </si>
  <si>
    <t>Přesun hmot</t>
  </si>
  <si>
    <t>998011001R00</t>
  </si>
  <si>
    <t xml:space="preserve">Přesun hmot pro budovy zděné výšky do 6 m </t>
  </si>
  <si>
    <t>721</t>
  </si>
  <si>
    <t>Zdravotechnika - vnitřní kanalizace</t>
  </si>
  <si>
    <t>721174025U00</t>
  </si>
  <si>
    <t>Potrubí kanalizační z PP odpadní DN 100</t>
  </si>
  <si>
    <t>721174026U00</t>
  </si>
  <si>
    <t>Potrubí kanalizační z PP odpadní DN 125</t>
  </si>
  <si>
    <t>721174042U00</t>
  </si>
  <si>
    <t>Potrubí kanalizační z PP připojovací DN 40</t>
  </si>
  <si>
    <t>721174043U00</t>
  </si>
  <si>
    <t>Potrubí kanalizační z PP připojovací DN 50</t>
  </si>
  <si>
    <t>722</t>
  </si>
  <si>
    <t>Zdravotechnika - vnitřní vodovod</t>
  </si>
  <si>
    <t>722174002U00</t>
  </si>
  <si>
    <t>Potrubí vodovodní plastové PPR svar polyfuze PN 16 D 20 x 2,8 mm</t>
  </si>
  <si>
    <t>722174003U00</t>
  </si>
  <si>
    <t>Potrubí vodovodní plastové PPR svar polyfuze PN 16 D 25 x 3,5 mm</t>
  </si>
  <si>
    <t>722181211U00</t>
  </si>
  <si>
    <t>Ochrana vodovodního potrubí přilepenými tepelně izolačními trubicemi z PE tl do 6 mm DN do 22 mm</t>
  </si>
  <si>
    <t>722220111R00</t>
  </si>
  <si>
    <t>Nástěnka pro výtokový ventil G 1/2 s jedním závitem</t>
  </si>
  <si>
    <t>kus</t>
  </si>
  <si>
    <t>722240123U00</t>
  </si>
  <si>
    <t xml:space="preserve">Kohout kulový plastový PPR DN 25 </t>
  </si>
  <si>
    <t>725</t>
  </si>
  <si>
    <t>Zdravotechnika - zařizovací předměty</t>
  </si>
  <si>
    <t>725110811R00</t>
  </si>
  <si>
    <t xml:space="preserve">Demontáž klozetů splachovací s nádrží </t>
  </si>
  <si>
    <t>soubor</t>
  </si>
  <si>
    <t>725113123U00</t>
  </si>
  <si>
    <t xml:space="preserve">Montáž klozetových mís závěsných </t>
  </si>
  <si>
    <t>642388200</t>
  </si>
  <si>
    <t>mísa klozetová keramická závěsná dětská</t>
  </si>
  <si>
    <t>551673930</t>
  </si>
  <si>
    <t>sedátko klozetové duroplastové k BABY</t>
  </si>
  <si>
    <t>725210821R00</t>
  </si>
  <si>
    <t xml:space="preserve">Demontáž umyvadel bez výtokových armatur </t>
  </si>
  <si>
    <t>725215102U00</t>
  </si>
  <si>
    <t xml:space="preserve">Montáž umyvadla připevněného na šrouby do zdiva </t>
  </si>
  <si>
    <t>642173110</t>
  </si>
  <si>
    <t>umyvadlo keramické s otvorem, bílé 500x410x185 mm</t>
  </si>
  <si>
    <t>725240812R00</t>
  </si>
  <si>
    <t xml:space="preserve">Demontáž vaniček sprchových bez výtokových armatur </t>
  </si>
  <si>
    <t>725249101R00</t>
  </si>
  <si>
    <t xml:space="preserve">Montáž vaničky sprchové </t>
  </si>
  <si>
    <t>725249103R00</t>
  </si>
  <si>
    <t xml:space="preserve">Montáž koutu sprchového </t>
  </si>
  <si>
    <t>725331111U00</t>
  </si>
  <si>
    <t>Výlevka bez výtokových armatur keramická se sklopnou plastovou mřížkou 425 mm</t>
  </si>
  <si>
    <t>725539206U00</t>
  </si>
  <si>
    <t>Montáž ohřívačů zásobníkových závěsných tlakových do 200 litrů</t>
  </si>
  <si>
    <t>541322820</t>
  </si>
  <si>
    <t>ohřívač vody elektrický</t>
  </si>
  <si>
    <t>725811161U00</t>
  </si>
  <si>
    <t>Ventil směšovací termostatický vč. uzávěrů a klapek</t>
  </si>
  <si>
    <t>725813111U00</t>
  </si>
  <si>
    <t xml:space="preserve">Ventil rohový bez připojovací trubičky G 1/2 </t>
  </si>
  <si>
    <t>725821411U00</t>
  </si>
  <si>
    <t>Montáž baterie umyvadlové a dřezové nástěnné chromované</t>
  </si>
  <si>
    <t>551439760</t>
  </si>
  <si>
    <t>baterie dřezová páková,  nástěnná s ústím 300 mm</t>
  </si>
  <si>
    <t>725822711U00</t>
  </si>
  <si>
    <t xml:space="preserve">Montáž baterie umyvadlové nástěnné chromované </t>
  </si>
  <si>
    <t>551440470</t>
  </si>
  <si>
    <t>baterie umyvadlová páková ,  s otvíráním odpadu</t>
  </si>
  <si>
    <t>551440480</t>
  </si>
  <si>
    <t>baterie umyvadlová páková pro jednu vodu</t>
  </si>
  <si>
    <t>725841411U00</t>
  </si>
  <si>
    <t>Montáž baterie sprchové nástěnné s nastavitelnou výškou sprchy</t>
  </si>
  <si>
    <t>551454031</t>
  </si>
  <si>
    <t>baterie sprchová</t>
  </si>
  <si>
    <t>725860109R00</t>
  </si>
  <si>
    <t>Zápachové uzávěrky pro zařizovací předměty umyvadlové DN 40</t>
  </si>
  <si>
    <t>725865312U00</t>
  </si>
  <si>
    <t>Zápachové uzávěrky pro zařizovací předměty sprchové DN 40/50 samočistící s nerez krytkou</t>
  </si>
  <si>
    <t>725980123U00</t>
  </si>
  <si>
    <t xml:space="preserve">Dvířka 30/30 </t>
  </si>
  <si>
    <t>726</t>
  </si>
  <si>
    <t>Zdravotechnika - předstěnové instalace</t>
  </si>
  <si>
    <t>726111032</t>
  </si>
  <si>
    <t>Instalační předstěna - klozet s ovládáním zepředu v 1200 mm závěsný do masivní zděné kce</t>
  </si>
  <si>
    <t>726111204</t>
  </si>
  <si>
    <t>Instalační předstěna - montáž klozetu do masivní zděné kce</t>
  </si>
  <si>
    <t>743</t>
  </si>
  <si>
    <t>Elektromontáže - hrubá montáž</t>
  </si>
  <si>
    <t>743411112R00</t>
  </si>
  <si>
    <t xml:space="preserve">Elektroinstalační práce cca </t>
  </si>
  <si>
    <t>766</t>
  </si>
  <si>
    <t>Konstrukce truhlářské</t>
  </si>
  <si>
    <t>766621711U00</t>
  </si>
  <si>
    <t xml:space="preserve">Montáž a dodávka oken a parapetů </t>
  </si>
  <si>
    <t>771</t>
  </si>
  <si>
    <t>Podlahy z dlaždic</t>
  </si>
  <si>
    <t>771474112U00</t>
  </si>
  <si>
    <t>Montáž soklíků z dlaždic keramických rovných flexibilní lepidlo v do 90 mm</t>
  </si>
  <si>
    <t>771571114U00</t>
  </si>
  <si>
    <t>Montáž podlah z keramických dlaždic režných hladkých do malty do 19 ks/m2</t>
  </si>
  <si>
    <t>597611120</t>
  </si>
  <si>
    <t>dlaždice keramické (bílé i barevné) 33,3 x 33,3 x 0,8 cm I. j.</t>
  </si>
  <si>
    <t>771579196U00</t>
  </si>
  <si>
    <t>Příplatek k montáž podlah keramických za spárování tmelem dvousložkovým</t>
  </si>
  <si>
    <t>771591111U00</t>
  </si>
  <si>
    <t xml:space="preserve">Podlahy penetrace podkladu </t>
  </si>
  <si>
    <t>781</t>
  </si>
  <si>
    <t>Dokončovací práce - obklady keramické</t>
  </si>
  <si>
    <t>781411810U00</t>
  </si>
  <si>
    <t>Demontáž obkladů z obkladaček pórovinových kladených do malty</t>
  </si>
  <si>
    <t>781414112U00</t>
  </si>
  <si>
    <t>Montáž obkladaček vnitřních pórovinových pravoúhlých do 25 ks/m2 lepených flexibilním lepid</t>
  </si>
  <si>
    <t>597610040</t>
  </si>
  <si>
    <t>obkládačky keramické (bílé i barevné) 25 x 33 x 0, 7 cm I. j.</t>
  </si>
  <si>
    <t>781419191U00</t>
  </si>
  <si>
    <t>Příplatek k montáži obkladů vnitřních pórovinových za plochu do 10 m2</t>
  </si>
  <si>
    <t>781449193</t>
  </si>
  <si>
    <t>Příplatek k montáži obkladů vnitřních z obkladaček hutných za spárování tmelem</t>
  </si>
  <si>
    <t>598821700</t>
  </si>
  <si>
    <t>spárovací hmota 5 kg</t>
  </si>
  <si>
    <t>781491211U00</t>
  </si>
  <si>
    <t xml:space="preserve">Plastové profily vanové kladené do malty </t>
  </si>
  <si>
    <t>781491511U00</t>
  </si>
  <si>
    <t xml:space="preserve">Plastové profily ukončovací kladené do malty </t>
  </si>
  <si>
    <t>784</t>
  </si>
  <si>
    <t>Dokončovací práce - malby</t>
  </si>
  <si>
    <t>784453301U00</t>
  </si>
  <si>
    <t>Malby směsi práškové hlinkové bílé dvojnásobné v místnostech v do 3,8 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</si>
</sst>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DD/MM/YY"/>
    <numFmt numFmtId="168" formatCode="0.0"/>
    <numFmt numFmtId="169" formatCode="#,##0&quot; Kč&quot;"/>
    <numFmt numFmtId="170" formatCode="#,##0.00"/>
  </numFmts>
  <fonts count="16">
    <font>
      <sz val="10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192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 horizontal="center"/>
    </xf>
    <xf numFmtId="164" fontId="5" fillId="2" borderId="4" xfId="0" applyFont="1" applyFill="1" applyBorder="1" applyAlignment="1">
      <alignment horizontal="left"/>
    </xf>
    <xf numFmtId="164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164" fontId="1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9" xfId="0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 horizontal="left"/>
    </xf>
    <xf numFmtId="164" fontId="3" fillId="0" borderId="7" xfId="0" applyFont="1" applyBorder="1" applyAlignment="1">
      <alignment/>
    </xf>
    <xf numFmtId="165" fontId="4" fillId="0" borderId="11" xfId="0" applyNumberFormat="1" applyFont="1" applyBorder="1" applyAlignment="1">
      <alignment horizontal="left"/>
    </xf>
    <xf numFmtId="165" fontId="3" fillId="2" borderId="7" xfId="0" applyNumberFormat="1" applyFont="1" applyFill="1" applyBorder="1" applyAlignment="1">
      <alignment/>
    </xf>
    <xf numFmtId="165" fontId="1" fillId="2" borderId="8" xfId="0" applyNumberFormat="1" applyFont="1" applyFill="1" applyBorder="1" applyAlignment="1">
      <alignment/>
    </xf>
    <xf numFmtId="164" fontId="3" fillId="2" borderId="9" xfId="0" applyFont="1" applyFill="1" applyBorder="1" applyAlignment="1">
      <alignment/>
    </xf>
    <xf numFmtId="164" fontId="1" fillId="2" borderId="9" xfId="0" applyFont="1" applyFill="1" applyBorder="1" applyAlignment="1">
      <alignment/>
    </xf>
    <xf numFmtId="164" fontId="1" fillId="2" borderId="8" xfId="0" applyFont="1" applyFill="1" applyBorder="1" applyAlignment="1">
      <alignment/>
    </xf>
    <xf numFmtId="164" fontId="4" fillId="0" borderId="10" xfId="0" applyFont="1" applyFill="1" applyBorder="1" applyAlignment="1">
      <alignment/>
    </xf>
    <xf numFmtId="166" fontId="4" fillId="0" borderId="11" xfId="0" applyNumberFormat="1" applyFont="1" applyBorder="1" applyAlignment="1">
      <alignment horizontal="left"/>
    </xf>
    <xf numFmtId="164" fontId="0" fillId="0" borderId="0" xfId="0" applyFill="1" applyAlignment="1">
      <alignment/>
    </xf>
    <xf numFmtId="165" fontId="3" fillId="2" borderId="12" xfId="0" applyNumberFormat="1" applyFont="1" applyFill="1" applyBorder="1" applyAlignment="1">
      <alignment/>
    </xf>
    <xf numFmtId="165" fontId="1" fillId="2" borderId="13" xfId="0" applyNumberFormat="1" applyFont="1" applyFill="1" applyBorder="1" applyAlignment="1">
      <alignment/>
    </xf>
    <xf numFmtId="164" fontId="3" fillId="2" borderId="0" xfId="0" applyFont="1" applyFill="1" applyBorder="1" applyAlignment="1">
      <alignment/>
    </xf>
    <xf numFmtId="164" fontId="1" fillId="2" borderId="0" xfId="0" applyFont="1" applyFill="1" applyBorder="1" applyAlignment="1">
      <alignment/>
    </xf>
    <xf numFmtId="165" fontId="4" fillId="0" borderId="10" xfId="0" applyNumberFormat="1" applyFont="1" applyBorder="1" applyAlignment="1">
      <alignment horizontal="left"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 horizontal="left"/>
    </xf>
    <xf numFmtId="164" fontId="4" fillId="0" borderId="10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4" fontId="4" fillId="0" borderId="16" xfId="0" applyFont="1" applyBorder="1" applyAlignment="1">
      <alignment horizontal="left"/>
    </xf>
    <xf numFmtId="164" fontId="0" fillId="0" borderId="0" xfId="0" applyBorder="1" applyAlignment="1">
      <alignment/>
    </xf>
    <xf numFmtId="164" fontId="4" fillId="0" borderId="10" xfId="0" applyFont="1" applyBorder="1" applyAlignment="1">
      <alignment horizontal="left"/>
    </xf>
    <xf numFmtId="164" fontId="4" fillId="0" borderId="10" xfId="0" applyFont="1" applyFill="1" applyBorder="1" applyAlignment="1">
      <alignment/>
    </xf>
    <xf numFmtId="164" fontId="4" fillId="0" borderId="16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4" fillId="0" borderId="10" xfId="0" applyFont="1" applyBorder="1" applyAlignment="1">
      <alignment/>
    </xf>
    <xf numFmtId="164" fontId="4" fillId="0" borderId="16" xfId="0" applyFont="1" applyBorder="1" applyAlignment="1">
      <alignment/>
    </xf>
    <xf numFmtId="166" fontId="0" fillId="0" borderId="0" xfId="0" applyNumberFormat="1" applyAlignment="1">
      <alignment/>
    </xf>
    <xf numFmtId="164" fontId="4" fillId="0" borderId="7" xfId="0" applyFont="1" applyBorder="1" applyAlignment="1">
      <alignment/>
    </xf>
    <xf numFmtId="164" fontId="4" fillId="0" borderId="10" xfId="0" applyFont="1" applyBorder="1" applyAlignment="1">
      <alignment horizontal="center"/>
    </xf>
    <xf numFmtId="164" fontId="4" fillId="0" borderId="5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2" fillId="0" borderId="18" xfId="0" applyFont="1" applyBorder="1" applyAlignment="1">
      <alignment horizontal="center" vertical="center"/>
    </xf>
    <xf numFmtId="164" fontId="3" fillId="2" borderId="19" xfId="0" applyFont="1" applyFill="1" applyBorder="1" applyAlignment="1">
      <alignment horizontal="left"/>
    </xf>
    <xf numFmtId="164" fontId="1" fillId="2" borderId="20" xfId="0" applyFont="1" applyFill="1" applyBorder="1" applyAlignment="1">
      <alignment horizontal="left"/>
    </xf>
    <xf numFmtId="164" fontId="1" fillId="2" borderId="21" xfId="0" applyFont="1" applyFill="1" applyBorder="1" applyAlignment="1">
      <alignment horizontal="center"/>
    </xf>
    <xf numFmtId="164" fontId="3" fillId="2" borderId="21" xfId="0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4" fontId="1" fillId="0" borderId="23" xfId="0" applyFont="1" applyBorder="1" applyAlignment="1">
      <alignment/>
    </xf>
    <xf numFmtId="166" fontId="1" fillId="0" borderId="6" xfId="0" applyNumberFormat="1" applyFont="1" applyBorder="1" applyAlignment="1">
      <alignment/>
    </xf>
    <xf numFmtId="164" fontId="1" fillId="0" borderId="2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3" xfId="0" applyFont="1" applyBorder="1" applyAlignment="1">
      <alignment/>
    </xf>
    <xf numFmtId="166" fontId="1" fillId="0" borderId="9" xfId="0" applyNumberFormat="1" applyFont="1" applyBorder="1" applyAlignment="1">
      <alignment/>
    </xf>
    <xf numFmtId="164" fontId="1" fillId="0" borderId="8" xfId="0" applyFont="1" applyBorder="1" applyAlignment="1">
      <alignment/>
    </xf>
    <xf numFmtId="164" fontId="1" fillId="0" borderId="24" xfId="0" applyFont="1" applyBorder="1" applyAlignment="1">
      <alignment/>
    </xf>
    <xf numFmtId="164" fontId="1" fillId="0" borderId="23" xfId="0" applyFont="1" applyBorder="1" applyAlignment="1">
      <alignment shrinkToFit="1"/>
    </xf>
    <xf numFmtId="164" fontId="1" fillId="0" borderId="25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26" xfId="0" applyFont="1" applyBorder="1" applyAlignment="1">
      <alignment horizontal="center" shrinkToFit="1"/>
    </xf>
    <xf numFmtId="166" fontId="1" fillId="0" borderId="27" xfId="0" applyNumberFormat="1" applyFont="1" applyBorder="1" applyAlignment="1">
      <alignment/>
    </xf>
    <xf numFmtId="164" fontId="1" fillId="0" borderId="28" xfId="0" applyFont="1" applyBorder="1" applyAlignment="1">
      <alignment/>
    </xf>
    <xf numFmtId="166" fontId="1" fillId="0" borderId="29" xfId="0" applyNumberFormat="1" applyFont="1" applyBorder="1" applyAlignment="1">
      <alignment/>
    </xf>
    <xf numFmtId="164" fontId="1" fillId="0" borderId="30" xfId="0" applyFont="1" applyBorder="1" applyAlignment="1">
      <alignment/>
    </xf>
    <xf numFmtId="164" fontId="3" fillId="2" borderId="2" xfId="0" applyFont="1" applyFill="1" applyBorder="1" applyAlignment="1">
      <alignment/>
    </xf>
    <xf numFmtId="164" fontId="3" fillId="2" borderId="4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3" fillId="2" borderId="31" xfId="0" applyFont="1" applyFill="1" applyBorder="1" applyAlignment="1">
      <alignment/>
    </xf>
    <xf numFmtId="164" fontId="3" fillId="2" borderId="32" xfId="0" applyFont="1" applyFill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Alignment="1">
      <alignment/>
    </xf>
    <xf numFmtId="164" fontId="1" fillId="0" borderId="33" xfId="0" applyFont="1" applyBorder="1" applyAlignment="1">
      <alignment/>
    </xf>
    <xf numFmtId="164" fontId="1" fillId="0" borderId="34" xfId="0" applyFont="1" applyBorder="1" applyAlignment="1">
      <alignment/>
    </xf>
    <xf numFmtId="164" fontId="1" fillId="0" borderId="0" xfId="0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35" xfId="0" applyFont="1" applyBorder="1" applyAlignment="1">
      <alignment/>
    </xf>
    <xf numFmtId="164" fontId="1" fillId="0" borderId="36" xfId="0" applyFont="1" applyBorder="1" applyAlignment="1">
      <alignment/>
    </xf>
    <xf numFmtId="164" fontId="1" fillId="0" borderId="37" xfId="0" applyFont="1" applyBorder="1" applyAlignment="1">
      <alignment/>
    </xf>
    <xf numFmtId="164" fontId="1" fillId="0" borderId="38" xfId="0" applyFont="1" applyBorder="1" applyAlignment="1">
      <alignment/>
    </xf>
    <xf numFmtId="168" fontId="1" fillId="0" borderId="39" xfId="0" applyNumberFormat="1" applyFont="1" applyBorder="1" applyAlignment="1">
      <alignment horizontal="right"/>
    </xf>
    <xf numFmtId="164" fontId="1" fillId="0" borderId="39" xfId="0" applyFont="1" applyBorder="1" applyAlignment="1">
      <alignment/>
    </xf>
    <xf numFmtId="169" fontId="1" fillId="0" borderId="11" xfId="0" applyNumberFormat="1" applyFont="1" applyBorder="1" applyAlignment="1">
      <alignment horizontal="right" indent="2"/>
    </xf>
    <xf numFmtId="164" fontId="1" fillId="0" borderId="9" xfId="0" applyFont="1" applyBorder="1" applyAlignment="1">
      <alignment/>
    </xf>
    <xf numFmtId="168" fontId="1" fillId="0" borderId="8" xfId="0" applyNumberFormat="1" applyFont="1" applyBorder="1" applyAlignment="1">
      <alignment horizontal="right"/>
    </xf>
    <xf numFmtId="164" fontId="6" fillId="2" borderId="28" xfId="0" applyFont="1" applyFill="1" applyBorder="1" applyAlignment="1">
      <alignment/>
    </xf>
    <xf numFmtId="164" fontId="6" fillId="2" borderId="29" xfId="0" applyFont="1" applyFill="1" applyBorder="1" applyAlignment="1">
      <alignment/>
    </xf>
    <xf numFmtId="164" fontId="6" fillId="2" borderId="30" xfId="0" applyFont="1" applyFill="1" applyBorder="1" applyAlignment="1">
      <alignment/>
    </xf>
    <xf numFmtId="169" fontId="6" fillId="2" borderId="27" xfId="0" applyNumberFormat="1" applyFont="1" applyFill="1" applyBorder="1" applyAlignment="1">
      <alignment horizontal="right" indent="2"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8" fillId="0" borderId="0" xfId="0" applyFont="1" applyBorder="1" applyAlignment="1">
      <alignment horizontal="left" vertical="top" wrapText="1"/>
    </xf>
    <xf numFmtId="164" fontId="0" fillId="0" borderId="0" xfId="0" applyAlignment="1">
      <alignment wrapText="1"/>
    </xf>
    <xf numFmtId="164" fontId="1" fillId="0" borderId="40" xfId="20" applyFont="1" applyBorder="1" applyAlignment="1">
      <alignment horizontal="center"/>
      <protection/>
    </xf>
    <xf numFmtId="164" fontId="3" fillId="0" borderId="41" xfId="20" applyFont="1" applyBorder="1">
      <alignment/>
      <protection/>
    </xf>
    <xf numFmtId="164" fontId="1" fillId="0" borderId="41" xfId="20" applyFont="1" applyBorder="1">
      <alignment/>
      <protection/>
    </xf>
    <xf numFmtId="164" fontId="1" fillId="0" borderId="41" xfId="20" applyFont="1" applyBorder="1" applyAlignment="1">
      <alignment horizontal="right"/>
      <protection/>
    </xf>
    <xf numFmtId="164" fontId="1" fillId="0" borderId="42" xfId="20" applyFont="1" applyBorder="1">
      <alignment/>
      <protection/>
    </xf>
    <xf numFmtId="165" fontId="1" fillId="0" borderId="41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/>
    </xf>
    <xf numFmtId="164" fontId="1" fillId="0" borderId="44" xfId="20" applyFont="1" applyBorder="1" applyAlignment="1">
      <alignment horizontal="center"/>
      <protection/>
    </xf>
    <xf numFmtId="164" fontId="3" fillId="0" borderId="45" xfId="20" applyFont="1" applyBorder="1">
      <alignment/>
      <protection/>
    </xf>
    <xf numFmtId="164" fontId="1" fillId="0" borderId="45" xfId="20" applyFont="1" applyBorder="1">
      <alignment/>
      <protection/>
    </xf>
    <xf numFmtId="164" fontId="1" fillId="0" borderId="45" xfId="20" applyFont="1" applyBorder="1" applyAlignment="1">
      <alignment horizontal="right"/>
      <protection/>
    </xf>
    <xf numFmtId="164" fontId="1" fillId="0" borderId="46" xfId="20" applyFont="1" applyBorder="1" applyAlignment="1">
      <alignment horizontal="left"/>
      <protection/>
    </xf>
    <xf numFmtId="165" fontId="2" fillId="0" borderId="0" xfId="0" applyNumberFormat="1" applyFont="1" applyBorder="1" applyAlignment="1">
      <alignment horizontal="center"/>
    </xf>
    <xf numFmtId="165" fontId="3" fillId="2" borderId="19" xfId="0" applyNumberFormat="1" applyFont="1" applyFill="1" applyBorder="1" applyAlignment="1">
      <alignment horizontal="center"/>
    </xf>
    <xf numFmtId="164" fontId="3" fillId="2" borderId="20" xfId="0" applyFont="1" applyFill="1" applyBorder="1" applyAlignment="1">
      <alignment horizontal="center"/>
    </xf>
    <xf numFmtId="164" fontId="3" fillId="2" borderId="47" xfId="0" applyFont="1" applyFill="1" applyBorder="1" applyAlignment="1">
      <alignment horizontal="center"/>
    </xf>
    <xf numFmtId="164" fontId="3" fillId="2" borderId="48" xfId="0" applyFont="1" applyFill="1" applyBorder="1" applyAlignment="1">
      <alignment horizontal="center"/>
    </xf>
    <xf numFmtId="164" fontId="3" fillId="2" borderId="49" xfId="0" applyFont="1" applyFill="1" applyBorder="1" applyAlignment="1">
      <alignment horizontal="center"/>
    </xf>
    <xf numFmtId="165" fontId="4" fillId="0" borderId="12" xfId="0" applyNumberFormat="1" applyFont="1" applyBorder="1" applyAlignment="1">
      <alignment/>
    </xf>
    <xf numFmtId="164" fontId="4" fillId="0" borderId="0" xfId="0" applyFont="1" applyBorder="1" applyAlignment="1">
      <alignment/>
    </xf>
    <xf numFmtId="166" fontId="1" fillId="0" borderId="34" xfId="0" applyNumberFormat="1" applyFont="1" applyBorder="1" applyAlignment="1">
      <alignment/>
    </xf>
    <xf numFmtId="166" fontId="1" fillId="0" borderId="13" xfId="0" applyNumberFormat="1" applyFont="1" applyBorder="1" applyAlignment="1">
      <alignment/>
    </xf>
    <xf numFmtId="166" fontId="1" fillId="0" borderId="5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4" fontId="3" fillId="2" borderId="19" xfId="0" applyFont="1" applyFill="1" applyBorder="1" applyAlignment="1">
      <alignment/>
    </xf>
    <xf numFmtId="164" fontId="3" fillId="2" borderId="20" xfId="0" applyFont="1" applyFill="1" applyBorder="1" applyAlignment="1">
      <alignment/>
    </xf>
    <xf numFmtId="166" fontId="3" fillId="2" borderId="21" xfId="0" applyNumberFormat="1" applyFont="1" applyFill="1" applyBorder="1" applyAlignment="1">
      <alignment/>
    </xf>
    <xf numFmtId="166" fontId="3" fillId="2" borderId="47" xfId="0" applyNumberFormat="1" applyFont="1" applyFill="1" applyBorder="1" applyAlignment="1">
      <alignment/>
    </xf>
    <xf numFmtId="166" fontId="3" fillId="2" borderId="48" xfId="0" applyNumberFormat="1" applyFont="1" applyFill="1" applyBorder="1" applyAlignment="1">
      <alignment/>
    </xf>
    <xf numFmtId="166" fontId="3" fillId="2" borderId="49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1" fillId="2" borderId="32" xfId="0" applyFont="1" applyFill="1" applyBorder="1" applyAlignment="1">
      <alignment/>
    </xf>
    <xf numFmtId="164" fontId="3" fillId="2" borderId="52" xfId="0" applyFont="1" applyFill="1" applyBorder="1" applyAlignment="1">
      <alignment horizontal="right"/>
    </xf>
    <xf numFmtId="164" fontId="3" fillId="2" borderId="4" xfId="0" applyFont="1" applyFill="1" applyBorder="1" applyAlignment="1">
      <alignment horizontal="right"/>
    </xf>
    <xf numFmtId="164" fontId="3" fillId="2" borderId="3" xfId="0" applyFont="1" applyFill="1" applyBorder="1" applyAlignment="1">
      <alignment horizontal="center"/>
    </xf>
    <xf numFmtId="170" fontId="5" fillId="2" borderId="4" xfId="0" applyNumberFormat="1" applyFont="1" applyFill="1" applyBorder="1" applyAlignment="1">
      <alignment horizontal="right"/>
    </xf>
    <xf numFmtId="170" fontId="5" fillId="2" borderId="32" xfId="0" applyNumberFormat="1" applyFont="1" applyFill="1" applyBorder="1" applyAlignment="1">
      <alignment horizontal="right"/>
    </xf>
    <xf numFmtId="164" fontId="1" fillId="0" borderId="17" xfId="0" applyFont="1" applyBorder="1" applyAlignment="1">
      <alignment/>
    </xf>
    <xf numFmtId="166" fontId="1" fillId="0" borderId="24" xfId="0" applyNumberFormat="1" applyFont="1" applyBorder="1" applyAlignment="1">
      <alignment horizontal="right"/>
    </xf>
    <xf numFmtId="168" fontId="1" fillId="0" borderId="10" xfId="0" applyNumberFormat="1" applyFont="1" applyBorder="1" applyAlignment="1">
      <alignment horizontal="right"/>
    </xf>
    <xf numFmtId="166" fontId="1" fillId="0" borderId="35" xfId="0" applyNumberFormat="1" applyFont="1" applyBorder="1" applyAlignment="1">
      <alignment horizontal="right"/>
    </xf>
    <xf numFmtId="170" fontId="1" fillId="0" borderId="23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4" fontId="1" fillId="2" borderId="28" xfId="0" applyFont="1" applyFill="1" applyBorder="1" applyAlignment="1">
      <alignment/>
    </xf>
    <xf numFmtId="164" fontId="3" fillId="2" borderId="29" xfId="0" applyFont="1" applyFill="1" applyBorder="1" applyAlignment="1">
      <alignment/>
    </xf>
    <xf numFmtId="164" fontId="1" fillId="2" borderId="29" xfId="0" applyFont="1" applyFill="1" applyBorder="1" applyAlignment="1">
      <alignment/>
    </xf>
    <xf numFmtId="170" fontId="1" fillId="2" borderId="53" xfId="0" applyNumberFormat="1" applyFont="1" applyFill="1" applyBorder="1" applyAlignment="1">
      <alignment/>
    </xf>
    <xf numFmtId="170" fontId="1" fillId="2" borderId="28" xfId="0" applyNumberFormat="1" applyFont="1" applyFill="1" applyBorder="1" applyAlignment="1">
      <alignment/>
    </xf>
    <xf numFmtId="170" fontId="1" fillId="2" borderId="29" xfId="0" applyNumberFormat="1" applyFont="1" applyFill="1" applyBorder="1" applyAlignment="1">
      <alignment/>
    </xf>
    <xf numFmtId="166" fontId="3" fillId="2" borderId="53" xfId="0" applyNumberFormat="1" applyFont="1" applyFill="1" applyBorder="1" applyAlignment="1">
      <alignment horizontal="right"/>
    </xf>
    <xf numFmtId="164" fontId="0" fillId="0" borderId="0" xfId="20">
      <alignment/>
      <protection/>
    </xf>
    <xf numFmtId="164" fontId="0" fillId="0" borderId="0" xfId="20" applyAlignment="1">
      <alignment horizontal="right"/>
      <protection/>
    </xf>
    <xf numFmtId="164" fontId="10" fillId="0" borderId="0" xfId="20" applyFont="1" applyBorder="1" applyAlignment="1">
      <alignment horizontal="center"/>
      <protection/>
    </xf>
    <xf numFmtId="164" fontId="0" fillId="0" borderId="0" xfId="20" applyFont="1">
      <alignment/>
      <protection/>
    </xf>
    <xf numFmtId="164" fontId="1" fillId="0" borderId="0" xfId="20" applyFont="1">
      <alignment/>
      <protection/>
    </xf>
    <xf numFmtId="164" fontId="11" fillId="0" borderId="0" xfId="20" applyFont="1" applyAlignment="1">
      <alignment horizontal="center"/>
      <protection/>
    </xf>
    <xf numFmtId="164" fontId="12" fillId="0" borderId="0" xfId="20" applyFont="1" applyAlignment="1">
      <alignment horizontal="center"/>
      <protection/>
    </xf>
    <xf numFmtId="164" fontId="12" fillId="0" borderId="0" xfId="20" applyFont="1" applyAlignment="1">
      <alignment horizontal="right"/>
      <protection/>
    </xf>
    <xf numFmtId="164" fontId="4" fillId="0" borderId="42" xfId="20" applyFont="1" applyBorder="1" applyAlignment="1">
      <alignment horizontal="right"/>
      <protection/>
    </xf>
    <xf numFmtId="164" fontId="1" fillId="0" borderId="41" xfId="20" applyFont="1" applyBorder="1" applyAlignment="1">
      <alignment horizontal="left"/>
      <protection/>
    </xf>
    <xf numFmtId="164" fontId="1" fillId="0" borderId="43" xfId="20" applyFont="1" applyBorder="1">
      <alignment/>
      <protection/>
    </xf>
    <xf numFmtId="165" fontId="1" fillId="0" borderId="44" xfId="20" applyNumberFormat="1" applyFont="1" applyBorder="1" applyAlignment="1">
      <alignment horizontal="center"/>
      <protection/>
    </xf>
    <xf numFmtId="164" fontId="1" fillId="0" borderId="46" xfId="20" applyFont="1" applyBorder="1" applyAlignment="1">
      <alignment horizontal="center" shrinkToFit="1"/>
      <protection/>
    </xf>
    <xf numFmtId="164" fontId="4" fillId="0" borderId="0" xfId="20" applyFont="1">
      <alignment/>
      <protection/>
    </xf>
    <xf numFmtId="164" fontId="1" fillId="0" borderId="0" xfId="20" applyFont="1" applyAlignment="1">
      <alignment horizontal="right"/>
      <protection/>
    </xf>
    <xf numFmtId="164" fontId="1" fillId="0" borderId="0" xfId="20" applyFont="1" applyAlignment="1">
      <alignment/>
      <protection/>
    </xf>
    <xf numFmtId="165" fontId="4" fillId="2" borderId="10" xfId="20" applyNumberFormat="1" applyFont="1" applyFill="1" applyBorder="1">
      <alignment/>
      <protection/>
    </xf>
    <xf numFmtId="164" fontId="4" fillId="2" borderId="8" xfId="20" applyFont="1" applyFill="1" applyBorder="1" applyAlignment="1">
      <alignment horizontal="center"/>
      <protection/>
    </xf>
    <xf numFmtId="164" fontId="4" fillId="2" borderId="8" xfId="20" applyNumberFormat="1" applyFont="1" applyFill="1" applyBorder="1" applyAlignment="1">
      <alignment horizontal="center"/>
      <protection/>
    </xf>
    <xf numFmtId="164" fontId="4" fillId="2" borderId="10" xfId="20" applyFont="1" applyFill="1" applyBorder="1" applyAlignment="1">
      <alignment horizontal="center"/>
      <protection/>
    </xf>
    <xf numFmtId="164" fontId="3" fillId="0" borderId="50" xfId="20" applyFont="1" applyBorder="1" applyAlignment="1">
      <alignment horizontal="center"/>
      <protection/>
    </xf>
    <xf numFmtId="165" fontId="3" fillId="0" borderId="50" xfId="20" applyNumberFormat="1" applyFont="1" applyBorder="1" applyAlignment="1">
      <alignment horizontal="left"/>
      <protection/>
    </xf>
    <xf numFmtId="164" fontId="3" fillId="0" borderId="15" xfId="20" applyFont="1" applyBorder="1">
      <alignment/>
      <protection/>
    </xf>
    <xf numFmtId="164" fontId="1" fillId="0" borderId="9" xfId="20" applyFont="1" applyBorder="1" applyAlignment="1">
      <alignment horizontal="center"/>
      <protection/>
    </xf>
    <xf numFmtId="164" fontId="1" fillId="0" borderId="9" xfId="20" applyNumberFormat="1" applyFont="1" applyBorder="1" applyAlignment="1">
      <alignment horizontal="right"/>
      <protection/>
    </xf>
    <xf numFmtId="164" fontId="1" fillId="0" borderId="8" xfId="20" applyNumberFormat="1" applyFont="1" applyBorder="1">
      <alignment/>
      <protection/>
    </xf>
    <xf numFmtId="164" fontId="0" fillId="0" borderId="0" xfId="20" applyNumberFormat="1">
      <alignment/>
      <protection/>
    </xf>
    <xf numFmtId="164" fontId="13" fillId="0" borderId="0" xfId="20" applyFont="1">
      <alignment/>
      <protection/>
    </xf>
    <xf numFmtId="164" fontId="14" fillId="0" borderId="54" xfId="20" applyFont="1" applyBorder="1" applyAlignment="1">
      <alignment horizontal="center" vertical="top"/>
      <protection/>
    </xf>
    <xf numFmtId="165" fontId="14" fillId="0" borderId="54" xfId="20" applyNumberFormat="1" applyFont="1" applyBorder="1" applyAlignment="1">
      <alignment horizontal="left" vertical="top"/>
      <protection/>
    </xf>
    <xf numFmtId="164" fontId="14" fillId="0" borderId="54" xfId="20" applyFont="1" applyBorder="1" applyAlignment="1">
      <alignment vertical="top" wrapText="1"/>
      <protection/>
    </xf>
    <xf numFmtId="165" fontId="14" fillId="0" borderId="54" xfId="20" applyNumberFormat="1" applyFont="1" applyBorder="1" applyAlignment="1">
      <alignment horizontal="center" shrinkToFit="1"/>
      <protection/>
    </xf>
    <xf numFmtId="170" fontId="14" fillId="0" borderId="54" xfId="20" applyNumberFormat="1" applyFont="1" applyBorder="1" applyAlignment="1">
      <alignment horizontal="right"/>
      <protection/>
    </xf>
    <xf numFmtId="170" fontId="14" fillId="0" borderId="54" xfId="20" applyNumberFormat="1" applyFont="1" applyBorder="1">
      <alignment/>
      <protection/>
    </xf>
    <xf numFmtId="164" fontId="1" fillId="2" borderId="10" xfId="20" applyFont="1" applyFill="1" applyBorder="1" applyAlignment="1">
      <alignment horizontal="center"/>
      <protection/>
    </xf>
    <xf numFmtId="165" fontId="15" fillId="2" borderId="10" xfId="20" applyNumberFormat="1" applyFont="1" applyFill="1" applyBorder="1" applyAlignment="1">
      <alignment horizontal="left"/>
      <protection/>
    </xf>
    <xf numFmtId="164" fontId="15" fillId="2" borderId="15" xfId="20" applyFont="1" applyFill="1" applyBorder="1">
      <alignment/>
      <protection/>
    </xf>
    <xf numFmtId="164" fontId="1" fillId="2" borderId="9" xfId="20" applyFont="1" applyFill="1" applyBorder="1" applyAlignment="1">
      <alignment horizontal="center"/>
      <protection/>
    </xf>
    <xf numFmtId="170" fontId="1" fillId="2" borderId="9" xfId="20" applyNumberFormat="1" applyFont="1" applyFill="1" applyBorder="1" applyAlignment="1">
      <alignment horizontal="right"/>
      <protection/>
    </xf>
    <xf numFmtId="170" fontId="1" fillId="2" borderId="8" xfId="20" applyNumberFormat="1" applyFont="1" applyFill="1" applyBorder="1" applyAlignment="1">
      <alignment horizontal="right"/>
      <protection/>
    </xf>
    <xf numFmtId="170" fontId="3" fillId="2" borderId="10" xfId="20" applyNumberFormat="1" applyFont="1" applyFill="1" applyBorder="1">
      <alignment/>
      <protection/>
    </xf>
    <xf numFmtId="166" fontId="0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POL.XL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45"/>
  <sheetViews>
    <sheetView tabSelected="1" workbookViewId="0" topLeftCell="A1">
      <selection activeCell="L32" sqref="L32"/>
    </sheetView>
  </sheetViews>
  <sheetFormatPr defaultColWidth="9.00390625" defaultRowHeight="12.75" customHeight="1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  <col min="9" max="9" width="10.125" style="0" customWidth="1"/>
  </cols>
  <sheetData>
    <row r="1" spans="1:7" ht="24.75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2" t="s">
        <v>1</v>
      </c>
      <c r="B2" s="3"/>
      <c r="C2" s="4">
        <f>Rekapitulace!H1</f>
        <v>0</v>
      </c>
      <c r="D2" s="4">
        <f>Rekapitulace!G2</f>
        <v>0</v>
      </c>
      <c r="E2" s="3"/>
      <c r="F2" s="5" t="s">
        <v>2</v>
      </c>
      <c r="G2" s="6"/>
    </row>
    <row r="3" spans="1:7" ht="3" customHeight="1" hidden="1">
      <c r="A3" s="7"/>
      <c r="B3" s="8"/>
      <c r="C3" s="9"/>
      <c r="D3" s="9"/>
      <c r="E3" s="8"/>
      <c r="F3" s="10"/>
      <c r="G3" s="11"/>
    </row>
    <row r="4" spans="1:7" ht="12" customHeight="1">
      <c r="A4" s="12" t="s">
        <v>3</v>
      </c>
      <c r="B4" s="8"/>
      <c r="C4" s="9" t="s">
        <v>4</v>
      </c>
      <c r="D4" s="9"/>
      <c r="E4" s="8"/>
      <c r="F4" s="10" t="s">
        <v>5</v>
      </c>
      <c r="G4" s="13"/>
    </row>
    <row r="5" spans="1:7" ht="12.75" customHeight="1">
      <c r="A5" s="14" t="s">
        <v>6</v>
      </c>
      <c r="B5" s="15"/>
      <c r="C5" s="16" t="s">
        <v>7</v>
      </c>
      <c r="D5" s="17"/>
      <c r="E5" s="18"/>
      <c r="F5" s="10" t="s">
        <v>8</v>
      </c>
      <c r="G5" s="11"/>
    </row>
    <row r="6" spans="1:15" ht="12.75" customHeight="1">
      <c r="A6" s="12" t="s">
        <v>9</v>
      </c>
      <c r="B6" s="8"/>
      <c r="C6" s="9" t="s">
        <v>10</v>
      </c>
      <c r="D6" s="9"/>
      <c r="E6" s="8"/>
      <c r="F6" s="19" t="s">
        <v>11</v>
      </c>
      <c r="G6" s="20">
        <v>0</v>
      </c>
      <c r="O6" s="21"/>
    </row>
    <row r="7" spans="1:7" ht="12.75" customHeight="1">
      <c r="A7" s="22" t="s">
        <v>12</v>
      </c>
      <c r="B7" s="23"/>
      <c r="C7" s="24" t="s">
        <v>13</v>
      </c>
      <c r="D7" s="25"/>
      <c r="E7" s="25"/>
      <c r="F7" s="26" t="s">
        <v>14</v>
      </c>
      <c r="G7" s="20">
        <f>IF(PocetMJ=0,0,ROUND((F30+F32)/PocetMJ,1))</f>
        <v>0</v>
      </c>
    </row>
    <row r="8" spans="1:9" ht="12.75">
      <c r="A8" s="27" t="s">
        <v>15</v>
      </c>
      <c r="B8" s="10"/>
      <c r="C8" s="28"/>
      <c r="D8" s="28"/>
      <c r="E8" s="28"/>
      <c r="F8" s="29" t="s">
        <v>16</v>
      </c>
      <c r="G8" s="30"/>
      <c r="H8" s="31"/>
      <c r="I8" s="32"/>
    </row>
    <row r="9" spans="1:8" ht="12.75">
      <c r="A9" s="27" t="s">
        <v>17</v>
      </c>
      <c r="B9" s="10"/>
      <c r="C9" s="28">
        <f>Projektant</f>
        <v>0</v>
      </c>
      <c r="D9" s="28"/>
      <c r="E9" s="28"/>
      <c r="F9" s="10"/>
      <c r="G9" s="33"/>
      <c r="H9" s="34"/>
    </row>
    <row r="10" spans="1:8" ht="12.75">
      <c r="A10" s="27" t="s">
        <v>18</v>
      </c>
      <c r="B10" s="10"/>
      <c r="C10" s="35"/>
      <c r="D10" s="35"/>
      <c r="E10" s="35"/>
      <c r="F10" s="36"/>
      <c r="G10" s="37"/>
      <c r="H10" s="38"/>
    </row>
    <row r="11" spans="1:57" ht="13.5" customHeight="1">
      <c r="A11" s="27" t="s">
        <v>19</v>
      </c>
      <c r="B11" s="10"/>
      <c r="C11" s="35"/>
      <c r="D11" s="35"/>
      <c r="E11" s="35"/>
      <c r="F11" s="39" t="s">
        <v>20</v>
      </c>
      <c r="G11" s="40"/>
      <c r="H11" s="34"/>
      <c r="BA11" s="41"/>
      <c r="BB11" s="41"/>
      <c r="BC11" s="41"/>
      <c r="BD11" s="41"/>
      <c r="BE11" s="41"/>
    </row>
    <row r="12" spans="1:8" ht="12.75" customHeight="1">
      <c r="A12" s="42" t="s">
        <v>21</v>
      </c>
      <c r="B12" s="8"/>
      <c r="C12" s="43"/>
      <c r="D12" s="43"/>
      <c r="E12" s="43"/>
      <c r="F12" s="44" t="s">
        <v>22</v>
      </c>
      <c r="G12" s="45"/>
      <c r="H12" s="34"/>
    </row>
    <row r="13" spans="1:8" ht="28.5" customHeight="1">
      <c r="A13" s="46" t="s">
        <v>23</v>
      </c>
      <c r="B13" s="46"/>
      <c r="C13" s="46"/>
      <c r="D13" s="46"/>
      <c r="E13" s="46"/>
      <c r="F13" s="46"/>
      <c r="G13" s="46"/>
      <c r="H13" s="34"/>
    </row>
    <row r="14" spans="1:7" ht="17.25" customHeight="1">
      <c r="A14" s="47" t="s">
        <v>24</v>
      </c>
      <c r="B14" s="48"/>
      <c r="C14" s="49"/>
      <c r="D14" s="50" t="s">
        <v>25</v>
      </c>
      <c r="E14" s="50"/>
      <c r="F14" s="50"/>
      <c r="G14" s="50"/>
    </row>
    <row r="15" spans="1:7" ht="15.75" customHeight="1">
      <c r="A15" s="51"/>
      <c r="B15" s="52" t="s">
        <v>26</v>
      </c>
      <c r="C15" s="53">
        <f>HSV</f>
        <v>0</v>
      </c>
      <c r="D15" s="54"/>
      <c r="E15" s="55"/>
      <c r="F15" s="56"/>
      <c r="G15" s="53"/>
    </row>
    <row r="16" spans="1:7" ht="15.75" customHeight="1">
      <c r="A16" s="51" t="s">
        <v>27</v>
      </c>
      <c r="B16" s="52" t="s">
        <v>28</v>
      </c>
      <c r="C16" s="53">
        <f>PSV</f>
        <v>0</v>
      </c>
      <c r="D16" s="7"/>
      <c r="E16" s="57"/>
      <c r="F16" s="58"/>
      <c r="G16" s="53"/>
    </row>
    <row r="17" spans="1:7" ht="15.75" customHeight="1">
      <c r="A17" s="51" t="s">
        <v>29</v>
      </c>
      <c r="B17" s="52" t="s">
        <v>30</v>
      </c>
      <c r="C17" s="53">
        <f>Mont</f>
        <v>0</v>
      </c>
      <c r="D17" s="7"/>
      <c r="E17" s="57"/>
      <c r="F17" s="58"/>
      <c r="G17" s="53"/>
    </row>
    <row r="18" spans="1:7" ht="15.75" customHeight="1">
      <c r="A18" s="59" t="s">
        <v>31</v>
      </c>
      <c r="B18" s="60" t="s">
        <v>32</v>
      </c>
      <c r="C18" s="53">
        <f>Dodavka</f>
        <v>0</v>
      </c>
      <c r="D18" s="7"/>
      <c r="E18" s="57"/>
      <c r="F18" s="58"/>
      <c r="G18" s="53"/>
    </row>
    <row r="19" spans="1:7" ht="15.75" customHeight="1">
      <c r="A19" s="61" t="s">
        <v>33</v>
      </c>
      <c r="B19" s="52"/>
      <c r="C19" s="53">
        <f>SUM(C15:C18)</f>
        <v>0</v>
      </c>
      <c r="D19" s="7"/>
      <c r="E19" s="57"/>
      <c r="F19" s="58"/>
      <c r="G19" s="53"/>
    </row>
    <row r="20" spans="1:7" ht="15.75" customHeight="1">
      <c r="A20" s="61"/>
      <c r="B20" s="52"/>
      <c r="C20" s="53"/>
      <c r="D20" s="7"/>
      <c r="E20" s="57"/>
      <c r="F20" s="58"/>
      <c r="G20" s="53"/>
    </row>
    <row r="21" spans="1:7" ht="15.75" customHeight="1">
      <c r="A21" s="61" t="s">
        <v>34</v>
      </c>
      <c r="B21" s="52"/>
      <c r="C21" s="53">
        <f>HZS</f>
        <v>0</v>
      </c>
      <c r="D21" s="7"/>
      <c r="E21" s="57"/>
      <c r="F21" s="58"/>
      <c r="G21" s="53"/>
    </row>
    <row r="22" spans="1:7" ht="15.75" customHeight="1">
      <c r="A22" s="62" t="s">
        <v>35</v>
      </c>
      <c r="B22" s="63"/>
      <c r="C22" s="53">
        <f>C19+C21</f>
        <v>0</v>
      </c>
      <c r="D22" s="7" t="s">
        <v>36</v>
      </c>
      <c r="E22" s="57"/>
      <c r="F22" s="58"/>
      <c r="G22" s="53">
        <f>G23-SUM(G15:G21)</f>
        <v>0</v>
      </c>
    </row>
    <row r="23" spans="1:7" ht="15.75" customHeight="1">
      <c r="A23" s="64" t="s">
        <v>37</v>
      </c>
      <c r="B23" s="64"/>
      <c r="C23" s="65">
        <f>C22+G23</f>
        <v>0</v>
      </c>
      <c r="D23" s="66" t="s">
        <v>38</v>
      </c>
      <c r="E23" s="67"/>
      <c r="F23" s="68"/>
      <c r="G23" s="53">
        <f>VRN</f>
        <v>0</v>
      </c>
    </row>
    <row r="24" spans="1:7" ht="12.75">
      <c r="A24" s="69" t="s">
        <v>39</v>
      </c>
      <c r="B24" s="70"/>
      <c r="C24" s="71"/>
      <c r="D24" s="70" t="s">
        <v>40</v>
      </c>
      <c r="E24" s="70"/>
      <c r="F24" s="72" t="s">
        <v>41</v>
      </c>
      <c r="G24" s="73"/>
    </row>
    <row r="25" spans="1:7" ht="12.75">
      <c r="A25" s="62" t="s">
        <v>42</v>
      </c>
      <c r="B25" s="63"/>
      <c r="C25" s="74"/>
      <c r="D25" s="63" t="s">
        <v>42</v>
      </c>
      <c r="E25" s="75"/>
      <c r="F25" s="76" t="s">
        <v>42</v>
      </c>
      <c r="G25" s="77"/>
    </row>
    <row r="26" spans="1:7" ht="37.5" customHeight="1">
      <c r="A26" s="62" t="s">
        <v>43</v>
      </c>
      <c r="B26" s="78"/>
      <c r="C26" s="74"/>
      <c r="D26" s="63" t="s">
        <v>43</v>
      </c>
      <c r="E26" s="75"/>
      <c r="F26" s="76" t="s">
        <v>43</v>
      </c>
      <c r="G26" s="77"/>
    </row>
    <row r="27" spans="1:7" ht="12.75">
      <c r="A27" s="62"/>
      <c r="B27" s="79"/>
      <c r="C27" s="74"/>
      <c r="D27" s="63"/>
      <c r="E27" s="75"/>
      <c r="F27" s="76"/>
      <c r="G27" s="77"/>
    </row>
    <row r="28" spans="1:7" ht="12.75">
      <c r="A28" s="62" t="s">
        <v>44</v>
      </c>
      <c r="B28" s="63"/>
      <c r="C28" s="74"/>
      <c r="D28" s="76" t="s">
        <v>45</v>
      </c>
      <c r="E28" s="74"/>
      <c r="F28" s="80" t="s">
        <v>45</v>
      </c>
      <c r="G28" s="77"/>
    </row>
    <row r="29" spans="1:7" ht="69" customHeight="1">
      <c r="A29" s="62"/>
      <c r="B29" s="63"/>
      <c r="C29" s="81"/>
      <c r="D29" s="82"/>
      <c r="E29" s="81"/>
      <c r="F29" s="63"/>
      <c r="G29" s="77"/>
    </row>
    <row r="30" spans="1:7" ht="12.75">
      <c r="A30" s="83" t="s">
        <v>46</v>
      </c>
      <c r="B30" s="84"/>
      <c r="C30" s="85">
        <v>21</v>
      </c>
      <c r="D30" s="84" t="s">
        <v>47</v>
      </c>
      <c r="E30" s="86"/>
      <c r="F30" s="87">
        <f>ROUND(C23-F32,0)</f>
        <v>0</v>
      </c>
      <c r="G30" s="87"/>
    </row>
    <row r="31" spans="1:7" ht="12.75">
      <c r="A31" s="83" t="s">
        <v>48</v>
      </c>
      <c r="B31" s="84"/>
      <c r="C31" s="85">
        <f>SazbaDPH1</f>
        <v>21</v>
      </c>
      <c r="D31" s="84" t="s">
        <v>49</v>
      </c>
      <c r="E31" s="86"/>
      <c r="F31" s="87">
        <f>ROUND(PRODUCT(F30,C31/100),0)</f>
        <v>0</v>
      </c>
      <c r="G31" s="87"/>
    </row>
    <row r="32" spans="1:7" ht="12.75">
      <c r="A32" s="83" t="s">
        <v>46</v>
      </c>
      <c r="B32" s="84"/>
      <c r="C32" s="85">
        <v>0</v>
      </c>
      <c r="D32" s="84" t="s">
        <v>49</v>
      </c>
      <c r="E32" s="86"/>
      <c r="F32" s="87">
        <v>0</v>
      </c>
      <c r="G32" s="87"/>
    </row>
    <row r="33" spans="1:7" ht="12.75">
      <c r="A33" s="83" t="s">
        <v>48</v>
      </c>
      <c r="B33" s="88"/>
      <c r="C33" s="89">
        <f>SazbaDPH2</f>
        <v>0</v>
      </c>
      <c r="D33" s="84" t="s">
        <v>49</v>
      </c>
      <c r="E33" s="58"/>
      <c r="F33" s="87">
        <f>ROUND(PRODUCT(F32,C33/100),1)</f>
        <v>0</v>
      </c>
      <c r="G33" s="87"/>
    </row>
    <row r="34" spans="1:7" s="94" customFormat="1" ht="19.5" customHeight="1">
      <c r="A34" s="90" t="s">
        <v>50</v>
      </c>
      <c r="B34" s="91"/>
      <c r="C34" s="91"/>
      <c r="D34" s="91"/>
      <c r="E34" s="92"/>
      <c r="F34" s="93">
        <f>CEILING(SUM(F30:F33),IF(SUM(F30:F33)&gt;=0,1,-1))</f>
        <v>0</v>
      </c>
      <c r="G34" s="93"/>
    </row>
    <row r="35" ht="12.75"/>
    <row r="36" spans="1:8" ht="12.75">
      <c r="A36" s="95" t="s">
        <v>51</v>
      </c>
      <c r="B36" s="95"/>
      <c r="C36" s="95"/>
      <c r="D36" s="95"/>
      <c r="E36" s="95"/>
      <c r="F36" s="95"/>
      <c r="G36" s="95"/>
      <c r="H36" t="s">
        <v>52</v>
      </c>
    </row>
    <row r="37" spans="1:8" ht="14.25" customHeight="1">
      <c r="A37" s="95"/>
      <c r="B37" s="96"/>
      <c r="C37" s="96"/>
      <c r="D37" s="96"/>
      <c r="E37" s="96"/>
      <c r="F37" s="96"/>
      <c r="G37" s="96"/>
      <c r="H37" t="s">
        <v>52</v>
      </c>
    </row>
    <row r="38" spans="1:8" ht="12.75" customHeight="1">
      <c r="A38" s="97"/>
      <c r="B38" s="96"/>
      <c r="C38" s="96"/>
      <c r="D38" s="96"/>
      <c r="E38" s="96"/>
      <c r="F38" s="96"/>
      <c r="G38" s="96"/>
      <c r="H38" t="s">
        <v>52</v>
      </c>
    </row>
    <row r="39" spans="1:8" ht="12.75">
      <c r="A39" s="97"/>
      <c r="B39" s="96"/>
      <c r="C39" s="96"/>
      <c r="D39" s="96"/>
      <c r="E39" s="96"/>
      <c r="F39" s="96"/>
      <c r="G39" s="96"/>
      <c r="H39" t="s">
        <v>52</v>
      </c>
    </row>
    <row r="40" spans="1:8" ht="12.75">
      <c r="A40" s="97"/>
      <c r="B40" s="96"/>
      <c r="C40" s="96"/>
      <c r="D40" s="96"/>
      <c r="E40" s="96"/>
      <c r="F40" s="96"/>
      <c r="G40" s="96"/>
      <c r="H40" t="s">
        <v>52</v>
      </c>
    </row>
    <row r="41" spans="1:8" ht="12.75">
      <c r="A41" s="97"/>
      <c r="B41" s="96"/>
      <c r="C41" s="96"/>
      <c r="D41" s="96"/>
      <c r="E41" s="96"/>
      <c r="F41" s="96"/>
      <c r="G41" s="96"/>
      <c r="H41" t="s">
        <v>52</v>
      </c>
    </row>
    <row r="42" spans="1:8" ht="12.75">
      <c r="A42" s="97"/>
      <c r="B42" s="96"/>
      <c r="C42" s="96"/>
      <c r="D42" s="96"/>
      <c r="E42" s="96"/>
      <c r="F42" s="96"/>
      <c r="G42" s="96"/>
      <c r="H42" t="s">
        <v>52</v>
      </c>
    </row>
    <row r="43" spans="1:8" ht="12.75">
      <c r="A43" s="97"/>
      <c r="B43" s="96"/>
      <c r="C43" s="96"/>
      <c r="D43" s="96"/>
      <c r="E43" s="96"/>
      <c r="F43" s="96"/>
      <c r="G43" s="96"/>
      <c r="H43" t="s">
        <v>52</v>
      </c>
    </row>
    <row r="44" spans="1:8" ht="12.75">
      <c r="A44" s="97"/>
      <c r="B44" s="96"/>
      <c r="C44" s="96"/>
      <c r="D44" s="96"/>
      <c r="E44" s="96"/>
      <c r="F44" s="96"/>
      <c r="G44" s="96"/>
      <c r="H44" t="s">
        <v>52</v>
      </c>
    </row>
    <row r="45" spans="1:8" ht="0.75" customHeight="1">
      <c r="A45" s="97"/>
      <c r="B45" s="96"/>
      <c r="C45" s="96"/>
      <c r="D45" s="96"/>
      <c r="E45" s="96"/>
      <c r="F45" s="96"/>
      <c r="G45" s="96"/>
      <c r="H45" t="s">
        <v>52</v>
      </c>
    </row>
    <row r="65536" ht="12.75"/>
  </sheetData>
  <sheetProtection selectLockedCells="1" selectUnlockedCells="1"/>
  <mergeCells count="15">
    <mergeCell ref="A1:G1"/>
    <mergeCell ref="C8:E8"/>
    <mergeCell ref="C9:E9"/>
    <mergeCell ref="C10:E10"/>
    <mergeCell ref="C11:E11"/>
    <mergeCell ref="C12:E12"/>
    <mergeCell ref="A13:G13"/>
    <mergeCell ref="D14:G14"/>
    <mergeCell ref="A23:B23"/>
    <mergeCell ref="F30:G30"/>
    <mergeCell ref="F31:G31"/>
    <mergeCell ref="F32:G32"/>
    <mergeCell ref="F33:G33"/>
    <mergeCell ref="F34:G34"/>
    <mergeCell ref="B37:G4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25"/>
  <sheetViews>
    <sheetView workbookViewId="0" topLeftCell="A1">
      <selection activeCell="K12" sqref="K1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>
      <c r="A1" s="98" t="s">
        <v>53</v>
      </c>
      <c r="B1" s="98"/>
      <c r="C1" s="99">
        <f>CONCATENATE(cislostavby," ",nazevstavby)</f>
        <v>0</v>
      </c>
      <c r="D1" s="100"/>
      <c r="E1" s="101"/>
      <c r="F1" s="100"/>
      <c r="G1" s="102" t="s">
        <v>54</v>
      </c>
      <c r="H1" s="103" t="s">
        <v>6</v>
      </c>
      <c r="I1" s="104"/>
    </row>
    <row r="2" spans="1:9" ht="13.5">
      <c r="A2" s="105" t="s">
        <v>55</v>
      </c>
      <c r="B2" s="105"/>
      <c r="C2" s="106">
        <f>CONCATENATE(cisloobjektu," ",nazevobjektu)</f>
        <v>0</v>
      </c>
      <c r="D2" s="107"/>
      <c r="E2" s="108"/>
      <c r="F2" s="107"/>
      <c r="G2" s="109" t="s">
        <v>56</v>
      </c>
      <c r="H2" s="109"/>
      <c r="I2" s="109"/>
    </row>
    <row r="3" spans="1:9" ht="13.5">
      <c r="A3" s="75"/>
      <c r="B3" s="75"/>
      <c r="C3" s="75"/>
      <c r="D3" s="75"/>
      <c r="E3" s="75"/>
      <c r="F3" s="63"/>
      <c r="G3" s="75"/>
      <c r="H3" s="75"/>
      <c r="I3" s="75"/>
    </row>
    <row r="4" spans="1:9" ht="19.5" customHeight="1">
      <c r="A4" s="110" t="s">
        <v>57</v>
      </c>
      <c r="B4" s="110"/>
      <c r="C4" s="110"/>
      <c r="D4" s="110"/>
      <c r="E4" s="110"/>
      <c r="F4" s="110"/>
      <c r="G4" s="110"/>
      <c r="H4" s="110"/>
      <c r="I4" s="110"/>
    </row>
    <row r="5" spans="1:9" ht="13.5">
      <c r="A5" s="75"/>
      <c r="B5" s="75"/>
      <c r="C5" s="75"/>
      <c r="D5" s="75"/>
      <c r="E5" s="75"/>
      <c r="F5" s="75"/>
      <c r="G5" s="75"/>
      <c r="H5" s="75"/>
      <c r="I5" s="75"/>
    </row>
    <row r="6" spans="1:9" s="34" customFormat="1" ht="13.5">
      <c r="A6" s="111"/>
      <c r="B6" s="112" t="s">
        <v>58</v>
      </c>
      <c r="C6" s="112"/>
      <c r="D6" s="50"/>
      <c r="E6" s="113" t="s">
        <v>59</v>
      </c>
      <c r="F6" s="114" t="s">
        <v>60</v>
      </c>
      <c r="G6" s="114" t="s">
        <v>61</v>
      </c>
      <c r="H6" s="114" t="s">
        <v>62</v>
      </c>
      <c r="I6" s="115" t="s">
        <v>34</v>
      </c>
    </row>
    <row r="7" spans="1:9" s="34" customFormat="1" ht="12.75">
      <c r="A7" s="116">
        <f>Položky!B7</f>
        <v>0</v>
      </c>
      <c r="B7" s="117">
        <f>Položky!C7</f>
        <v>0</v>
      </c>
      <c r="C7" s="63"/>
      <c r="D7" s="118"/>
      <c r="E7" s="119">
        <f>Položky!AW13</f>
        <v>0</v>
      </c>
      <c r="F7" s="120">
        <f>Položky!AX13</f>
        <v>0</v>
      </c>
      <c r="G7" s="120">
        <f>Položky!AY13</f>
        <v>0</v>
      </c>
      <c r="H7" s="120">
        <f>Položky!AZ13</f>
        <v>0</v>
      </c>
      <c r="I7" s="121">
        <f>Položky!BA13</f>
        <v>0</v>
      </c>
    </row>
    <row r="8" spans="1:9" s="34" customFormat="1" ht="12.75">
      <c r="A8" s="116">
        <f>Položky!B14</f>
        <v>0</v>
      </c>
      <c r="B8" s="117">
        <f>Položky!C14</f>
        <v>0</v>
      </c>
      <c r="C8" s="63"/>
      <c r="D8" s="118"/>
      <c r="E8" s="119">
        <f>Položky!AW23</f>
        <v>0</v>
      </c>
      <c r="F8" s="120">
        <f>Položky!AX23</f>
        <v>0</v>
      </c>
      <c r="G8" s="120">
        <f>Položky!AY23</f>
        <v>0</v>
      </c>
      <c r="H8" s="120">
        <f>Položky!AZ23</f>
        <v>0</v>
      </c>
      <c r="I8" s="121">
        <f>Položky!BA23</f>
        <v>0</v>
      </c>
    </row>
    <row r="9" spans="1:9" s="34" customFormat="1" ht="12.75">
      <c r="A9" s="116">
        <f>Položky!B24</f>
        <v>0</v>
      </c>
      <c r="B9" s="117">
        <f>Položky!C24</f>
        <v>0</v>
      </c>
      <c r="C9" s="63"/>
      <c r="D9" s="118"/>
      <c r="E9" s="119">
        <f>Položky!AW26</f>
        <v>0</v>
      </c>
      <c r="F9" s="120">
        <f>Položky!AX26</f>
        <v>0</v>
      </c>
      <c r="G9" s="120">
        <f>Položky!AY26</f>
        <v>0</v>
      </c>
      <c r="H9" s="120">
        <f>Položky!AZ26</f>
        <v>0</v>
      </c>
      <c r="I9" s="121">
        <f>Položky!BA26</f>
        <v>0</v>
      </c>
    </row>
    <row r="10" spans="1:9" s="34" customFormat="1" ht="12.75">
      <c r="A10" s="116">
        <f>Položky!B27</f>
        <v>0</v>
      </c>
      <c r="B10" s="117">
        <f>Položky!C27</f>
        <v>0</v>
      </c>
      <c r="C10" s="63"/>
      <c r="D10" s="118"/>
      <c r="E10" s="119">
        <f>Položky!AW32</f>
        <v>0</v>
      </c>
      <c r="F10" s="120">
        <f>Položky!AX32</f>
        <v>0</v>
      </c>
      <c r="G10" s="120">
        <f>Položky!AY32</f>
        <v>0</v>
      </c>
      <c r="H10" s="120">
        <f>Položky!AZ32</f>
        <v>0</v>
      </c>
      <c r="I10" s="121">
        <f>Položky!BA32</f>
        <v>0</v>
      </c>
    </row>
    <row r="11" spans="1:9" s="34" customFormat="1" ht="12.75">
      <c r="A11" s="116">
        <f>Položky!B33</f>
        <v>0</v>
      </c>
      <c r="B11" s="117">
        <f>Položky!C33</f>
        <v>0</v>
      </c>
      <c r="C11" s="63"/>
      <c r="D11" s="118"/>
      <c r="E11" s="119">
        <f>Položky!AW39</f>
        <v>0</v>
      </c>
      <c r="F11" s="120">
        <f>Položky!AX39</f>
        <v>0</v>
      </c>
      <c r="G11" s="120">
        <f>Položky!AY39</f>
        <v>0</v>
      </c>
      <c r="H11" s="120">
        <f>Položky!AZ39</f>
        <v>0</v>
      </c>
      <c r="I11" s="121">
        <f>Položky!BA39</f>
        <v>0</v>
      </c>
    </row>
    <row r="12" spans="1:11" s="34" customFormat="1" ht="12.75">
      <c r="A12" s="116">
        <f>Položky!B40</f>
        <v>0</v>
      </c>
      <c r="B12" s="117">
        <f>Položky!C40</f>
        <v>0</v>
      </c>
      <c r="C12" s="63"/>
      <c r="D12" s="118"/>
      <c r="E12" s="119">
        <f>Položky!AW66</f>
        <v>0</v>
      </c>
      <c r="F12" s="120">
        <f>Položky!AX66</f>
        <v>0</v>
      </c>
      <c r="G12" s="120">
        <f>Položky!AY66</f>
        <v>0</v>
      </c>
      <c r="H12" s="120">
        <f>Položky!AZ66</f>
        <v>0</v>
      </c>
      <c r="I12" s="121">
        <f>Položky!BA66</f>
        <v>0</v>
      </c>
      <c r="K12" s="122">
        <f>SUM(F10:F13)</f>
        <v>0</v>
      </c>
    </row>
    <row r="13" spans="1:9" s="34" customFormat="1" ht="12.75">
      <c r="A13" s="116">
        <f>Položky!B67</f>
        <v>0</v>
      </c>
      <c r="B13" s="117">
        <f>Položky!C67</f>
        <v>0</v>
      </c>
      <c r="C13" s="63"/>
      <c r="D13" s="118"/>
      <c r="E13" s="119">
        <f>Položky!AW70</f>
        <v>0</v>
      </c>
      <c r="F13" s="120">
        <f>Položky!AX70</f>
        <v>0</v>
      </c>
      <c r="G13" s="120">
        <f>Položky!AY70</f>
        <v>0</v>
      </c>
      <c r="H13" s="120">
        <f>Položky!AZ70</f>
        <v>0</v>
      </c>
      <c r="I13" s="121">
        <f>Položky!BA70</f>
        <v>0</v>
      </c>
    </row>
    <row r="14" spans="1:9" s="34" customFormat="1" ht="12.75">
      <c r="A14" s="116">
        <f>Položky!B71</f>
        <v>0</v>
      </c>
      <c r="B14" s="117">
        <f>Položky!C71</f>
        <v>0</v>
      </c>
      <c r="C14" s="63"/>
      <c r="D14" s="118"/>
      <c r="E14" s="119">
        <f>Položky!AW73</f>
        <v>0</v>
      </c>
      <c r="F14" s="120">
        <f>Položky!AX73</f>
        <v>0</v>
      </c>
      <c r="G14" s="120">
        <f>Položky!AY73</f>
        <v>0</v>
      </c>
      <c r="H14" s="120">
        <f>Položky!AZ73</f>
        <v>0</v>
      </c>
      <c r="I14" s="121">
        <f>Položky!BA73</f>
        <v>0</v>
      </c>
    </row>
    <row r="15" spans="1:9" s="34" customFormat="1" ht="12.75">
      <c r="A15" s="116">
        <f>Položky!B74</f>
        <v>0</v>
      </c>
      <c r="B15" s="117">
        <f>Položky!C74</f>
        <v>0</v>
      </c>
      <c r="C15" s="63"/>
      <c r="D15" s="118"/>
      <c r="E15" s="119">
        <f>Položky!AW76</f>
        <v>0</v>
      </c>
      <c r="F15" s="120">
        <f>Položky!AX76</f>
        <v>0</v>
      </c>
      <c r="G15" s="120">
        <f>Položky!AY76</f>
        <v>0</v>
      </c>
      <c r="H15" s="120">
        <f>Položky!AZ76</f>
        <v>0</v>
      </c>
      <c r="I15" s="121">
        <f>Položky!BA76</f>
        <v>0</v>
      </c>
    </row>
    <row r="16" spans="1:9" s="34" customFormat="1" ht="12.75">
      <c r="A16" s="116">
        <f>Položky!B77</f>
        <v>0</v>
      </c>
      <c r="B16" s="117">
        <f>Položky!C77</f>
        <v>0</v>
      </c>
      <c r="C16" s="63"/>
      <c r="D16" s="118"/>
      <c r="E16" s="119">
        <f>Položky!AW83</f>
        <v>0</v>
      </c>
      <c r="F16" s="120">
        <f>Položky!AX83</f>
        <v>0</v>
      </c>
      <c r="G16" s="120">
        <f>Položky!AY83</f>
        <v>0</v>
      </c>
      <c r="H16" s="120">
        <f>Položky!AZ83</f>
        <v>0</v>
      </c>
      <c r="I16" s="121">
        <f>Položky!BA83</f>
        <v>0</v>
      </c>
    </row>
    <row r="17" spans="1:9" s="34" customFormat="1" ht="12.75">
      <c r="A17" s="116">
        <f>Položky!B84</f>
        <v>0</v>
      </c>
      <c r="B17" s="117">
        <f>Položky!C84</f>
        <v>0</v>
      </c>
      <c r="C17" s="63"/>
      <c r="D17" s="118"/>
      <c r="E17" s="119">
        <f>Položky!AW93</f>
        <v>0</v>
      </c>
      <c r="F17" s="120">
        <f>Položky!AX93</f>
        <v>0</v>
      </c>
      <c r="G17" s="120">
        <f>Položky!AY93</f>
        <v>0</v>
      </c>
      <c r="H17" s="120">
        <f>Položky!AZ93</f>
        <v>0</v>
      </c>
      <c r="I17" s="121">
        <f>Položky!BA93</f>
        <v>0</v>
      </c>
    </row>
    <row r="18" spans="1:9" s="34" customFormat="1" ht="13.5">
      <c r="A18" s="116">
        <f>Položky!B94</f>
        <v>0</v>
      </c>
      <c r="B18" s="117">
        <f>Položky!C94</f>
        <v>0</v>
      </c>
      <c r="C18" s="63"/>
      <c r="D18" s="118"/>
      <c r="E18" s="119">
        <f>Položky!AW96</f>
        <v>0</v>
      </c>
      <c r="F18" s="120">
        <f>Položky!AX96</f>
        <v>0</v>
      </c>
      <c r="G18" s="120">
        <f>Položky!AY96</f>
        <v>0</v>
      </c>
      <c r="H18" s="120">
        <f>Položky!AZ96</f>
        <v>0</v>
      </c>
      <c r="I18" s="121">
        <f>Položky!BA96</f>
        <v>0</v>
      </c>
    </row>
    <row r="19" spans="1:9" s="129" customFormat="1" ht="13.5">
      <c r="A19" s="123"/>
      <c r="B19" s="124" t="s">
        <v>63</v>
      </c>
      <c r="C19" s="124"/>
      <c r="D19" s="125"/>
      <c r="E19" s="126">
        <f>SUM(E7:E18)</f>
        <v>0</v>
      </c>
      <c r="F19" s="127">
        <f>SUM(F7:F18)</f>
        <v>0</v>
      </c>
      <c r="G19" s="127">
        <f>SUM(G7:G18)</f>
        <v>0</v>
      </c>
      <c r="H19" s="127">
        <f>SUM(H7:H18)</f>
        <v>0</v>
      </c>
      <c r="I19" s="128">
        <f>SUM(I7:I18)</f>
        <v>0</v>
      </c>
    </row>
    <row r="20" spans="1:9" ht="12.75">
      <c r="A20" s="63"/>
      <c r="B20" s="63"/>
      <c r="C20" s="63"/>
      <c r="D20" s="63"/>
      <c r="E20" s="63"/>
      <c r="F20" s="63"/>
      <c r="G20" s="63"/>
      <c r="H20" s="63"/>
      <c r="I20" s="63"/>
    </row>
    <row r="21" spans="1:57" ht="19.5" customHeight="1">
      <c r="A21" s="130" t="s">
        <v>64</v>
      </c>
      <c r="B21" s="130"/>
      <c r="C21" s="130"/>
      <c r="D21" s="130"/>
      <c r="E21" s="130"/>
      <c r="F21" s="130"/>
      <c r="G21" s="130"/>
      <c r="H21" s="130"/>
      <c r="I21" s="130"/>
      <c r="BA21" s="41"/>
      <c r="BB21" s="41"/>
      <c r="BC21" s="41"/>
      <c r="BD21" s="41"/>
      <c r="BE21" s="41"/>
    </row>
    <row r="22" spans="1:9" ht="13.5">
      <c r="A22" s="75"/>
      <c r="B22" s="75"/>
      <c r="C22" s="75"/>
      <c r="D22" s="75"/>
      <c r="E22" s="75"/>
      <c r="F22" s="75"/>
      <c r="G22" s="75"/>
      <c r="H22" s="75"/>
      <c r="I22" s="75"/>
    </row>
    <row r="23" spans="1:9" ht="12.75">
      <c r="A23" s="69" t="s">
        <v>65</v>
      </c>
      <c r="B23" s="70"/>
      <c r="C23" s="70"/>
      <c r="D23" s="131"/>
      <c r="E23" s="132" t="s">
        <v>66</v>
      </c>
      <c r="F23" s="133" t="s">
        <v>67</v>
      </c>
      <c r="G23" s="134" t="s">
        <v>68</v>
      </c>
      <c r="H23" s="135"/>
      <c r="I23" s="136" t="s">
        <v>66</v>
      </c>
    </row>
    <row r="24" spans="1:53" ht="12.75">
      <c r="A24" s="61"/>
      <c r="B24" s="52"/>
      <c r="C24" s="52"/>
      <c r="D24" s="137"/>
      <c r="E24" s="138"/>
      <c r="F24" s="139"/>
      <c r="G24" s="140">
        <f>CHOOSE(BA24+1,HSV+PSV,HSV+PSV+Mont,HSV+PSV+Dodavka+Mont,HSV,PSV,Mont,Dodavka,Mont+Dodavka,0)</f>
        <v>0</v>
      </c>
      <c r="H24" s="141"/>
      <c r="I24" s="142">
        <f>E24+F24*G24/100</f>
        <v>0</v>
      </c>
      <c r="BA24">
        <v>8</v>
      </c>
    </row>
    <row r="25" spans="1:9" ht="13.5">
      <c r="A25" s="143"/>
      <c r="B25" s="144" t="s">
        <v>69</v>
      </c>
      <c r="C25" s="145"/>
      <c r="D25" s="146"/>
      <c r="E25" s="147"/>
      <c r="F25" s="148"/>
      <c r="G25" s="148"/>
      <c r="H25" s="149">
        <f>SUM(H24:H24)</f>
        <v>0</v>
      </c>
      <c r="I25" s="149"/>
    </row>
  </sheetData>
  <sheetProtection selectLockedCells="1" selectUnlockedCells="1"/>
  <mergeCells count="6">
    <mergeCell ref="A1:B1"/>
    <mergeCell ref="A2:B2"/>
    <mergeCell ref="G2:I2"/>
    <mergeCell ref="A4:I4"/>
    <mergeCell ref="A21:I21"/>
    <mergeCell ref="H25:I25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V96"/>
  <sheetViews>
    <sheetView showGridLines="0" workbookViewId="0" topLeftCell="A85">
      <selection activeCell="K22" sqref="K22"/>
    </sheetView>
  </sheetViews>
  <sheetFormatPr defaultColWidth="9.00390625" defaultRowHeight="12.75"/>
  <cols>
    <col min="1" max="1" width="4.375" style="150" customWidth="1"/>
    <col min="2" max="2" width="11.625" style="150" customWidth="1"/>
    <col min="3" max="3" width="40.375" style="150" customWidth="1"/>
    <col min="4" max="4" width="5.625" style="150" customWidth="1"/>
    <col min="5" max="5" width="8.625" style="151" customWidth="1"/>
    <col min="6" max="6" width="9.875" style="150" customWidth="1"/>
    <col min="7" max="7" width="13.875" style="150" customWidth="1"/>
    <col min="8" max="10" width="9.125" style="150" customWidth="1"/>
    <col min="11" max="11" width="11.125" style="150" customWidth="1"/>
    <col min="12" max="12" width="14.75390625" style="150" customWidth="1"/>
    <col min="13" max="13" width="45.25390625" style="150" customWidth="1"/>
    <col min="14" max="16384" width="9.125" style="150" customWidth="1"/>
  </cols>
  <sheetData>
    <row r="1" spans="1:11" ht="15.75">
      <c r="A1" s="152" t="s">
        <v>70</v>
      </c>
      <c r="B1" s="152"/>
      <c r="C1" s="152"/>
      <c r="D1" s="152"/>
      <c r="E1" s="152"/>
      <c r="F1" s="152"/>
      <c r="G1" s="152"/>
      <c r="J1" s="153"/>
      <c r="K1" s="153"/>
    </row>
    <row r="2" spans="1:7" ht="14.25" customHeight="1">
      <c r="A2" s="154"/>
      <c r="B2" s="155"/>
      <c r="C2" s="156"/>
      <c r="D2" s="156"/>
      <c r="E2" s="157"/>
      <c r="F2" s="156"/>
      <c r="G2" s="156"/>
    </row>
    <row r="3" spans="1:7" ht="13.5">
      <c r="A3" s="98" t="s">
        <v>53</v>
      </c>
      <c r="B3" s="98"/>
      <c r="C3" s="99">
        <f>CONCATENATE(cislostavby," ",nazevstavby)</f>
        <v>0</v>
      </c>
      <c r="D3" s="100"/>
      <c r="E3" s="158" t="s">
        <v>71</v>
      </c>
      <c r="F3" s="159">
        <f>Rekapitulace!H1</f>
        <v>0</v>
      </c>
      <c r="G3" s="160"/>
    </row>
    <row r="4" spans="1:7" ht="13.5">
      <c r="A4" s="161" t="s">
        <v>55</v>
      </c>
      <c r="B4" s="161"/>
      <c r="C4" s="106">
        <f>CONCATENATE(cisloobjektu," ",nazevobjektu)</f>
        <v>0</v>
      </c>
      <c r="D4" s="107"/>
      <c r="E4" s="162">
        <f>Rekapitulace!G2</f>
        <v>0</v>
      </c>
      <c r="F4" s="162"/>
      <c r="G4" s="162"/>
    </row>
    <row r="5" spans="1:7" ht="13.5">
      <c r="A5" s="163"/>
      <c r="B5" s="154"/>
      <c r="C5" s="154"/>
      <c r="D5" s="154"/>
      <c r="E5" s="164"/>
      <c r="F5" s="154"/>
      <c r="G5" s="165"/>
    </row>
    <row r="6" spans="1:7" ht="12.75">
      <c r="A6" s="166" t="s">
        <v>72</v>
      </c>
      <c r="B6" s="167" t="s">
        <v>73</v>
      </c>
      <c r="C6" s="167" t="s">
        <v>74</v>
      </c>
      <c r="D6" s="167" t="s">
        <v>75</v>
      </c>
      <c r="E6" s="168" t="s">
        <v>76</v>
      </c>
      <c r="F6" s="167" t="s">
        <v>77</v>
      </c>
      <c r="G6" s="169" t="s">
        <v>78</v>
      </c>
    </row>
    <row r="7" spans="1:15" ht="12.75">
      <c r="A7" s="170" t="s">
        <v>79</v>
      </c>
      <c r="B7" s="171" t="s">
        <v>80</v>
      </c>
      <c r="C7" s="172" t="s">
        <v>81</v>
      </c>
      <c r="D7" s="173"/>
      <c r="E7" s="174"/>
      <c r="F7" s="174"/>
      <c r="G7" s="175"/>
      <c r="H7" s="176"/>
      <c r="I7" s="176"/>
      <c r="O7" s="177">
        <v>1</v>
      </c>
    </row>
    <row r="8" spans="1:100" ht="22.5">
      <c r="A8" s="178">
        <v>1</v>
      </c>
      <c r="B8" s="179" t="s">
        <v>82</v>
      </c>
      <c r="C8" s="180" t="s">
        <v>83</v>
      </c>
      <c r="D8" s="181" t="s">
        <v>84</v>
      </c>
      <c r="E8" s="182">
        <v>32.8</v>
      </c>
      <c r="F8" s="182"/>
      <c r="G8" s="183">
        <f aca="true" t="shared" si="0" ref="G8:G12">E8*F8</f>
        <v>0</v>
      </c>
      <c r="K8" s="177">
        <v>2</v>
      </c>
      <c r="W8" s="150">
        <v>1</v>
      </c>
      <c r="X8" s="150">
        <v>1</v>
      </c>
      <c r="Y8" s="150">
        <v>1</v>
      </c>
      <c r="AV8" s="150">
        <v>1</v>
      </c>
      <c r="AW8" s="150">
        <f aca="true" t="shared" si="1" ref="AW8:AW12">IF(AV8=1,G8,0)</f>
        <v>0</v>
      </c>
      <c r="AX8" s="150">
        <f aca="true" t="shared" si="2" ref="AX8:AX12">IF(AV8=2,G8,0)</f>
        <v>0</v>
      </c>
      <c r="AY8" s="150">
        <f aca="true" t="shared" si="3" ref="AY8:AY12">IF(AV8=3,G8,0)</f>
        <v>0</v>
      </c>
      <c r="AZ8" s="150">
        <f aca="true" t="shared" si="4" ref="AZ8:AZ12">IF(AV8=4,G8,0)</f>
        <v>0</v>
      </c>
      <c r="BA8" s="150">
        <f aca="true" t="shared" si="5" ref="BA8:BA12">IF(AV8=5,G8,0)</f>
        <v>0</v>
      </c>
      <c r="BW8" s="177">
        <v>1</v>
      </c>
      <c r="BX8" s="177">
        <v>1</v>
      </c>
      <c r="CV8" s="150">
        <v>0.01915</v>
      </c>
    </row>
    <row r="9" spans="1:100" ht="22.5">
      <c r="A9" s="178">
        <v>2</v>
      </c>
      <c r="B9" s="179" t="s">
        <v>85</v>
      </c>
      <c r="C9" s="180" t="s">
        <v>86</v>
      </c>
      <c r="D9" s="181" t="s">
        <v>84</v>
      </c>
      <c r="E9" s="182">
        <v>8</v>
      </c>
      <c r="F9" s="182"/>
      <c r="G9" s="183">
        <f t="shared" si="0"/>
        <v>0</v>
      </c>
      <c r="K9" s="177">
        <v>2</v>
      </c>
      <c r="W9" s="150">
        <v>1</v>
      </c>
      <c r="X9" s="150">
        <v>1</v>
      </c>
      <c r="Y9" s="150">
        <v>1</v>
      </c>
      <c r="AV9" s="150">
        <v>1</v>
      </c>
      <c r="AW9" s="150">
        <f t="shared" si="1"/>
        <v>0</v>
      </c>
      <c r="AX9" s="150">
        <f t="shared" si="2"/>
        <v>0</v>
      </c>
      <c r="AY9" s="150">
        <f t="shared" si="3"/>
        <v>0</v>
      </c>
      <c r="AZ9" s="150">
        <f t="shared" si="4"/>
        <v>0</v>
      </c>
      <c r="BA9" s="150">
        <f t="shared" si="5"/>
        <v>0</v>
      </c>
      <c r="BW9" s="177">
        <v>1</v>
      </c>
      <c r="BX9" s="177">
        <v>1</v>
      </c>
      <c r="CV9" s="150">
        <v>0.0223</v>
      </c>
    </row>
    <row r="10" spans="1:100" ht="12.75">
      <c r="A10" s="178">
        <v>3</v>
      </c>
      <c r="B10" s="179" t="s">
        <v>87</v>
      </c>
      <c r="C10" s="180" t="s">
        <v>88</v>
      </c>
      <c r="D10" s="181" t="s">
        <v>89</v>
      </c>
      <c r="E10" s="182">
        <v>0.956</v>
      </c>
      <c r="F10" s="182"/>
      <c r="G10" s="183">
        <f t="shared" si="0"/>
        <v>0</v>
      </c>
      <c r="K10" s="177">
        <v>2</v>
      </c>
      <c r="W10" s="150">
        <v>1</v>
      </c>
      <c r="X10" s="150">
        <v>1</v>
      </c>
      <c r="Y10" s="150">
        <v>1</v>
      </c>
      <c r="AV10" s="150">
        <v>1</v>
      </c>
      <c r="AW10" s="150">
        <f t="shared" si="1"/>
        <v>0</v>
      </c>
      <c r="AX10" s="150">
        <f t="shared" si="2"/>
        <v>0</v>
      </c>
      <c r="AY10" s="150">
        <f t="shared" si="3"/>
        <v>0</v>
      </c>
      <c r="AZ10" s="150">
        <f t="shared" si="4"/>
        <v>0</v>
      </c>
      <c r="BA10" s="150">
        <f t="shared" si="5"/>
        <v>0</v>
      </c>
      <c r="BW10" s="177">
        <v>1</v>
      </c>
      <c r="BX10" s="177">
        <v>1</v>
      </c>
      <c r="CV10" s="150">
        <v>2.25633999999991</v>
      </c>
    </row>
    <row r="11" spans="1:100" ht="12.75">
      <c r="A11" s="178">
        <v>4</v>
      </c>
      <c r="B11" s="179" t="s">
        <v>90</v>
      </c>
      <c r="C11" s="180" t="s">
        <v>91</v>
      </c>
      <c r="D11" s="181" t="s">
        <v>89</v>
      </c>
      <c r="E11" s="182">
        <v>0.956</v>
      </c>
      <c r="F11" s="182"/>
      <c r="G11" s="183">
        <f t="shared" si="0"/>
        <v>0</v>
      </c>
      <c r="K11" s="177">
        <v>2</v>
      </c>
      <c r="W11" s="150">
        <v>1</v>
      </c>
      <c r="X11" s="150">
        <v>1</v>
      </c>
      <c r="Y11" s="150">
        <v>1</v>
      </c>
      <c r="AV11" s="150">
        <v>1</v>
      </c>
      <c r="AW11" s="150">
        <f t="shared" si="1"/>
        <v>0</v>
      </c>
      <c r="AX11" s="150">
        <f t="shared" si="2"/>
        <v>0</v>
      </c>
      <c r="AY11" s="150">
        <f t="shared" si="3"/>
        <v>0</v>
      </c>
      <c r="AZ11" s="150">
        <f t="shared" si="4"/>
        <v>0</v>
      </c>
      <c r="BA11" s="150">
        <f t="shared" si="5"/>
        <v>0</v>
      </c>
      <c r="BW11" s="177">
        <v>1</v>
      </c>
      <c r="BX11" s="177">
        <v>1</v>
      </c>
      <c r="CV11" s="150">
        <v>0</v>
      </c>
    </row>
    <row r="12" spans="1:100" ht="12.75">
      <c r="A12" s="178">
        <v>5</v>
      </c>
      <c r="B12" s="179" t="s">
        <v>92</v>
      </c>
      <c r="C12" s="180" t="s">
        <v>93</v>
      </c>
      <c r="D12" s="181" t="s">
        <v>94</v>
      </c>
      <c r="E12" s="182">
        <v>0.05</v>
      </c>
      <c r="F12" s="182"/>
      <c r="G12" s="183">
        <f t="shared" si="0"/>
        <v>0</v>
      </c>
      <c r="K12" s="177">
        <v>2</v>
      </c>
      <c r="W12" s="150">
        <v>1</v>
      </c>
      <c r="X12" s="150">
        <v>1</v>
      </c>
      <c r="Y12" s="150">
        <v>1</v>
      </c>
      <c r="AV12" s="150">
        <v>1</v>
      </c>
      <c r="AW12" s="150">
        <f t="shared" si="1"/>
        <v>0</v>
      </c>
      <c r="AX12" s="150">
        <f t="shared" si="2"/>
        <v>0</v>
      </c>
      <c r="AY12" s="150">
        <f t="shared" si="3"/>
        <v>0</v>
      </c>
      <c r="AZ12" s="150">
        <f t="shared" si="4"/>
        <v>0</v>
      </c>
      <c r="BA12" s="150">
        <f t="shared" si="5"/>
        <v>0</v>
      </c>
      <c r="BW12" s="177">
        <v>1</v>
      </c>
      <c r="BX12" s="177">
        <v>1</v>
      </c>
      <c r="CV12" s="150">
        <v>1.06625</v>
      </c>
    </row>
    <row r="13" spans="1:53" ht="12.75">
      <c r="A13" s="184"/>
      <c r="B13" s="185" t="s">
        <v>95</v>
      </c>
      <c r="C13" s="186">
        <f>CONCATENATE(B7," ",C7)</f>
        <v>0</v>
      </c>
      <c r="D13" s="187"/>
      <c r="E13" s="188"/>
      <c r="F13" s="189"/>
      <c r="G13" s="190">
        <f>SUM(G7:G12)</f>
        <v>0</v>
      </c>
      <c r="K13" s="177">
        <v>4</v>
      </c>
      <c r="AW13" s="191">
        <f>SUM(BA7:BA12)</f>
        <v>0</v>
      </c>
      <c r="AX13" s="191">
        <f>SUM(BB7:BB12)</f>
        <v>0</v>
      </c>
      <c r="AY13" s="191">
        <f>SUM(BC7:BC12)</f>
        <v>0</v>
      </c>
      <c r="AZ13" s="191">
        <f>SUM(BD7:BD12)</f>
        <v>0</v>
      </c>
      <c r="BA13" s="191">
        <f>SUM(BE7:BE12)</f>
        <v>0</v>
      </c>
    </row>
    <row r="14" spans="1:11" ht="12.75">
      <c r="A14" s="170" t="s">
        <v>79</v>
      </c>
      <c r="B14" s="171" t="s">
        <v>96</v>
      </c>
      <c r="C14" s="172" t="s">
        <v>97</v>
      </c>
      <c r="D14" s="173"/>
      <c r="E14" s="174"/>
      <c r="F14" s="174"/>
      <c r="G14" s="175"/>
      <c r="H14" s="176"/>
      <c r="K14" s="177">
        <v>1</v>
      </c>
    </row>
    <row r="15" spans="1:100" ht="22.5">
      <c r="A15" s="178">
        <v>6</v>
      </c>
      <c r="B15" s="179" t="s">
        <v>98</v>
      </c>
      <c r="C15" s="180" t="s">
        <v>99</v>
      </c>
      <c r="D15" s="181" t="s">
        <v>89</v>
      </c>
      <c r="E15" s="182">
        <v>0.956</v>
      </c>
      <c r="F15" s="182"/>
      <c r="G15" s="183">
        <f aca="true" t="shared" si="6" ref="G15:G22">E15*F15</f>
        <v>0</v>
      </c>
      <c r="K15" s="177">
        <v>2</v>
      </c>
      <c r="W15" s="150">
        <v>1</v>
      </c>
      <c r="X15" s="150">
        <v>1</v>
      </c>
      <c r="Y15" s="150">
        <v>1</v>
      </c>
      <c r="AV15" s="150">
        <v>1</v>
      </c>
      <c r="AW15" s="150">
        <f aca="true" t="shared" si="7" ref="AW15:AW22">IF(AV15=1,G15,0)</f>
        <v>0</v>
      </c>
      <c r="AX15" s="150">
        <f aca="true" t="shared" si="8" ref="AX15:AX22">IF(AV15=2,G15,0)</f>
        <v>0</v>
      </c>
      <c r="AY15" s="150">
        <f aca="true" t="shared" si="9" ref="AY15:AY22">IF(AV15=3,G15,0)</f>
        <v>0</v>
      </c>
      <c r="AZ15" s="150">
        <f aca="true" t="shared" si="10" ref="AZ15:AZ22">IF(AV15=4,G15,0)</f>
        <v>0</v>
      </c>
      <c r="BA15" s="150">
        <f aca="true" t="shared" si="11" ref="BA15:BA22">IF(AV15=5,G15,0)</f>
        <v>0</v>
      </c>
      <c r="BW15" s="177">
        <v>1</v>
      </c>
      <c r="BX15" s="177">
        <v>1</v>
      </c>
      <c r="CV15" s="150">
        <v>0</v>
      </c>
    </row>
    <row r="16" spans="1:100" ht="22.5">
      <c r="A16" s="178">
        <v>7</v>
      </c>
      <c r="B16" s="179" t="s">
        <v>100</v>
      </c>
      <c r="C16" s="180" t="s">
        <v>101</v>
      </c>
      <c r="D16" s="181" t="s">
        <v>84</v>
      </c>
      <c r="E16" s="182">
        <v>24</v>
      </c>
      <c r="F16" s="182"/>
      <c r="G16" s="183">
        <f t="shared" si="6"/>
        <v>0</v>
      </c>
      <c r="K16" s="177">
        <v>2</v>
      </c>
      <c r="W16" s="150">
        <v>1</v>
      </c>
      <c r="X16" s="150">
        <v>1</v>
      </c>
      <c r="Y16" s="150">
        <v>1</v>
      </c>
      <c r="AV16" s="150">
        <v>1</v>
      </c>
      <c r="AW16" s="150">
        <f t="shared" si="7"/>
        <v>0</v>
      </c>
      <c r="AX16" s="150">
        <f t="shared" si="8"/>
        <v>0</v>
      </c>
      <c r="AY16" s="150">
        <f t="shared" si="9"/>
        <v>0</v>
      </c>
      <c r="AZ16" s="150">
        <f t="shared" si="10"/>
        <v>0</v>
      </c>
      <c r="BA16" s="150">
        <f t="shared" si="11"/>
        <v>0</v>
      </c>
      <c r="BW16" s="177">
        <v>1</v>
      </c>
      <c r="BX16" s="177">
        <v>1</v>
      </c>
      <c r="CV16" s="150">
        <v>0</v>
      </c>
    </row>
    <row r="17" spans="1:100" ht="22.5">
      <c r="A17" s="178">
        <v>8</v>
      </c>
      <c r="B17" s="179" t="s">
        <v>102</v>
      </c>
      <c r="C17" s="180" t="s">
        <v>103</v>
      </c>
      <c r="D17" s="181" t="s">
        <v>104</v>
      </c>
      <c r="E17" s="182">
        <v>38</v>
      </c>
      <c r="F17" s="182"/>
      <c r="G17" s="183">
        <f t="shared" si="6"/>
        <v>0</v>
      </c>
      <c r="K17" s="177">
        <v>2</v>
      </c>
      <c r="W17" s="150">
        <v>1</v>
      </c>
      <c r="X17" s="150">
        <v>1</v>
      </c>
      <c r="Y17" s="150">
        <v>1</v>
      </c>
      <c r="AV17" s="150">
        <v>1</v>
      </c>
      <c r="AW17" s="150">
        <f t="shared" si="7"/>
        <v>0</v>
      </c>
      <c r="AX17" s="150">
        <f t="shared" si="8"/>
        <v>0</v>
      </c>
      <c r="AY17" s="150">
        <f t="shared" si="9"/>
        <v>0</v>
      </c>
      <c r="AZ17" s="150">
        <f t="shared" si="10"/>
        <v>0</v>
      </c>
      <c r="BA17" s="150">
        <f t="shared" si="11"/>
        <v>0</v>
      </c>
      <c r="BW17" s="177">
        <v>1</v>
      </c>
      <c r="BX17" s="177">
        <v>1</v>
      </c>
      <c r="CV17" s="150">
        <v>0.00038</v>
      </c>
    </row>
    <row r="18" spans="1:100" ht="22.5">
      <c r="A18" s="178">
        <v>9</v>
      </c>
      <c r="B18" s="179" t="s">
        <v>105</v>
      </c>
      <c r="C18" s="180" t="s">
        <v>106</v>
      </c>
      <c r="D18" s="181" t="s">
        <v>84</v>
      </c>
      <c r="E18" s="182">
        <v>32.8</v>
      </c>
      <c r="F18" s="182"/>
      <c r="G18" s="183">
        <f t="shared" si="6"/>
        <v>0</v>
      </c>
      <c r="K18" s="177">
        <v>2</v>
      </c>
      <c r="W18" s="150">
        <v>1</v>
      </c>
      <c r="X18" s="150">
        <v>1</v>
      </c>
      <c r="Y18" s="150">
        <v>1</v>
      </c>
      <c r="AV18" s="150">
        <v>1</v>
      </c>
      <c r="AW18" s="150">
        <f t="shared" si="7"/>
        <v>0</v>
      </c>
      <c r="AX18" s="150">
        <f t="shared" si="8"/>
        <v>0</v>
      </c>
      <c r="AY18" s="150">
        <f t="shared" si="9"/>
        <v>0</v>
      </c>
      <c r="AZ18" s="150">
        <f t="shared" si="10"/>
        <v>0</v>
      </c>
      <c r="BA18" s="150">
        <f t="shared" si="11"/>
        <v>0</v>
      </c>
      <c r="BW18" s="177">
        <v>1</v>
      </c>
      <c r="BX18" s="177">
        <v>1</v>
      </c>
      <c r="CV18" s="150">
        <v>0</v>
      </c>
    </row>
    <row r="19" spans="1:100" ht="22.5">
      <c r="A19" s="178">
        <v>10</v>
      </c>
      <c r="B19" s="179" t="s">
        <v>107</v>
      </c>
      <c r="C19" s="180" t="s">
        <v>108</v>
      </c>
      <c r="D19" s="181" t="s">
        <v>94</v>
      </c>
      <c r="E19" s="182">
        <v>8.013</v>
      </c>
      <c r="F19" s="182"/>
      <c r="G19" s="183">
        <f t="shared" si="6"/>
        <v>0</v>
      </c>
      <c r="K19" s="177">
        <v>2</v>
      </c>
      <c r="W19" s="150">
        <v>1</v>
      </c>
      <c r="X19" s="150">
        <v>3</v>
      </c>
      <c r="Y19" s="150">
        <v>3</v>
      </c>
      <c r="AV19" s="150">
        <v>1</v>
      </c>
      <c r="AW19" s="150">
        <f t="shared" si="7"/>
        <v>0</v>
      </c>
      <c r="AX19" s="150">
        <f t="shared" si="8"/>
        <v>0</v>
      </c>
      <c r="AY19" s="150">
        <f t="shared" si="9"/>
        <v>0</v>
      </c>
      <c r="AZ19" s="150">
        <f t="shared" si="10"/>
        <v>0</v>
      </c>
      <c r="BA19" s="150">
        <f t="shared" si="11"/>
        <v>0</v>
      </c>
      <c r="BW19" s="177">
        <v>1</v>
      </c>
      <c r="BX19" s="177">
        <v>3</v>
      </c>
      <c r="CV19" s="150">
        <v>0</v>
      </c>
    </row>
    <row r="20" spans="1:100" ht="12.75">
      <c r="A20" s="178">
        <v>11</v>
      </c>
      <c r="B20" s="179" t="s">
        <v>109</v>
      </c>
      <c r="C20" s="180" t="s">
        <v>110</v>
      </c>
      <c r="D20" s="181" t="s">
        <v>94</v>
      </c>
      <c r="E20" s="182">
        <v>8.013</v>
      </c>
      <c r="F20" s="182"/>
      <c r="G20" s="183">
        <f t="shared" si="6"/>
        <v>0</v>
      </c>
      <c r="K20" s="177">
        <v>2</v>
      </c>
      <c r="W20" s="150">
        <v>1</v>
      </c>
      <c r="X20" s="150">
        <v>3</v>
      </c>
      <c r="Y20" s="150">
        <v>3</v>
      </c>
      <c r="AV20" s="150">
        <v>1</v>
      </c>
      <c r="AW20" s="150">
        <f t="shared" si="7"/>
        <v>0</v>
      </c>
      <c r="AX20" s="150">
        <f t="shared" si="8"/>
        <v>0</v>
      </c>
      <c r="AY20" s="150">
        <f t="shared" si="9"/>
        <v>0</v>
      </c>
      <c r="AZ20" s="150">
        <f t="shared" si="10"/>
        <v>0</v>
      </c>
      <c r="BA20" s="150">
        <f t="shared" si="11"/>
        <v>0</v>
      </c>
      <c r="BW20" s="177">
        <v>1</v>
      </c>
      <c r="BX20" s="177">
        <v>3</v>
      </c>
      <c r="CV20" s="150">
        <v>0</v>
      </c>
    </row>
    <row r="21" spans="1:100" ht="22.5">
      <c r="A21" s="178">
        <v>12</v>
      </c>
      <c r="B21" s="179" t="s">
        <v>111</v>
      </c>
      <c r="C21" s="180" t="s">
        <v>112</v>
      </c>
      <c r="D21" s="181" t="s">
        <v>94</v>
      </c>
      <c r="E21" s="182">
        <v>8.013</v>
      </c>
      <c r="F21" s="182"/>
      <c r="G21" s="183">
        <f t="shared" si="6"/>
        <v>0</v>
      </c>
      <c r="K21" s="177">
        <v>2</v>
      </c>
      <c r="W21" s="150">
        <v>1</v>
      </c>
      <c r="X21" s="150">
        <v>3</v>
      </c>
      <c r="Y21" s="150">
        <v>3</v>
      </c>
      <c r="AV21" s="150">
        <v>1</v>
      </c>
      <c r="AW21" s="150">
        <f t="shared" si="7"/>
        <v>0</v>
      </c>
      <c r="AX21" s="150">
        <f t="shared" si="8"/>
        <v>0</v>
      </c>
      <c r="AY21" s="150">
        <f t="shared" si="9"/>
        <v>0</v>
      </c>
      <c r="AZ21" s="150">
        <f t="shared" si="10"/>
        <v>0</v>
      </c>
      <c r="BA21" s="150">
        <f t="shared" si="11"/>
        <v>0</v>
      </c>
      <c r="BW21" s="177">
        <v>1</v>
      </c>
      <c r="BX21" s="177">
        <v>3</v>
      </c>
      <c r="CV21" s="150">
        <v>0</v>
      </c>
    </row>
    <row r="22" spans="1:100" ht="22.5">
      <c r="A22" s="178">
        <v>13</v>
      </c>
      <c r="B22" s="179" t="s">
        <v>113</v>
      </c>
      <c r="C22" s="180" t="s">
        <v>114</v>
      </c>
      <c r="D22" s="181" t="s">
        <v>94</v>
      </c>
      <c r="E22" s="182">
        <v>8.013</v>
      </c>
      <c r="F22" s="182"/>
      <c r="G22" s="183">
        <f t="shared" si="6"/>
        <v>0</v>
      </c>
      <c r="K22" s="177">
        <v>2</v>
      </c>
      <c r="W22" s="150">
        <v>1</v>
      </c>
      <c r="X22" s="150">
        <v>1</v>
      </c>
      <c r="Y22" s="150">
        <v>1</v>
      </c>
      <c r="AV22" s="150">
        <v>1</v>
      </c>
      <c r="AW22" s="150">
        <f t="shared" si="7"/>
        <v>0</v>
      </c>
      <c r="AX22" s="150">
        <f t="shared" si="8"/>
        <v>0</v>
      </c>
      <c r="AY22" s="150">
        <f t="shared" si="9"/>
        <v>0</v>
      </c>
      <c r="AZ22" s="150">
        <f t="shared" si="10"/>
        <v>0</v>
      </c>
      <c r="BA22" s="150">
        <f t="shared" si="11"/>
        <v>0</v>
      </c>
      <c r="BW22" s="177">
        <v>1</v>
      </c>
      <c r="BX22" s="177">
        <v>1</v>
      </c>
      <c r="CV22" s="150">
        <v>0</v>
      </c>
    </row>
    <row r="23" spans="1:53" ht="12.75">
      <c r="A23" s="184"/>
      <c r="B23" s="185" t="s">
        <v>95</v>
      </c>
      <c r="C23" s="186">
        <f>CONCATENATE(B14," ",C14)</f>
        <v>0</v>
      </c>
      <c r="D23" s="187"/>
      <c r="E23" s="188"/>
      <c r="F23" s="189"/>
      <c r="G23" s="190">
        <f>SUM(G14:G22)</f>
        <v>0</v>
      </c>
      <c r="K23" s="177">
        <v>4</v>
      </c>
      <c r="AW23" s="191">
        <f>SUM(AW14:AW22)</f>
        <v>0</v>
      </c>
      <c r="AX23" s="191">
        <f>SUM(AX14:AX22)</f>
        <v>0</v>
      </c>
      <c r="AY23" s="191">
        <f>SUM(AY14:AY22)</f>
        <v>0</v>
      </c>
      <c r="AZ23" s="191">
        <f>SUM(AZ14:AZ22)</f>
        <v>0</v>
      </c>
      <c r="BA23" s="191">
        <f>SUM(BA14:BA22)</f>
        <v>0</v>
      </c>
    </row>
    <row r="24" spans="1:11" ht="12.75">
      <c r="A24" s="170" t="s">
        <v>79</v>
      </c>
      <c r="B24" s="171" t="s">
        <v>115</v>
      </c>
      <c r="C24" s="172" t="s">
        <v>116</v>
      </c>
      <c r="D24" s="173"/>
      <c r="E24" s="174"/>
      <c r="F24" s="174"/>
      <c r="G24" s="175"/>
      <c r="H24" s="176"/>
      <c r="K24" s="177">
        <v>1</v>
      </c>
    </row>
    <row r="25" spans="1:100" ht="12.75">
      <c r="A25" s="178">
        <v>14</v>
      </c>
      <c r="B25" s="179" t="s">
        <v>117</v>
      </c>
      <c r="C25" s="180" t="s">
        <v>118</v>
      </c>
      <c r="D25" s="181" t="s">
        <v>94</v>
      </c>
      <c r="E25" s="182">
        <v>3.5</v>
      </c>
      <c r="F25" s="182"/>
      <c r="G25" s="183">
        <f>E25*F25</f>
        <v>0</v>
      </c>
      <c r="K25" s="177">
        <v>2</v>
      </c>
      <c r="W25" s="150">
        <v>1</v>
      </c>
      <c r="X25" s="150">
        <v>2</v>
      </c>
      <c r="Y25" s="150">
        <v>2</v>
      </c>
      <c r="AV25" s="150">
        <v>1</v>
      </c>
      <c r="AW25" s="150">
        <f>IF(AV25=1,G25,0)</f>
        <v>0</v>
      </c>
      <c r="AX25" s="150">
        <f>IF(AV25=2,G25,0)</f>
        <v>0</v>
      </c>
      <c r="AY25" s="150">
        <f>IF(AV25=3,G25,0)</f>
        <v>0</v>
      </c>
      <c r="AZ25" s="150">
        <f>IF(AV25=4,G25,0)</f>
        <v>0</v>
      </c>
      <c r="BA25" s="150">
        <f>IF(AV25=5,G25,0)</f>
        <v>0</v>
      </c>
      <c r="BW25" s="177">
        <v>1</v>
      </c>
      <c r="BX25" s="177">
        <v>2</v>
      </c>
      <c r="CV25" s="150">
        <v>0</v>
      </c>
    </row>
    <row r="26" spans="1:53" ht="12.75">
      <c r="A26" s="184"/>
      <c r="B26" s="185" t="s">
        <v>95</v>
      </c>
      <c r="C26" s="186">
        <f>CONCATENATE(B24," ",C24)</f>
        <v>0</v>
      </c>
      <c r="D26" s="187"/>
      <c r="E26" s="188"/>
      <c r="F26" s="189"/>
      <c r="G26" s="190">
        <f>SUM(G24:G25)</f>
        <v>0</v>
      </c>
      <c r="K26" s="177">
        <v>4</v>
      </c>
      <c r="AW26" s="191">
        <f>SUM(AW24:AW25)</f>
        <v>0</v>
      </c>
      <c r="AX26" s="191">
        <f>SUM(AX24:AX25)</f>
        <v>0</v>
      </c>
      <c r="AY26" s="191">
        <f>SUM(AY24:AY25)</f>
        <v>0</v>
      </c>
      <c r="AZ26" s="191">
        <f>SUM(AZ24:AZ25)</f>
        <v>0</v>
      </c>
      <c r="BA26" s="191">
        <f>SUM(BA24:BA25)</f>
        <v>0</v>
      </c>
    </row>
    <row r="27" spans="1:11" ht="12.75">
      <c r="A27" s="170" t="s">
        <v>79</v>
      </c>
      <c r="B27" s="171" t="s">
        <v>119</v>
      </c>
      <c r="C27" s="172" t="s">
        <v>120</v>
      </c>
      <c r="D27" s="173"/>
      <c r="E27" s="174"/>
      <c r="F27" s="174"/>
      <c r="G27" s="175"/>
      <c r="H27" s="176"/>
      <c r="K27" s="177">
        <v>1</v>
      </c>
    </row>
    <row r="28" spans="1:100" ht="12.75">
      <c r="A28" s="178">
        <v>15</v>
      </c>
      <c r="B28" s="179" t="s">
        <v>121</v>
      </c>
      <c r="C28" s="180" t="s">
        <v>122</v>
      </c>
      <c r="D28" s="181" t="s">
        <v>104</v>
      </c>
      <c r="E28" s="182">
        <v>8</v>
      </c>
      <c r="F28" s="182"/>
      <c r="G28" s="183">
        <f aca="true" t="shared" si="12" ref="G28:G31">E28*F28</f>
        <v>0</v>
      </c>
      <c r="K28" s="177">
        <v>2</v>
      </c>
      <c r="W28" s="150">
        <v>3</v>
      </c>
      <c r="X28" s="150">
        <v>7</v>
      </c>
      <c r="Y28" s="150" t="s">
        <v>121</v>
      </c>
      <c r="AV28" s="150">
        <v>2</v>
      </c>
      <c r="AW28" s="150">
        <f aca="true" t="shared" si="13" ref="AW28:AW31">IF(AV28=1,G28,0)</f>
        <v>0</v>
      </c>
      <c r="AX28" s="150">
        <f aca="true" t="shared" si="14" ref="AX28:AX31">IF(AV28=2,G28,0)</f>
        <v>0</v>
      </c>
      <c r="AY28" s="150">
        <f aca="true" t="shared" si="15" ref="AY28:AY31">IF(AV28=3,G28,0)</f>
        <v>0</v>
      </c>
      <c r="AZ28" s="150">
        <f aca="true" t="shared" si="16" ref="AZ28:AZ31">IF(AV28=4,G28,0)</f>
        <v>0</v>
      </c>
      <c r="BA28" s="150">
        <f aca="true" t="shared" si="17" ref="BA28:BA31">IF(AV28=5,G28,0)</f>
        <v>0</v>
      </c>
      <c r="BW28" s="177">
        <v>3</v>
      </c>
      <c r="BX28" s="177">
        <v>7</v>
      </c>
      <c r="CV28" s="150">
        <v>0.0111500000000007</v>
      </c>
    </row>
    <row r="29" spans="1:100" ht="12.75">
      <c r="A29" s="178">
        <v>16</v>
      </c>
      <c r="B29" s="179" t="s">
        <v>123</v>
      </c>
      <c r="C29" s="180" t="s">
        <v>124</v>
      </c>
      <c r="D29" s="181" t="s">
        <v>104</v>
      </c>
      <c r="E29" s="182">
        <v>4</v>
      </c>
      <c r="F29" s="182"/>
      <c r="G29" s="183">
        <f t="shared" si="12"/>
        <v>0</v>
      </c>
      <c r="K29" s="177">
        <v>2</v>
      </c>
      <c r="W29" s="150">
        <v>3</v>
      </c>
      <c r="X29" s="150">
        <v>7</v>
      </c>
      <c r="Y29" s="150" t="s">
        <v>123</v>
      </c>
      <c r="AV29" s="150">
        <v>2</v>
      </c>
      <c r="AW29" s="150">
        <f t="shared" si="13"/>
        <v>0</v>
      </c>
      <c r="AX29" s="150">
        <f t="shared" si="14"/>
        <v>0</v>
      </c>
      <c r="AY29" s="150">
        <f t="shared" si="15"/>
        <v>0</v>
      </c>
      <c r="AZ29" s="150">
        <f t="shared" si="16"/>
        <v>0</v>
      </c>
      <c r="BA29" s="150">
        <f t="shared" si="17"/>
        <v>0</v>
      </c>
      <c r="BW29" s="177">
        <v>3</v>
      </c>
      <c r="BX29" s="177">
        <v>7</v>
      </c>
      <c r="CV29" s="150">
        <v>0.0116000000000014</v>
      </c>
    </row>
    <row r="30" spans="1:100" ht="12.75">
      <c r="A30" s="178">
        <v>17</v>
      </c>
      <c r="B30" s="179" t="s">
        <v>125</v>
      </c>
      <c r="C30" s="180" t="s">
        <v>126</v>
      </c>
      <c r="D30" s="181" t="s">
        <v>104</v>
      </c>
      <c r="E30" s="182">
        <v>6</v>
      </c>
      <c r="F30" s="182"/>
      <c r="G30" s="183">
        <f t="shared" si="12"/>
        <v>0</v>
      </c>
      <c r="K30" s="177">
        <v>2</v>
      </c>
      <c r="W30" s="150">
        <v>3</v>
      </c>
      <c r="X30" s="150">
        <v>7</v>
      </c>
      <c r="Y30" s="150" t="s">
        <v>125</v>
      </c>
      <c r="AV30" s="150">
        <v>2</v>
      </c>
      <c r="AW30" s="150">
        <f t="shared" si="13"/>
        <v>0</v>
      </c>
      <c r="AX30" s="150">
        <f t="shared" si="14"/>
        <v>0</v>
      </c>
      <c r="AY30" s="150">
        <f t="shared" si="15"/>
        <v>0</v>
      </c>
      <c r="AZ30" s="150">
        <f t="shared" si="16"/>
        <v>0</v>
      </c>
      <c r="BA30" s="150">
        <f t="shared" si="17"/>
        <v>0</v>
      </c>
      <c r="BW30" s="177">
        <v>3</v>
      </c>
      <c r="BX30" s="177">
        <v>7</v>
      </c>
      <c r="CV30" s="150">
        <v>0.000820000000000043</v>
      </c>
    </row>
    <row r="31" spans="1:100" ht="12.75">
      <c r="A31" s="178">
        <v>18</v>
      </c>
      <c r="B31" s="179" t="s">
        <v>127</v>
      </c>
      <c r="C31" s="180" t="s">
        <v>128</v>
      </c>
      <c r="D31" s="181" t="s">
        <v>104</v>
      </c>
      <c r="E31" s="182">
        <v>6</v>
      </c>
      <c r="F31" s="182"/>
      <c r="G31" s="183">
        <f t="shared" si="12"/>
        <v>0</v>
      </c>
      <c r="K31" s="177">
        <v>2</v>
      </c>
      <c r="W31" s="150">
        <v>3</v>
      </c>
      <c r="X31" s="150">
        <v>7</v>
      </c>
      <c r="Y31" s="150" t="s">
        <v>127</v>
      </c>
      <c r="AV31" s="150">
        <v>2</v>
      </c>
      <c r="AW31" s="150">
        <f t="shared" si="13"/>
        <v>0</v>
      </c>
      <c r="AX31" s="150">
        <f t="shared" si="14"/>
        <v>0</v>
      </c>
      <c r="AY31" s="150">
        <f t="shared" si="15"/>
        <v>0</v>
      </c>
      <c r="AZ31" s="150">
        <f t="shared" si="16"/>
        <v>0</v>
      </c>
      <c r="BA31" s="150">
        <f t="shared" si="17"/>
        <v>0</v>
      </c>
      <c r="BW31" s="177">
        <v>3</v>
      </c>
      <c r="BX31" s="177">
        <v>7</v>
      </c>
      <c r="CV31" s="150">
        <v>0.000999999999999446</v>
      </c>
    </row>
    <row r="32" spans="1:53" ht="12.75">
      <c r="A32" s="184"/>
      <c r="B32" s="185" t="s">
        <v>95</v>
      </c>
      <c r="C32" s="186">
        <f>CONCATENATE(B27," ",C27)</f>
        <v>0</v>
      </c>
      <c r="D32" s="187"/>
      <c r="E32" s="188"/>
      <c r="F32" s="189"/>
      <c r="G32" s="190">
        <f>SUM(G27:G31)</f>
        <v>0</v>
      </c>
      <c r="K32" s="177">
        <v>4</v>
      </c>
      <c r="AW32" s="191">
        <f>SUM(AW27:AW31)</f>
        <v>0</v>
      </c>
      <c r="AX32" s="191">
        <f>SUM(AX27:AX31)</f>
        <v>0</v>
      </c>
      <c r="AY32" s="191">
        <f>SUM(AY27:AY31)</f>
        <v>0</v>
      </c>
      <c r="AZ32" s="191">
        <f>SUM(AZ27:AZ31)</f>
        <v>0</v>
      </c>
      <c r="BA32" s="191">
        <f>SUM(BA27:BA31)</f>
        <v>0</v>
      </c>
    </row>
    <row r="33" spans="1:11" ht="12.75">
      <c r="A33" s="170" t="s">
        <v>79</v>
      </c>
      <c r="B33" s="171" t="s">
        <v>129</v>
      </c>
      <c r="C33" s="172" t="s">
        <v>130</v>
      </c>
      <c r="D33" s="173"/>
      <c r="E33" s="174"/>
      <c r="F33" s="174"/>
      <c r="G33" s="175"/>
      <c r="H33" s="176"/>
      <c r="K33" s="177">
        <v>1</v>
      </c>
    </row>
    <row r="34" spans="1:100" ht="22.5">
      <c r="A34" s="178">
        <v>19</v>
      </c>
      <c r="B34" s="179" t="s">
        <v>131</v>
      </c>
      <c r="C34" s="180" t="s">
        <v>132</v>
      </c>
      <c r="D34" s="181" t="s">
        <v>104</v>
      </c>
      <c r="E34" s="182">
        <v>22</v>
      </c>
      <c r="F34" s="182"/>
      <c r="G34" s="183">
        <f aca="true" t="shared" si="18" ref="G34:G38">E34*F34</f>
        <v>0</v>
      </c>
      <c r="K34" s="177">
        <v>2</v>
      </c>
      <c r="W34" s="150">
        <v>1</v>
      </c>
      <c r="X34" s="150">
        <v>7</v>
      </c>
      <c r="Y34" s="150">
        <v>7</v>
      </c>
      <c r="AV34" s="150">
        <v>2</v>
      </c>
      <c r="AW34" s="150">
        <f aca="true" t="shared" si="19" ref="AW34:AW38">IF(AV34=1,G34,0)</f>
        <v>0</v>
      </c>
      <c r="AX34" s="150">
        <f aca="true" t="shared" si="20" ref="AX34:AX38">IF(AV34=2,G34,0)</f>
        <v>0</v>
      </c>
      <c r="AY34" s="150">
        <f aca="true" t="shared" si="21" ref="AY34:AY38">IF(AV34=3,G34,0)</f>
        <v>0</v>
      </c>
      <c r="AZ34" s="150">
        <f aca="true" t="shared" si="22" ref="AZ34:AZ38">IF(AV34=4,G34,0)</f>
        <v>0</v>
      </c>
      <c r="BA34" s="150">
        <f aca="true" t="shared" si="23" ref="BA34:BA38">IF(AV34=5,G34,0)</f>
        <v>0</v>
      </c>
      <c r="BW34" s="177">
        <v>1</v>
      </c>
      <c r="BX34" s="177">
        <v>7</v>
      </c>
      <c r="CV34" s="150">
        <v>0.00347999999999971</v>
      </c>
    </row>
    <row r="35" spans="1:100" ht="22.5">
      <c r="A35" s="178">
        <v>20</v>
      </c>
      <c r="B35" s="179" t="s">
        <v>133</v>
      </c>
      <c r="C35" s="180" t="s">
        <v>134</v>
      </c>
      <c r="D35" s="181" t="s">
        <v>104</v>
      </c>
      <c r="E35" s="182">
        <v>15</v>
      </c>
      <c r="F35" s="182"/>
      <c r="G35" s="183">
        <f t="shared" si="18"/>
        <v>0</v>
      </c>
      <c r="K35" s="177">
        <v>2</v>
      </c>
      <c r="W35" s="150">
        <v>1</v>
      </c>
      <c r="X35" s="150">
        <v>7</v>
      </c>
      <c r="Y35" s="150">
        <v>7</v>
      </c>
      <c r="AV35" s="150">
        <v>2</v>
      </c>
      <c r="AW35" s="150">
        <f t="shared" si="19"/>
        <v>0</v>
      </c>
      <c r="AX35" s="150">
        <f t="shared" si="20"/>
        <v>0</v>
      </c>
      <c r="AY35" s="150">
        <f t="shared" si="21"/>
        <v>0</v>
      </c>
      <c r="AZ35" s="150">
        <f t="shared" si="22"/>
        <v>0</v>
      </c>
      <c r="BA35" s="150">
        <f t="shared" si="23"/>
        <v>0</v>
      </c>
      <c r="BW35" s="177">
        <v>1</v>
      </c>
      <c r="BX35" s="177">
        <v>7</v>
      </c>
      <c r="CV35" s="150">
        <v>0.0057</v>
      </c>
    </row>
    <row r="36" spans="1:100" ht="22.5">
      <c r="A36" s="178">
        <v>21</v>
      </c>
      <c r="B36" s="179" t="s">
        <v>135</v>
      </c>
      <c r="C36" s="180" t="s">
        <v>136</v>
      </c>
      <c r="D36" s="181" t="s">
        <v>104</v>
      </c>
      <c r="E36" s="182">
        <v>37</v>
      </c>
      <c r="F36" s="182"/>
      <c r="G36" s="183">
        <f t="shared" si="18"/>
        <v>0</v>
      </c>
      <c r="K36" s="177">
        <v>2</v>
      </c>
      <c r="W36" s="150">
        <v>1</v>
      </c>
      <c r="X36" s="150">
        <v>7</v>
      </c>
      <c r="Y36" s="150">
        <v>7</v>
      </c>
      <c r="AV36" s="150">
        <v>2</v>
      </c>
      <c r="AW36" s="150">
        <f t="shared" si="19"/>
        <v>0</v>
      </c>
      <c r="AX36" s="150">
        <f t="shared" si="20"/>
        <v>0</v>
      </c>
      <c r="AY36" s="150">
        <f t="shared" si="21"/>
        <v>0</v>
      </c>
      <c r="AZ36" s="150">
        <f t="shared" si="22"/>
        <v>0</v>
      </c>
      <c r="BA36" s="150">
        <f t="shared" si="23"/>
        <v>0</v>
      </c>
      <c r="BW36" s="177">
        <v>1</v>
      </c>
      <c r="BX36" s="177">
        <v>7</v>
      </c>
      <c r="CV36" s="150">
        <v>4E-05</v>
      </c>
    </row>
    <row r="37" spans="1:100" ht="12.75">
      <c r="A37" s="178">
        <v>22</v>
      </c>
      <c r="B37" s="179" t="s">
        <v>137</v>
      </c>
      <c r="C37" s="180" t="s">
        <v>138</v>
      </c>
      <c r="D37" s="181" t="s">
        <v>139</v>
      </c>
      <c r="E37" s="182">
        <v>16</v>
      </c>
      <c r="F37" s="182"/>
      <c r="G37" s="183">
        <f t="shared" si="18"/>
        <v>0</v>
      </c>
      <c r="K37" s="177">
        <v>2</v>
      </c>
      <c r="W37" s="150">
        <v>1</v>
      </c>
      <c r="X37" s="150">
        <v>7</v>
      </c>
      <c r="Y37" s="150">
        <v>7</v>
      </c>
      <c r="AV37" s="150">
        <v>2</v>
      </c>
      <c r="AW37" s="150">
        <f t="shared" si="19"/>
        <v>0</v>
      </c>
      <c r="AX37" s="150">
        <f t="shared" si="20"/>
        <v>0</v>
      </c>
      <c r="AY37" s="150">
        <f t="shared" si="21"/>
        <v>0</v>
      </c>
      <c r="AZ37" s="150">
        <f t="shared" si="22"/>
        <v>0</v>
      </c>
      <c r="BA37" s="150">
        <f t="shared" si="23"/>
        <v>0</v>
      </c>
      <c r="BW37" s="177">
        <v>1</v>
      </c>
      <c r="BX37" s="177">
        <v>7</v>
      </c>
      <c r="CV37" s="150">
        <v>0.00067</v>
      </c>
    </row>
    <row r="38" spans="1:100" ht="12.75">
      <c r="A38" s="178">
        <v>23</v>
      </c>
      <c r="B38" s="179" t="s">
        <v>140</v>
      </c>
      <c r="C38" s="180" t="s">
        <v>141</v>
      </c>
      <c r="D38" s="181" t="s">
        <v>139</v>
      </c>
      <c r="E38" s="182">
        <v>23</v>
      </c>
      <c r="F38" s="182"/>
      <c r="G38" s="183">
        <f t="shared" si="18"/>
        <v>0</v>
      </c>
      <c r="K38" s="177">
        <v>2</v>
      </c>
      <c r="W38" s="150">
        <v>1</v>
      </c>
      <c r="X38" s="150">
        <v>7</v>
      </c>
      <c r="Y38" s="150">
        <v>7</v>
      </c>
      <c r="AV38" s="150">
        <v>2</v>
      </c>
      <c r="AW38" s="150">
        <f t="shared" si="19"/>
        <v>0</v>
      </c>
      <c r="AX38" s="150">
        <f t="shared" si="20"/>
        <v>0</v>
      </c>
      <c r="AY38" s="150">
        <f t="shared" si="21"/>
        <v>0</v>
      </c>
      <c r="AZ38" s="150">
        <f t="shared" si="22"/>
        <v>0</v>
      </c>
      <c r="BA38" s="150">
        <f t="shared" si="23"/>
        <v>0</v>
      </c>
      <c r="BW38" s="177">
        <v>1</v>
      </c>
      <c r="BX38" s="177">
        <v>7</v>
      </c>
      <c r="CV38" s="150">
        <v>0.00101</v>
      </c>
    </row>
    <row r="39" spans="1:53" ht="12.75">
      <c r="A39" s="184"/>
      <c r="B39" s="185" t="s">
        <v>95</v>
      </c>
      <c r="C39" s="186">
        <f>CONCATENATE(B33," ",C33)</f>
        <v>0</v>
      </c>
      <c r="D39" s="187"/>
      <c r="E39" s="188"/>
      <c r="F39" s="189"/>
      <c r="G39" s="190">
        <f>SUM(G33:G38)</f>
        <v>0</v>
      </c>
      <c r="K39" s="177">
        <v>4</v>
      </c>
      <c r="AW39" s="191">
        <f>SUM(AW33:AW38)</f>
        <v>0</v>
      </c>
      <c r="AX39" s="191">
        <f>SUM(AX33:AX38)</f>
        <v>0</v>
      </c>
      <c r="AY39" s="191">
        <f>SUM(AY33:AY38)</f>
        <v>0</v>
      </c>
      <c r="AZ39" s="191">
        <f>SUM(AZ33:AZ38)</f>
        <v>0</v>
      </c>
      <c r="BA39" s="191">
        <f>SUM(BA33:BA38)</f>
        <v>0</v>
      </c>
    </row>
    <row r="40" spans="1:11" ht="12.75">
      <c r="A40" s="170" t="s">
        <v>79</v>
      </c>
      <c r="B40" s="171" t="s">
        <v>142</v>
      </c>
      <c r="C40" s="172" t="s">
        <v>143</v>
      </c>
      <c r="D40" s="173"/>
      <c r="E40" s="174"/>
      <c r="F40" s="174"/>
      <c r="G40" s="175"/>
      <c r="H40" s="176"/>
      <c r="K40" s="177">
        <v>1</v>
      </c>
    </row>
    <row r="41" spans="1:100" ht="12.75">
      <c r="A41" s="178">
        <v>24</v>
      </c>
      <c r="B41" s="179" t="s">
        <v>144</v>
      </c>
      <c r="C41" s="180" t="s">
        <v>145</v>
      </c>
      <c r="D41" s="181" t="s">
        <v>146</v>
      </c>
      <c r="E41" s="182">
        <v>5</v>
      </c>
      <c r="F41" s="182"/>
      <c r="G41" s="183">
        <f aca="true" t="shared" si="24" ref="G41:G65">E41*F41</f>
        <v>0</v>
      </c>
      <c r="K41" s="177">
        <v>2</v>
      </c>
      <c r="W41" s="150">
        <v>1</v>
      </c>
      <c r="X41" s="150">
        <v>7</v>
      </c>
      <c r="Y41" s="150">
        <v>7</v>
      </c>
      <c r="AV41" s="150">
        <v>2</v>
      </c>
      <c r="AW41" s="150">
        <f aca="true" t="shared" si="25" ref="AW41:AW65">IF(AV41=1,G41,0)</f>
        <v>0</v>
      </c>
      <c r="AX41" s="150">
        <f aca="true" t="shared" si="26" ref="AX41:AX65">IF(AV41=2,G41,0)</f>
        <v>0</v>
      </c>
      <c r="AY41" s="150">
        <f aca="true" t="shared" si="27" ref="AY41:AY65">IF(AV41=3,G41,0)</f>
        <v>0</v>
      </c>
      <c r="AZ41" s="150">
        <f aca="true" t="shared" si="28" ref="AZ41:AZ65">IF(AV41=4,G41,0)</f>
        <v>0</v>
      </c>
      <c r="BA41" s="150">
        <f aca="true" t="shared" si="29" ref="BA41:BA65">IF(AV41=5,G41,0)</f>
        <v>0</v>
      </c>
      <c r="BW41" s="177">
        <v>1</v>
      </c>
      <c r="BX41" s="177">
        <v>7</v>
      </c>
      <c r="CV41" s="150">
        <v>0</v>
      </c>
    </row>
    <row r="42" spans="1:100" ht="12.75">
      <c r="A42" s="178">
        <v>25</v>
      </c>
      <c r="B42" s="179" t="s">
        <v>147</v>
      </c>
      <c r="C42" s="180" t="s">
        <v>148</v>
      </c>
      <c r="D42" s="181" t="s">
        <v>139</v>
      </c>
      <c r="E42" s="182">
        <v>5</v>
      </c>
      <c r="F42" s="182"/>
      <c r="G42" s="183">
        <f t="shared" si="24"/>
        <v>0</v>
      </c>
      <c r="K42" s="177">
        <v>2</v>
      </c>
      <c r="W42" s="150">
        <v>1</v>
      </c>
      <c r="X42" s="150">
        <v>7</v>
      </c>
      <c r="Y42" s="150">
        <v>7</v>
      </c>
      <c r="AV42" s="150">
        <v>2</v>
      </c>
      <c r="AW42" s="150">
        <f t="shared" si="25"/>
        <v>0</v>
      </c>
      <c r="AX42" s="150">
        <f t="shared" si="26"/>
        <v>0</v>
      </c>
      <c r="AY42" s="150">
        <f t="shared" si="27"/>
        <v>0</v>
      </c>
      <c r="AZ42" s="150">
        <f t="shared" si="28"/>
        <v>0</v>
      </c>
      <c r="BA42" s="150">
        <f t="shared" si="29"/>
        <v>0</v>
      </c>
      <c r="BW42" s="177">
        <v>1</v>
      </c>
      <c r="BX42" s="177">
        <v>7</v>
      </c>
      <c r="CV42" s="150">
        <v>0.00134</v>
      </c>
    </row>
    <row r="43" spans="1:100" ht="12.75">
      <c r="A43" s="178">
        <v>26</v>
      </c>
      <c r="B43" s="179" t="s">
        <v>149</v>
      </c>
      <c r="C43" s="180" t="s">
        <v>150</v>
      </c>
      <c r="D43" s="181" t="s">
        <v>139</v>
      </c>
      <c r="E43" s="182">
        <v>5</v>
      </c>
      <c r="F43" s="182"/>
      <c r="G43" s="183">
        <f t="shared" si="24"/>
        <v>0</v>
      </c>
      <c r="K43" s="177">
        <v>2</v>
      </c>
      <c r="W43" s="150">
        <v>3</v>
      </c>
      <c r="X43" s="150">
        <v>0</v>
      </c>
      <c r="Y43" s="150">
        <v>642388200</v>
      </c>
      <c r="AV43" s="150">
        <v>2</v>
      </c>
      <c r="AW43" s="150">
        <f t="shared" si="25"/>
        <v>0</v>
      </c>
      <c r="AX43" s="150">
        <f t="shared" si="26"/>
        <v>0</v>
      </c>
      <c r="AY43" s="150">
        <f t="shared" si="27"/>
        <v>0</v>
      </c>
      <c r="AZ43" s="150">
        <f t="shared" si="28"/>
        <v>0</v>
      </c>
      <c r="BA43" s="150">
        <f t="shared" si="29"/>
        <v>0</v>
      </c>
      <c r="BW43" s="177">
        <v>3</v>
      </c>
      <c r="BX43" s="177">
        <v>0</v>
      </c>
      <c r="CV43" s="150">
        <v>0</v>
      </c>
    </row>
    <row r="44" spans="1:100" ht="12.75">
      <c r="A44" s="178">
        <v>27</v>
      </c>
      <c r="B44" s="179" t="s">
        <v>151</v>
      </c>
      <c r="C44" s="180" t="s">
        <v>152</v>
      </c>
      <c r="D44" s="181" t="s">
        <v>139</v>
      </c>
      <c r="E44" s="182">
        <v>5</v>
      </c>
      <c r="F44" s="182"/>
      <c r="G44" s="183">
        <f t="shared" si="24"/>
        <v>0</v>
      </c>
      <c r="K44" s="177">
        <v>2</v>
      </c>
      <c r="W44" s="150">
        <v>3</v>
      </c>
      <c r="X44" s="150">
        <v>0</v>
      </c>
      <c r="Y44" s="150">
        <v>551673930</v>
      </c>
      <c r="AV44" s="150">
        <v>2</v>
      </c>
      <c r="AW44" s="150">
        <f t="shared" si="25"/>
        <v>0</v>
      </c>
      <c r="AX44" s="150">
        <f t="shared" si="26"/>
        <v>0</v>
      </c>
      <c r="AY44" s="150">
        <f t="shared" si="27"/>
        <v>0</v>
      </c>
      <c r="AZ44" s="150">
        <f t="shared" si="28"/>
        <v>0</v>
      </c>
      <c r="BA44" s="150">
        <f t="shared" si="29"/>
        <v>0</v>
      </c>
      <c r="BW44" s="177">
        <v>3</v>
      </c>
      <c r="BX44" s="177">
        <v>0</v>
      </c>
      <c r="CV44" s="150">
        <v>0</v>
      </c>
    </row>
    <row r="45" spans="1:100" ht="12.75">
      <c r="A45" s="178">
        <v>28</v>
      </c>
      <c r="B45" s="179" t="s">
        <v>153</v>
      </c>
      <c r="C45" s="180" t="s">
        <v>154</v>
      </c>
      <c r="D45" s="181" t="s">
        <v>146</v>
      </c>
      <c r="E45" s="182">
        <v>6</v>
      </c>
      <c r="F45" s="182"/>
      <c r="G45" s="183">
        <f t="shared" si="24"/>
        <v>0</v>
      </c>
      <c r="K45" s="177">
        <v>2</v>
      </c>
      <c r="W45" s="150">
        <v>1</v>
      </c>
      <c r="X45" s="150">
        <v>7</v>
      </c>
      <c r="Y45" s="150">
        <v>7</v>
      </c>
      <c r="AV45" s="150">
        <v>2</v>
      </c>
      <c r="AW45" s="150">
        <f t="shared" si="25"/>
        <v>0</v>
      </c>
      <c r="AX45" s="150">
        <f t="shared" si="26"/>
        <v>0</v>
      </c>
      <c r="AY45" s="150">
        <f t="shared" si="27"/>
        <v>0</v>
      </c>
      <c r="AZ45" s="150">
        <f t="shared" si="28"/>
        <v>0</v>
      </c>
      <c r="BA45" s="150">
        <f t="shared" si="29"/>
        <v>0</v>
      </c>
      <c r="BW45" s="177">
        <v>1</v>
      </c>
      <c r="BX45" s="177">
        <v>7</v>
      </c>
      <c r="CV45" s="150">
        <v>0</v>
      </c>
    </row>
    <row r="46" spans="1:100" ht="12.75">
      <c r="A46" s="178">
        <v>29</v>
      </c>
      <c r="B46" s="179" t="s">
        <v>155</v>
      </c>
      <c r="C46" s="180" t="s">
        <v>156</v>
      </c>
      <c r="D46" s="181" t="s">
        <v>146</v>
      </c>
      <c r="E46" s="182">
        <v>6</v>
      </c>
      <c r="F46" s="182"/>
      <c r="G46" s="183">
        <f t="shared" si="24"/>
        <v>0</v>
      </c>
      <c r="K46" s="177">
        <v>2</v>
      </c>
      <c r="W46" s="150">
        <v>1</v>
      </c>
      <c r="X46" s="150">
        <v>7</v>
      </c>
      <c r="Y46" s="150">
        <v>7</v>
      </c>
      <c r="AV46" s="150">
        <v>2</v>
      </c>
      <c r="AW46" s="150">
        <f t="shared" si="25"/>
        <v>0</v>
      </c>
      <c r="AX46" s="150">
        <f t="shared" si="26"/>
        <v>0</v>
      </c>
      <c r="AY46" s="150">
        <f t="shared" si="27"/>
        <v>0</v>
      </c>
      <c r="AZ46" s="150">
        <f t="shared" si="28"/>
        <v>0</v>
      </c>
      <c r="BA46" s="150">
        <f t="shared" si="29"/>
        <v>0</v>
      </c>
      <c r="BW46" s="177">
        <v>1</v>
      </c>
      <c r="BX46" s="177">
        <v>7</v>
      </c>
      <c r="CV46" s="150">
        <v>0.00252</v>
      </c>
    </row>
    <row r="47" spans="1:100" ht="12.75">
      <c r="A47" s="178">
        <v>30</v>
      </c>
      <c r="B47" s="179" t="s">
        <v>157</v>
      </c>
      <c r="C47" s="180" t="s">
        <v>158</v>
      </c>
      <c r="D47" s="181" t="s">
        <v>139</v>
      </c>
      <c r="E47" s="182">
        <v>6</v>
      </c>
      <c r="F47" s="182"/>
      <c r="G47" s="183">
        <f t="shared" si="24"/>
        <v>0</v>
      </c>
      <c r="K47" s="177">
        <v>2</v>
      </c>
      <c r="W47" s="150">
        <v>3</v>
      </c>
      <c r="X47" s="150">
        <v>0</v>
      </c>
      <c r="Y47" s="150">
        <v>642173110</v>
      </c>
      <c r="AV47" s="150">
        <v>2</v>
      </c>
      <c r="AW47" s="150">
        <f t="shared" si="25"/>
        <v>0</v>
      </c>
      <c r="AX47" s="150">
        <f t="shared" si="26"/>
        <v>0</v>
      </c>
      <c r="AY47" s="150">
        <f t="shared" si="27"/>
        <v>0</v>
      </c>
      <c r="AZ47" s="150">
        <f t="shared" si="28"/>
        <v>0</v>
      </c>
      <c r="BA47" s="150">
        <f t="shared" si="29"/>
        <v>0</v>
      </c>
      <c r="BW47" s="177">
        <v>3</v>
      </c>
      <c r="BX47" s="177">
        <v>0</v>
      </c>
      <c r="CV47" s="150">
        <v>0</v>
      </c>
    </row>
    <row r="48" spans="1:100" ht="12.75">
      <c r="A48" s="178">
        <v>31</v>
      </c>
      <c r="B48" s="179" t="s">
        <v>159</v>
      </c>
      <c r="C48" s="180" t="s">
        <v>160</v>
      </c>
      <c r="D48" s="181" t="s">
        <v>146</v>
      </c>
      <c r="E48" s="182">
        <v>1</v>
      </c>
      <c r="F48" s="182"/>
      <c r="G48" s="183">
        <f t="shared" si="24"/>
        <v>0</v>
      </c>
      <c r="K48" s="177">
        <v>2</v>
      </c>
      <c r="W48" s="150">
        <v>1</v>
      </c>
      <c r="X48" s="150">
        <v>7</v>
      </c>
      <c r="Y48" s="150">
        <v>7</v>
      </c>
      <c r="AV48" s="150">
        <v>2</v>
      </c>
      <c r="AW48" s="150">
        <f t="shared" si="25"/>
        <v>0</v>
      </c>
      <c r="AX48" s="150">
        <f t="shared" si="26"/>
        <v>0</v>
      </c>
      <c r="AY48" s="150">
        <f t="shared" si="27"/>
        <v>0</v>
      </c>
      <c r="AZ48" s="150">
        <f t="shared" si="28"/>
        <v>0</v>
      </c>
      <c r="BA48" s="150">
        <f t="shared" si="29"/>
        <v>0</v>
      </c>
      <c r="BW48" s="177">
        <v>1</v>
      </c>
      <c r="BX48" s="177">
        <v>7</v>
      </c>
      <c r="CV48" s="150">
        <v>0</v>
      </c>
    </row>
    <row r="49" spans="1:100" ht="12.75">
      <c r="A49" s="178">
        <v>32</v>
      </c>
      <c r="B49" s="179" t="s">
        <v>161</v>
      </c>
      <c r="C49" s="180" t="s">
        <v>162</v>
      </c>
      <c r="D49" s="181" t="s">
        <v>146</v>
      </c>
      <c r="E49" s="182">
        <v>1</v>
      </c>
      <c r="F49" s="182"/>
      <c r="G49" s="183">
        <f t="shared" si="24"/>
        <v>0</v>
      </c>
      <c r="K49" s="177">
        <v>2</v>
      </c>
      <c r="W49" s="150">
        <v>1</v>
      </c>
      <c r="X49" s="150">
        <v>7</v>
      </c>
      <c r="Y49" s="150">
        <v>7</v>
      </c>
      <c r="AV49" s="150">
        <v>2</v>
      </c>
      <c r="AW49" s="150">
        <f t="shared" si="25"/>
        <v>0</v>
      </c>
      <c r="AX49" s="150">
        <f t="shared" si="26"/>
        <v>0</v>
      </c>
      <c r="AY49" s="150">
        <f t="shared" si="27"/>
        <v>0</v>
      </c>
      <c r="AZ49" s="150">
        <f t="shared" si="28"/>
        <v>0</v>
      </c>
      <c r="BA49" s="150">
        <f t="shared" si="29"/>
        <v>0</v>
      </c>
      <c r="BW49" s="177">
        <v>1</v>
      </c>
      <c r="BX49" s="177">
        <v>7</v>
      </c>
      <c r="CV49" s="150">
        <v>0.00045</v>
      </c>
    </row>
    <row r="50" spans="1:100" ht="12.75">
      <c r="A50" s="178">
        <v>33</v>
      </c>
      <c r="B50" s="179" t="s">
        <v>163</v>
      </c>
      <c r="C50" s="180" t="s">
        <v>164</v>
      </c>
      <c r="D50" s="181" t="s">
        <v>146</v>
      </c>
      <c r="E50" s="182">
        <v>1</v>
      </c>
      <c r="F50" s="182"/>
      <c r="G50" s="183">
        <f t="shared" si="24"/>
        <v>0</v>
      </c>
      <c r="K50" s="177">
        <v>2</v>
      </c>
      <c r="W50" s="150">
        <v>1</v>
      </c>
      <c r="X50" s="150">
        <v>7</v>
      </c>
      <c r="Y50" s="150">
        <v>7</v>
      </c>
      <c r="AV50" s="150">
        <v>2</v>
      </c>
      <c r="AW50" s="150">
        <f t="shared" si="25"/>
        <v>0</v>
      </c>
      <c r="AX50" s="150">
        <f t="shared" si="26"/>
        <v>0</v>
      </c>
      <c r="AY50" s="150">
        <f t="shared" si="27"/>
        <v>0</v>
      </c>
      <c r="AZ50" s="150">
        <f t="shared" si="28"/>
        <v>0</v>
      </c>
      <c r="BA50" s="150">
        <f t="shared" si="29"/>
        <v>0</v>
      </c>
      <c r="BW50" s="177">
        <v>1</v>
      </c>
      <c r="BX50" s="177">
        <v>7</v>
      </c>
      <c r="CV50" s="150">
        <v>0.00017</v>
      </c>
    </row>
    <row r="51" spans="1:100" ht="22.5">
      <c r="A51" s="178">
        <v>34</v>
      </c>
      <c r="B51" s="179" t="s">
        <v>165</v>
      </c>
      <c r="C51" s="180" t="s">
        <v>166</v>
      </c>
      <c r="D51" s="181" t="s">
        <v>146</v>
      </c>
      <c r="E51" s="182">
        <v>1</v>
      </c>
      <c r="F51" s="182"/>
      <c r="G51" s="183">
        <f t="shared" si="24"/>
        <v>0</v>
      </c>
      <c r="K51" s="177">
        <v>2</v>
      </c>
      <c r="W51" s="150">
        <v>1</v>
      </c>
      <c r="X51" s="150">
        <v>7</v>
      </c>
      <c r="Y51" s="150">
        <v>7</v>
      </c>
      <c r="AV51" s="150">
        <v>2</v>
      </c>
      <c r="AW51" s="150">
        <f t="shared" si="25"/>
        <v>0</v>
      </c>
      <c r="AX51" s="150">
        <f t="shared" si="26"/>
        <v>0</v>
      </c>
      <c r="AY51" s="150">
        <f t="shared" si="27"/>
        <v>0</v>
      </c>
      <c r="AZ51" s="150">
        <f t="shared" si="28"/>
        <v>0</v>
      </c>
      <c r="BA51" s="150">
        <f t="shared" si="29"/>
        <v>0</v>
      </c>
      <c r="BW51" s="177">
        <v>1</v>
      </c>
      <c r="BX51" s="177">
        <v>7</v>
      </c>
      <c r="CV51" s="150">
        <v>0.01708</v>
      </c>
    </row>
    <row r="52" spans="1:100" ht="22.5">
      <c r="A52" s="178">
        <v>35</v>
      </c>
      <c r="B52" s="179" t="s">
        <v>167</v>
      </c>
      <c r="C52" s="180" t="s">
        <v>168</v>
      </c>
      <c r="D52" s="181" t="s">
        <v>146</v>
      </c>
      <c r="E52" s="182">
        <v>1</v>
      </c>
      <c r="F52" s="182"/>
      <c r="G52" s="183">
        <f t="shared" si="24"/>
        <v>0</v>
      </c>
      <c r="K52" s="177">
        <v>2</v>
      </c>
      <c r="W52" s="150">
        <v>1</v>
      </c>
      <c r="X52" s="150">
        <v>7</v>
      </c>
      <c r="Y52" s="150">
        <v>7</v>
      </c>
      <c r="AV52" s="150">
        <v>2</v>
      </c>
      <c r="AW52" s="150">
        <f t="shared" si="25"/>
        <v>0</v>
      </c>
      <c r="AX52" s="150">
        <f t="shared" si="26"/>
        <v>0</v>
      </c>
      <c r="AY52" s="150">
        <f t="shared" si="27"/>
        <v>0</v>
      </c>
      <c r="AZ52" s="150">
        <f t="shared" si="28"/>
        <v>0</v>
      </c>
      <c r="BA52" s="150">
        <f t="shared" si="29"/>
        <v>0</v>
      </c>
      <c r="BW52" s="177">
        <v>1</v>
      </c>
      <c r="BX52" s="177">
        <v>7</v>
      </c>
      <c r="CV52" s="150">
        <v>0.02426</v>
      </c>
    </row>
    <row r="53" spans="1:100" ht="12.75">
      <c r="A53" s="178">
        <v>36</v>
      </c>
      <c r="B53" s="179" t="s">
        <v>169</v>
      </c>
      <c r="C53" s="180" t="s">
        <v>170</v>
      </c>
      <c r="D53" s="181" t="s">
        <v>139</v>
      </c>
      <c r="E53" s="182">
        <v>1</v>
      </c>
      <c r="F53" s="182"/>
      <c r="G53" s="183">
        <f t="shared" si="24"/>
        <v>0</v>
      </c>
      <c r="K53" s="177">
        <v>2</v>
      </c>
      <c r="W53" s="150">
        <v>3</v>
      </c>
      <c r="X53" s="150">
        <v>0</v>
      </c>
      <c r="Y53" s="150">
        <v>541322820</v>
      </c>
      <c r="AV53" s="150">
        <v>2</v>
      </c>
      <c r="AW53" s="150">
        <f t="shared" si="25"/>
        <v>0</v>
      </c>
      <c r="AX53" s="150">
        <f t="shared" si="26"/>
        <v>0</v>
      </c>
      <c r="AY53" s="150">
        <f t="shared" si="27"/>
        <v>0</v>
      </c>
      <c r="AZ53" s="150">
        <f t="shared" si="28"/>
        <v>0</v>
      </c>
      <c r="BA53" s="150">
        <f t="shared" si="29"/>
        <v>0</v>
      </c>
      <c r="BW53" s="177">
        <v>3</v>
      </c>
      <c r="BX53" s="177">
        <v>0</v>
      </c>
      <c r="CV53" s="150">
        <v>0</v>
      </c>
    </row>
    <row r="54" spans="1:100" ht="12.75">
      <c r="A54" s="178">
        <v>37</v>
      </c>
      <c r="B54" s="179" t="s">
        <v>171</v>
      </c>
      <c r="C54" s="180" t="s">
        <v>172</v>
      </c>
      <c r="D54" s="181" t="s">
        <v>146</v>
      </c>
      <c r="E54" s="182">
        <v>1</v>
      </c>
      <c r="F54" s="182"/>
      <c r="G54" s="183">
        <f t="shared" si="24"/>
        <v>0</v>
      </c>
      <c r="K54" s="177">
        <v>2</v>
      </c>
      <c r="W54" s="150">
        <v>1</v>
      </c>
      <c r="X54" s="150">
        <v>7</v>
      </c>
      <c r="Y54" s="150">
        <v>7</v>
      </c>
      <c r="AV54" s="150">
        <v>2</v>
      </c>
      <c r="AW54" s="150">
        <f t="shared" si="25"/>
        <v>0</v>
      </c>
      <c r="AX54" s="150">
        <f t="shared" si="26"/>
        <v>0</v>
      </c>
      <c r="AY54" s="150">
        <f t="shared" si="27"/>
        <v>0</v>
      </c>
      <c r="AZ54" s="150">
        <f t="shared" si="28"/>
        <v>0</v>
      </c>
      <c r="BA54" s="150">
        <f t="shared" si="29"/>
        <v>0</v>
      </c>
      <c r="BW54" s="177">
        <v>1</v>
      </c>
      <c r="BX54" s="177">
        <v>7</v>
      </c>
      <c r="CV54" s="150">
        <v>0.00059</v>
      </c>
    </row>
    <row r="55" spans="1:100" ht="12.75">
      <c r="A55" s="178">
        <v>38</v>
      </c>
      <c r="B55" s="179" t="s">
        <v>173</v>
      </c>
      <c r="C55" s="180" t="s">
        <v>174</v>
      </c>
      <c r="D55" s="181" t="s">
        <v>146</v>
      </c>
      <c r="E55" s="182">
        <v>8</v>
      </c>
      <c r="F55" s="182"/>
      <c r="G55" s="183">
        <f t="shared" si="24"/>
        <v>0</v>
      </c>
      <c r="K55" s="177">
        <v>2</v>
      </c>
      <c r="W55" s="150">
        <v>1</v>
      </c>
      <c r="X55" s="150">
        <v>7</v>
      </c>
      <c r="Y55" s="150">
        <v>7</v>
      </c>
      <c r="AV55" s="150">
        <v>2</v>
      </c>
      <c r="AW55" s="150">
        <f t="shared" si="25"/>
        <v>0</v>
      </c>
      <c r="AX55" s="150">
        <f t="shared" si="26"/>
        <v>0</v>
      </c>
      <c r="AY55" s="150">
        <f t="shared" si="27"/>
        <v>0</v>
      </c>
      <c r="AZ55" s="150">
        <f t="shared" si="28"/>
        <v>0</v>
      </c>
      <c r="BA55" s="150">
        <f t="shared" si="29"/>
        <v>0</v>
      </c>
      <c r="BW55" s="177">
        <v>1</v>
      </c>
      <c r="BX55" s="177">
        <v>7</v>
      </c>
      <c r="CV55" s="150">
        <v>0.0003</v>
      </c>
    </row>
    <row r="56" spans="1:100" ht="22.5">
      <c r="A56" s="178">
        <v>39</v>
      </c>
      <c r="B56" s="179" t="s">
        <v>175</v>
      </c>
      <c r="C56" s="180" t="s">
        <v>176</v>
      </c>
      <c r="D56" s="181" t="s">
        <v>139</v>
      </c>
      <c r="E56" s="182">
        <v>1</v>
      </c>
      <c r="F56" s="182"/>
      <c r="G56" s="183">
        <f t="shared" si="24"/>
        <v>0</v>
      </c>
      <c r="K56" s="177">
        <v>2</v>
      </c>
      <c r="W56" s="150">
        <v>1</v>
      </c>
      <c r="X56" s="150">
        <v>7</v>
      </c>
      <c r="Y56" s="150">
        <v>7</v>
      </c>
      <c r="AV56" s="150">
        <v>2</v>
      </c>
      <c r="AW56" s="150">
        <f t="shared" si="25"/>
        <v>0</v>
      </c>
      <c r="AX56" s="150">
        <f t="shared" si="26"/>
        <v>0</v>
      </c>
      <c r="AY56" s="150">
        <f t="shared" si="27"/>
        <v>0</v>
      </c>
      <c r="AZ56" s="150">
        <f t="shared" si="28"/>
        <v>0</v>
      </c>
      <c r="BA56" s="150">
        <f t="shared" si="29"/>
        <v>0</v>
      </c>
      <c r="BW56" s="177">
        <v>1</v>
      </c>
      <c r="BX56" s="177">
        <v>7</v>
      </c>
      <c r="CV56" s="150">
        <v>0.00012</v>
      </c>
    </row>
    <row r="57" spans="1:100" ht="12.75">
      <c r="A57" s="178">
        <v>40</v>
      </c>
      <c r="B57" s="179" t="s">
        <v>177</v>
      </c>
      <c r="C57" s="180" t="s">
        <v>178</v>
      </c>
      <c r="D57" s="181" t="s">
        <v>139</v>
      </c>
      <c r="E57" s="182">
        <v>1</v>
      </c>
      <c r="F57" s="182"/>
      <c r="G57" s="183">
        <f t="shared" si="24"/>
        <v>0</v>
      </c>
      <c r="K57" s="177">
        <v>2</v>
      </c>
      <c r="W57" s="150">
        <v>3</v>
      </c>
      <c r="X57" s="150">
        <v>0</v>
      </c>
      <c r="Y57" s="150">
        <v>551439760</v>
      </c>
      <c r="AV57" s="150">
        <v>2</v>
      </c>
      <c r="AW57" s="150">
        <f t="shared" si="25"/>
        <v>0</v>
      </c>
      <c r="AX57" s="150">
        <f t="shared" si="26"/>
        <v>0</v>
      </c>
      <c r="AY57" s="150">
        <f t="shared" si="27"/>
        <v>0</v>
      </c>
      <c r="AZ57" s="150">
        <f t="shared" si="28"/>
        <v>0</v>
      </c>
      <c r="BA57" s="150">
        <f t="shared" si="29"/>
        <v>0</v>
      </c>
      <c r="BW57" s="177">
        <v>3</v>
      </c>
      <c r="BX57" s="177">
        <v>0</v>
      </c>
      <c r="CV57" s="150">
        <v>0</v>
      </c>
    </row>
    <row r="58" spans="1:100" ht="12.75">
      <c r="A58" s="178">
        <v>41</v>
      </c>
      <c r="B58" s="179" t="s">
        <v>179</v>
      </c>
      <c r="C58" s="180" t="s">
        <v>180</v>
      </c>
      <c r="D58" s="181" t="s">
        <v>139</v>
      </c>
      <c r="E58" s="182">
        <v>6</v>
      </c>
      <c r="F58" s="182"/>
      <c r="G58" s="183">
        <f t="shared" si="24"/>
        <v>0</v>
      </c>
      <c r="K58" s="177">
        <v>2</v>
      </c>
      <c r="W58" s="150">
        <v>1</v>
      </c>
      <c r="X58" s="150">
        <v>7</v>
      </c>
      <c r="Y58" s="150">
        <v>7</v>
      </c>
      <c r="AV58" s="150">
        <v>2</v>
      </c>
      <c r="AW58" s="150">
        <f t="shared" si="25"/>
        <v>0</v>
      </c>
      <c r="AX58" s="150">
        <f t="shared" si="26"/>
        <v>0</v>
      </c>
      <c r="AY58" s="150">
        <f t="shared" si="27"/>
        <v>0</v>
      </c>
      <c r="AZ58" s="150">
        <f t="shared" si="28"/>
        <v>0</v>
      </c>
      <c r="BA58" s="150">
        <f t="shared" si="29"/>
        <v>0</v>
      </c>
      <c r="BW58" s="177">
        <v>1</v>
      </c>
      <c r="BX58" s="177">
        <v>7</v>
      </c>
      <c r="CV58" s="150">
        <v>4E-05</v>
      </c>
    </row>
    <row r="59" spans="1:100" ht="12.75">
      <c r="A59" s="178">
        <v>42</v>
      </c>
      <c r="B59" s="179" t="s">
        <v>181</v>
      </c>
      <c r="C59" s="180" t="s">
        <v>182</v>
      </c>
      <c r="D59" s="181" t="s">
        <v>139</v>
      </c>
      <c r="E59" s="182">
        <v>1</v>
      </c>
      <c r="F59" s="182"/>
      <c r="G59" s="183">
        <f t="shared" si="24"/>
        <v>0</v>
      </c>
      <c r="K59" s="177">
        <v>2</v>
      </c>
      <c r="W59" s="150">
        <v>3</v>
      </c>
      <c r="X59" s="150">
        <v>0</v>
      </c>
      <c r="Y59" s="150">
        <v>551440470</v>
      </c>
      <c r="AV59" s="150">
        <v>2</v>
      </c>
      <c r="AW59" s="150">
        <f t="shared" si="25"/>
        <v>0</v>
      </c>
      <c r="AX59" s="150">
        <f t="shared" si="26"/>
        <v>0</v>
      </c>
      <c r="AY59" s="150">
        <f t="shared" si="27"/>
        <v>0</v>
      </c>
      <c r="AZ59" s="150">
        <f t="shared" si="28"/>
        <v>0</v>
      </c>
      <c r="BA59" s="150">
        <f t="shared" si="29"/>
        <v>0</v>
      </c>
      <c r="BW59" s="177">
        <v>3</v>
      </c>
      <c r="BX59" s="177">
        <v>0</v>
      </c>
      <c r="CV59" s="150">
        <v>0</v>
      </c>
    </row>
    <row r="60" spans="1:100" ht="12.75">
      <c r="A60" s="178">
        <v>43</v>
      </c>
      <c r="B60" s="179" t="s">
        <v>183</v>
      </c>
      <c r="C60" s="180" t="s">
        <v>184</v>
      </c>
      <c r="D60" s="181" t="s">
        <v>139</v>
      </c>
      <c r="E60" s="182">
        <v>1</v>
      </c>
      <c r="F60" s="182"/>
      <c r="G60" s="183">
        <f t="shared" si="24"/>
        <v>0</v>
      </c>
      <c r="K60" s="177">
        <v>2</v>
      </c>
      <c r="W60" s="150">
        <v>3</v>
      </c>
      <c r="X60" s="150">
        <v>0</v>
      </c>
      <c r="Y60" s="150">
        <v>551440480</v>
      </c>
      <c r="AV60" s="150">
        <v>2</v>
      </c>
      <c r="AW60" s="150">
        <f t="shared" si="25"/>
        <v>0</v>
      </c>
      <c r="AX60" s="150">
        <f t="shared" si="26"/>
        <v>0</v>
      </c>
      <c r="AY60" s="150">
        <f t="shared" si="27"/>
        <v>0</v>
      </c>
      <c r="AZ60" s="150">
        <f t="shared" si="28"/>
        <v>0</v>
      </c>
      <c r="BA60" s="150">
        <f t="shared" si="29"/>
        <v>0</v>
      </c>
      <c r="BW60" s="177">
        <v>3</v>
      </c>
      <c r="BX60" s="177">
        <v>0</v>
      </c>
      <c r="CV60" s="150">
        <v>0</v>
      </c>
    </row>
    <row r="61" spans="1:100" ht="22.5">
      <c r="A61" s="178">
        <v>44</v>
      </c>
      <c r="B61" s="179" t="s">
        <v>185</v>
      </c>
      <c r="C61" s="180" t="s">
        <v>186</v>
      </c>
      <c r="D61" s="181" t="s">
        <v>139</v>
      </c>
      <c r="E61" s="182">
        <v>1</v>
      </c>
      <c r="F61" s="182"/>
      <c r="G61" s="183">
        <f t="shared" si="24"/>
        <v>0</v>
      </c>
      <c r="K61" s="177">
        <v>2</v>
      </c>
      <c r="W61" s="150">
        <v>1</v>
      </c>
      <c r="X61" s="150">
        <v>7</v>
      </c>
      <c r="Y61" s="150">
        <v>7</v>
      </c>
      <c r="AV61" s="150">
        <v>2</v>
      </c>
      <c r="AW61" s="150">
        <f t="shared" si="25"/>
        <v>0</v>
      </c>
      <c r="AX61" s="150">
        <f t="shared" si="26"/>
        <v>0</v>
      </c>
      <c r="AY61" s="150">
        <f t="shared" si="27"/>
        <v>0</v>
      </c>
      <c r="AZ61" s="150">
        <f t="shared" si="28"/>
        <v>0</v>
      </c>
      <c r="BA61" s="150">
        <f t="shared" si="29"/>
        <v>0</v>
      </c>
      <c r="BW61" s="177">
        <v>1</v>
      </c>
      <c r="BX61" s="177">
        <v>7</v>
      </c>
      <c r="CV61" s="150">
        <v>0.00013</v>
      </c>
    </row>
    <row r="62" spans="1:100" ht="12.75">
      <c r="A62" s="178">
        <v>45</v>
      </c>
      <c r="B62" s="179" t="s">
        <v>187</v>
      </c>
      <c r="C62" s="180" t="s">
        <v>188</v>
      </c>
      <c r="D62" s="181" t="s">
        <v>139</v>
      </c>
      <c r="E62" s="182">
        <v>1</v>
      </c>
      <c r="F62" s="182"/>
      <c r="G62" s="183">
        <f t="shared" si="24"/>
        <v>0</v>
      </c>
      <c r="K62" s="177">
        <v>2</v>
      </c>
      <c r="W62" s="150">
        <v>3</v>
      </c>
      <c r="X62" s="150">
        <v>0</v>
      </c>
      <c r="Y62" s="150">
        <v>551454031</v>
      </c>
      <c r="AV62" s="150">
        <v>2</v>
      </c>
      <c r="AW62" s="150">
        <f t="shared" si="25"/>
        <v>0</v>
      </c>
      <c r="AX62" s="150">
        <f t="shared" si="26"/>
        <v>0</v>
      </c>
      <c r="AY62" s="150">
        <f t="shared" si="27"/>
        <v>0</v>
      </c>
      <c r="AZ62" s="150">
        <f t="shared" si="28"/>
        <v>0</v>
      </c>
      <c r="BA62" s="150">
        <f t="shared" si="29"/>
        <v>0</v>
      </c>
      <c r="BW62" s="177">
        <v>3</v>
      </c>
      <c r="BX62" s="177">
        <v>0</v>
      </c>
      <c r="CV62" s="150">
        <v>0</v>
      </c>
    </row>
    <row r="63" spans="1:100" ht="22.5">
      <c r="A63" s="178">
        <v>46</v>
      </c>
      <c r="B63" s="179" t="s">
        <v>189</v>
      </c>
      <c r="C63" s="180" t="s">
        <v>190</v>
      </c>
      <c r="D63" s="181" t="s">
        <v>139</v>
      </c>
      <c r="E63" s="182">
        <v>6</v>
      </c>
      <c r="F63" s="182"/>
      <c r="G63" s="183">
        <f t="shared" si="24"/>
        <v>0</v>
      </c>
      <c r="K63" s="177">
        <v>2</v>
      </c>
      <c r="W63" s="150">
        <v>1</v>
      </c>
      <c r="X63" s="150">
        <v>7</v>
      </c>
      <c r="Y63" s="150">
        <v>7</v>
      </c>
      <c r="AV63" s="150">
        <v>2</v>
      </c>
      <c r="AW63" s="150">
        <f t="shared" si="25"/>
        <v>0</v>
      </c>
      <c r="AX63" s="150">
        <f t="shared" si="26"/>
        <v>0</v>
      </c>
      <c r="AY63" s="150">
        <f t="shared" si="27"/>
        <v>0</v>
      </c>
      <c r="AZ63" s="150">
        <f t="shared" si="28"/>
        <v>0</v>
      </c>
      <c r="BA63" s="150">
        <f t="shared" si="29"/>
        <v>0</v>
      </c>
      <c r="BW63" s="177">
        <v>1</v>
      </c>
      <c r="BX63" s="177">
        <v>7</v>
      </c>
      <c r="CV63" s="150">
        <v>0.00042</v>
      </c>
    </row>
    <row r="64" spans="1:100" ht="22.5">
      <c r="A64" s="178">
        <v>47</v>
      </c>
      <c r="B64" s="179" t="s">
        <v>191</v>
      </c>
      <c r="C64" s="180" t="s">
        <v>192</v>
      </c>
      <c r="D64" s="181" t="s">
        <v>139</v>
      </c>
      <c r="E64" s="182">
        <v>1</v>
      </c>
      <c r="F64" s="182"/>
      <c r="G64" s="183">
        <f t="shared" si="24"/>
        <v>0</v>
      </c>
      <c r="K64" s="177">
        <v>2</v>
      </c>
      <c r="W64" s="150">
        <v>1</v>
      </c>
      <c r="X64" s="150">
        <v>7</v>
      </c>
      <c r="Y64" s="150">
        <v>7</v>
      </c>
      <c r="AV64" s="150">
        <v>2</v>
      </c>
      <c r="AW64" s="150">
        <f t="shared" si="25"/>
        <v>0</v>
      </c>
      <c r="AX64" s="150">
        <f t="shared" si="26"/>
        <v>0</v>
      </c>
      <c r="AY64" s="150">
        <f t="shared" si="27"/>
        <v>0</v>
      </c>
      <c r="AZ64" s="150">
        <f t="shared" si="28"/>
        <v>0</v>
      </c>
      <c r="BA64" s="150">
        <f t="shared" si="29"/>
        <v>0</v>
      </c>
      <c r="BW64" s="177">
        <v>1</v>
      </c>
      <c r="BX64" s="177">
        <v>7</v>
      </c>
      <c r="CV64" s="150">
        <v>0.0005</v>
      </c>
    </row>
    <row r="65" spans="1:100" ht="12.75">
      <c r="A65" s="178">
        <v>48</v>
      </c>
      <c r="B65" s="179" t="s">
        <v>193</v>
      </c>
      <c r="C65" s="180" t="s">
        <v>194</v>
      </c>
      <c r="D65" s="181" t="s">
        <v>139</v>
      </c>
      <c r="E65" s="182">
        <v>1</v>
      </c>
      <c r="F65" s="182"/>
      <c r="G65" s="183">
        <f t="shared" si="24"/>
        <v>0</v>
      </c>
      <c r="K65" s="177">
        <v>2</v>
      </c>
      <c r="W65" s="150">
        <v>1</v>
      </c>
      <c r="X65" s="150">
        <v>7</v>
      </c>
      <c r="Y65" s="150">
        <v>7</v>
      </c>
      <c r="AV65" s="150">
        <v>2</v>
      </c>
      <c r="AW65" s="150">
        <f t="shared" si="25"/>
        <v>0</v>
      </c>
      <c r="AX65" s="150">
        <f t="shared" si="26"/>
        <v>0</v>
      </c>
      <c r="AY65" s="150">
        <f t="shared" si="27"/>
        <v>0</v>
      </c>
      <c r="AZ65" s="150">
        <f t="shared" si="28"/>
        <v>0</v>
      </c>
      <c r="BA65" s="150">
        <f t="shared" si="29"/>
        <v>0</v>
      </c>
      <c r="BW65" s="177">
        <v>1</v>
      </c>
      <c r="BX65" s="177">
        <v>7</v>
      </c>
      <c r="CV65" s="150">
        <v>0.00016</v>
      </c>
    </row>
    <row r="66" spans="1:53" ht="12.75">
      <c r="A66" s="184"/>
      <c r="B66" s="185" t="s">
        <v>95</v>
      </c>
      <c r="C66" s="186">
        <f>CONCATENATE(B40," ",C40)</f>
        <v>0</v>
      </c>
      <c r="D66" s="187"/>
      <c r="E66" s="188"/>
      <c r="F66" s="189"/>
      <c r="G66" s="190">
        <f>SUM(G40:G65)</f>
        <v>0</v>
      </c>
      <c r="K66" s="177">
        <v>4</v>
      </c>
      <c r="AW66" s="191">
        <f>SUM(AW40:AW65)</f>
        <v>0</v>
      </c>
      <c r="AX66" s="191">
        <f>SUM(AX40:AX65)</f>
        <v>0</v>
      </c>
      <c r="AY66" s="191">
        <f>SUM(AY40:AY65)</f>
        <v>0</v>
      </c>
      <c r="AZ66" s="191">
        <f>SUM(AZ40:AZ65)</f>
        <v>0</v>
      </c>
      <c r="BA66" s="191">
        <f>SUM(BA40:BA65)</f>
        <v>0</v>
      </c>
    </row>
    <row r="67" spans="1:11" ht="12.75">
      <c r="A67" s="170" t="s">
        <v>79</v>
      </c>
      <c r="B67" s="171" t="s">
        <v>195</v>
      </c>
      <c r="C67" s="172" t="s">
        <v>196</v>
      </c>
      <c r="D67" s="173"/>
      <c r="E67" s="174"/>
      <c r="F67" s="174"/>
      <c r="G67" s="175"/>
      <c r="H67" s="176"/>
      <c r="K67" s="177">
        <v>1</v>
      </c>
    </row>
    <row r="68" spans="1:100" ht="22.5">
      <c r="A68" s="178">
        <v>49</v>
      </c>
      <c r="B68" s="179" t="s">
        <v>197</v>
      </c>
      <c r="C68" s="180" t="s">
        <v>198</v>
      </c>
      <c r="D68" s="181" t="s">
        <v>146</v>
      </c>
      <c r="E68" s="182">
        <v>5</v>
      </c>
      <c r="F68" s="182"/>
      <c r="G68" s="183">
        <f aca="true" t="shared" si="30" ref="G68:G69">E68*F68</f>
        <v>0</v>
      </c>
      <c r="K68" s="177">
        <v>2</v>
      </c>
      <c r="W68" s="150">
        <v>3</v>
      </c>
      <c r="X68" s="150">
        <v>7</v>
      </c>
      <c r="Y68" s="150">
        <v>726111032</v>
      </c>
      <c r="AV68" s="150">
        <v>2</v>
      </c>
      <c r="AW68" s="150">
        <f aca="true" t="shared" si="31" ref="AW68:AW69">IF(AV68=1,G68,0)</f>
        <v>0</v>
      </c>
      <c r="AX68" s="150">
        <f aca="true" t="shared" si="32" ref="AX68:AX69">IF(AV68=2,G68,0)</f>
        <v>0</v>
      </c>
      <c r="AY68" s="150">
        <f aca="true" t="shared" si="33" ref="AY68:AY69">IF(AV68=3,G68,0)</f>
        <v>0</v>
      </c>
      <c r="AZ68" s="150">
        <f aca="true" t="shared" si="34" ref="AZ68:AZ69">IF(AV68=4,G68,0)</f>
        <v>0</v>
      </c>
      <c r="BA68" s="150">
        <f aca="true" t="shared" si="35" ref="BA68:BA69">IF(AV68=5,G68,0)</f>
        <v>0</v>
      </c>
      <c r="BW68" s="177">
        <v>3</v>
      </c>
      <c r="BX68" s="177">
        <v>7</v>
      </c>
      <c r="CV68" s="150">
        <v>0</v>
      </c>
    </row>
    <row r="69" spans="1:100" ht="22.5">
      <c r="A69" s="178">
        <v>50</v>
      </c>
      <c r="B69" s="179" t="s">
        <v>199</v>
      </c>
      <c r="C69" s="180" t="s">
        <v>200</v>
      </c>
      <c r="D69" s="181" t="s">
        <v>146</v>
      </c>
      <c r="E69" s="182">
        <v>5</v>
      </c>
      <c r="F69" s="182"/>
      <c r="G69" s="183">
        <f t="shared" si="30"/>
        <v>0</v>
      </c>
      <c r="K69" s="177">
        <v>2</v>
      </c>
      <c r="W69" s="150">
        <v>1</v>
      </c>
      <c r="X69" s="150">
        <v>0</v>
      </c>
      <c r="Y69" s="150">
        <v>0</v>
      </c>
      <c r="AV69" s="150">
        <v>2</v>
      </c>
      <c r="AW69" s="150">
        <f t="shared" si="31"/>
        <v>0</v>
      </c>
      <c r="AX69" s="150">
        <f t="shared" si="32"/>
        <v>0</v>
      </c>
      <c r="AY69" s="150">
        <f t="shared" si="33"/>
        <v>0</v>
      </c>
      <c r="AZ69" s="150">
        <f t="shared" si="34"/>
        <v>0</v>
      </c>
      <c r="BA69" s="150">
        <f t="shared" si="35"/>
        <v>0</v>
      </c>
      <c r="BW69" s="177">
        <v>1</v>
      </c>
      <c r="BX69" s="177">
        <v>0</v>
      </c>
      <c r="CV69" s="150">
        <v>0</v>
      </c>
    </row>
    <row r="70" spans="1:53" ht="12.75">
      <c r="A70" s="184"/>
      <c r="B70" s="185" t="s">
        <v>95</v>
      </c>
      <c r="C70" s="186">
        <f>CONCATENATE(B67," ",C67)</f>
        <v>0</v>
      </c>
      <c r="D70" s="187"/>
      <c r="E70" s="188"/>
      <c r="F70" s="189"/>
      <c r="G70" s="190">
        <f>SUM(G67:G69)</f>
        <v>0</v>
      </c>
      <c r="K70" s="177">
        <v>4</v>
      </c>
      <c r="AW70" s="191">
        <f>SUM(AW67:AW69)</f>
        <v>0</v>
      </c>
      <c r="AX70" s="191">
        <f>SUM(AX67:AX69)</f>
        <v>0</v>
      </c>
      <c r="AY70" s="191">
        <f>SUM(AY67:AY69)</f>
        <v>0</v>
      </c>
      <c r="AZ70" s="191">
        <f>SUM(AZ67:AZ69)</f>
        <v>0</v>
      </c>
      <c r="BA70" s="191">
        <f>SUM(BA67:BA69)</f>
        <v>0</v>
      </c>
    </row>
    <row r="71" spans="1:11" ht="12.75">
      <c r="A71" s="170" t="s">
        <v>79</v>
      </c>
      <c r="B71" s="171" t="s">
        <v>201</v>
      </c>
      <c r="C71" s="172" t="s">
        <v>202</v>
      </c>
      <c r="D71" s="173"/>
      <c r="E71" s="174"/>
      <c r="F71" s="174"/>
      <c r="G71" s="175"/>
      <c r="H71" s="176"/>
      <c r="K71" s="177">
        <v>1</v>
      </c>
    </row>
    <row r="72" spans="1:100" ht="12.75">
      <c r="A72" s="178">
        <v>51</v>
      </c>
      <c r="B72" s="179" t="s">
        <v>203</v>
      </c>
      <c r="C72" s="180" t="s">
        <v>204</v>
      </c>
      <c r="D72" s="181" t="s">
        <v>139</v>
      </c>
      <c r="E72" s="182">
        <v>1</v>
      </c>
      <c r="F72" s="182"/>
      <c r="G72" s="183">
        <f>E72*F72</f>
        <v>0</v>
      </c>
      <c r="K72" s="177">
        <v>2</v>
      </c>
      <c r="W72" s="150">
        <v>1</v>
      </c>
      <c r="X72" s="150">
        <v>9</v>
      </c>
      <c r="Y72" s="150">
        <v>9</v>
      </c>
      <c r="AV72" s="150">
        <v>2</v>
      </c>
      <c r="AW72" s="150">
        <f>IF(AV72=1,G72,0)</f>
        <v>0</v>
      </c>
      <c r="AX72" s="150">
        <f>IF(AV72=2,G72,0)</f>
        <v>0</v>
      </c>
      <c r="AY72" s="150">
        <f>IF(AV72=3,G72,0)</f>
        <v>0</v>
      </c>
      <c r="AZ72" s="150">
        <f>IF(AV72=4,G72,0)</f>
        <v>0</v>
      </c>
      <c r="BA72" s="150">
        <f>IF(AV72=5,G72,0)</f>
        <v>0</v>
      </c>
      <c r="BW72" s="177">
        <v>1</v>
      </c>
      <c r="BX72" s="177">
        <v>9</v>
      </c>
      <c r="CV72" s="150">
        <v>0</v>
      </c>
    </row>
    <row r="73" spans="1:53" ht="12.75">
      <c r="A73" s="184"/>
      <c r="B73" s="185" t="s">
        <v>95</v>
      </c>
      <c r="C73" s="186">
        <f>CONCATENATE(B71," ",C71)</f>
        <v>0</v>
      </c>
      <c r="D73" s="187"/>
      <c r="E73" s="188"/>
      <c r="F73" s="189"/>
      <c r="G73" s="190">
        <f>SUM(G71:G72)</f>
        <v>0</v>
      </c>
      <c r="K73" s="177">
        <v>4</v>
      </c>
      <c r="AW73" s="191">
        <f>SUM(AW71:AW72)</f>
        <v>0</v>
      </c>
      <c r="AX73" s="191">
        <f>SUM(AX71:AX72)</f>
        <v>0</v>
      </c>
      <c r="AY73" s="191">
        <f>SUM(AY71:AY72)</f>
        <v>0</v>
      </c>
      <c r="AZ73" s="191">
        <f>SUM(AZ71:AZ72)</f>
        <v>0</v>
      </c>
      <c r="BA73" s="191">
        <f>SUM(BA71:BA72)</f>
        <v>0</v>
      </c>
    </row>
    <row r="74" spans="1:11" ht="12.75">
      <c r="A74" s="170" t="s">
        <v>79</v>
      </c>
      <c r="B74" s="171" t="s">
        <v>205</v>
      </c>
      <c r="C74" s="172" t="s">
        <v>206</v>
      </c>
      <c r="D74" s="173"/>
      <c r="E74" s="174"/>
      <c r="F74" s="174"/>
      <c r="G74" s="175"/>
      <c r="H74" s="176"/>
      <c r="K74" s="177">
        <v>1</v>
      </c>
    </row>
    <row r="75" spans="1:100" ht="12.75">
      <c r="A75" s="178">
        <v>52</v>
      </c>
      <c r="B75" s="179" t="s">
        <v>207</v>
      </c>
      <c r="C75" s="180" t="s">
        <v>208</v>
      </c>
      <c r="D75" s="181" t="s">
        <v>139</v>
      </c>
      <c r="E75" s="182">
        <v>2</v>
      </c>
      <c r="F75" s="182"/>
      <c r="G75" s="183">
        <f>E75*F75</f>
        <v>0</v>
      </c>
      <c r="K75" s="177">
        <v>2</v>
      </c>
      <c r="W75" s="150">
        <v>1</v>
      </c>
      <c r="X75" s="150">
        <v>7</v>
      </c>
      <c r="Y75" s="150">
        <v>7</v>
      </c>
      <c r="AV75" s="150">
        <v>2</v>
      </c>
      <c r="AW75" s="150">
        <f>IF(AV75=1,G75,0)</f>
        <v>0</v>
      </c>
      <c r="AX75" s="150">
        <f>IF(AV75=2,G75,0)</f>
        <v>0</v>
      </c>
      <c r="AY75" s="150">
        <f>IF(AV75=3,G75,0)</f>
        <v>0</v>
      </c>
      <c r="AZ75" s="150">
        <f>IF(AV75=4,G75,0)</f>
        <v>0</v>
      </c>
      <c r="BA75" s="150">
        <f>IF(AV75=5,G75,0)</f>
        <v>0</v>
      </c>
      <c r="BW75" s="177">
        <v>1</v>
      </c>
      <c r="BX75" s="177">
        <v>7</v>
      </c>
      <c r="CV75" s="150">
        <v>0</v>
      </c>
    </row>
    <row r="76" spans="1:53" ht="12.75">
      <c r="A76" s="184"/>
      <c r="B76" s="185" t="s">
        <v>95</v>
      </c>
      <c r="C76" s="186">
        <f>CONCATENATE(B74," ",C74)</f>
        <v>0</v>
      </c>
      <c r="D76" s="187"/>
      <c r="E76" s="188"/>
      <c r="F76" s="189"/>
      <c r="G76" s="190">
        <f>SUM(G74:G75)</f>
        <v>0</v>
      </c>
      <c r="K76" s="177">
        <v>4</v>
      </c>
      <c r="AW76" s="191">
        <f>SUM(AW74:AW75)</f>
        <v>0</v>
      </c>
      <c r="AX76" s="191">
        <f>SUM(AX74:AX75)</f>
        <v>0</v>
      </c>
      <c r="AY76" s="191">
        <f>SUM(AY74:AY75)</f>
        <v>0</v>
      </c>
      <c r="AZ76" s="191">
        <f>SUM(AZ74:AZ75)</f>
        <v>0</v>
      </c>
      <c r="BA76" s="191">
        <f>SUM(BA74:BA75)</f>
        <v>0</v>
      </c>
    </row>
    <row r="77" spans="1:11" ht="12.75">
      <c r="A77" s="170" t="s">
        <v>79</v>
      </c>
      <c r="B77" s="171" t="s">
        <v>209</v>
      </c>
      <c r="C77" s="172" t="s">
        <v>210</v>
      </c>
      <c r="D77" s="173"/>
      <c r="E77" s="174"/>
      <c r="F77" s="174"/>
      <c r="G77" s="175"/>
      <c r="H77" s="176"/>
      <c r="K77" s="177">
        <v>1</v>
      </c>
    </row>
    <row r="78" spans="1:100" ht="22.5">
      <c r="A78" s="178">
        <v>53</v>
      </c>
      <c r="B78" s="179" t="s">
        <v>211</v>
      </c>
      <c r="C78" s="180" t="s">
        <v>212</v>
      </c>
      <c r="D78" s="181" t="s">
        <v>104</v>
      </c>
      <c r="E78" s="182">
        <v>18</v>
      </c>
      <c r="F78" s="182"/>
      <c r="G78" s="183">
        <f aca="true" t="shared" si="36" ref="G78:G82">E78*F78</f>
        <v>0</v>
      </c>
      <c r="K78" s="177">
        <v>2</v>
      </c>
      <c r="W78" s="150">
        <v>1</v>
      </c>
      <c r="X78" s="150">
        <v>7</v>
      </c>
      <c r="Y78" s="150">
        <v>7</v>
      </c>
      <c r="AV78" s="150">
        <v>2</v>
      </c>
      <c r="AW78" s="150">
        <f aca="true" t="shared" si="37" ref="AW78:AW82">IF(AV78=1,G78,0)</f>
        <v>0</v>
      </c>
      <c r="AX78" s="150">
        <f aca="true" t="shared" si="38" ref="AX78:AX82">IF(AV78=2,G78,0)</f>
        <v>0</v>
      </c>
      <c r="AY78" s="150">
        <f aca="true" t="shared" si="39" ref="AY78:AY82">IF(AV78=3,G78,0)</f>
        <v>0</v>
      </c>
      <c r="AZ78" s="150">
        <f aca="true" t="shared" si="40" ref="AZ78:AZ82">IF(AV78=4,G78,0)</f>
        <v>0</v>
      </c>
      <c r="BA78" s="150">
        <f aca="true" t="shared" si="41" ref="BA78:BA82">IF(AV78=5,G78,0)</f>
        <v>0</v>
      </c>
      <c r="BW78" s="177">
        <v>1</v>
      </c>
      <c r="BX78" s="177">
        <v>7</v>
      </c>
      <c r="CV78" s="150">
        <v>0.00046</v>
      </c>
    </row>
    <row r="79" spans="1:100" ht="22.5">
      <c r="A79" s="178">
        <v>54</v>
      </c>
      <c r="B79" s="179" t="s">
        <v>213</v>
      </c>
      <c r="C79" s="180" t="s">
        <v>214</v>
      </c>
      <c r="D79" s="181" t="s">
        <v>84</v>
      </c>
      <c r="E79" s="182">
        <v>24</v>
      </c>
      <c r="F79" s="182"/>
      <c r="G79" s="183">
        <f t="shared" si="36"/>
        <v>0</v>
      </c>
      <c r="K79" s="177">
        <v>2</v>
      </c>
      <c r="W79" s="150">
        <v>1</v>
      </c>
      <c r="X79" s="150">
        <v>7</v>
      </c>
      <c r="Y79" s="150">
        <v>7</v>
      </c>
      <c r="AV79" s="150">
        <v>2</v>
      </c>
      <c r="AW79" s="150">
        <f t="shared" si="37"/>
        <v>0</v>
      </c>
      <c r="AX79" s="150">
        <f t="shared" si="38"/>
        <v>0</v>
      </c>
      <c r="AY79" s="150">
        <f t="shared" si="39"/>
        <v>0</v>
      </c>
      <c r="AZ79" s="150">
        <f t="shared" si="40"/>
        <v>0</v>
      </c>
      <c r="BA79" s="150">
        <f t="shared" si="41"/>
        <v>0</v>
      </c>
      <c r="BW79" s="177">
        <v>1</v>
      </c>
      <c r="BX79" s="177">
        <v>7</v>
      </c>
      <c r="CV79" s="150">
        <v>0.03772</v>
      </c>
    </row>
    <row r="80" spans="1:100" ht="22.5">
      <c r="A80" s="178">
        <v>55</v>
      </c>
      <c r="B80" s="179" t="s">
        <v>215</v>
      </c>
      <c r="C80" s="180" t="s">
        <v>216</v>
      </c>
      <c r="D80" s="181" t="s">
        <v>84</v>
      </c>
      <c r="E80" s="182">
        <v>26.88</v>
      </c>
      <c r="F80" s="182"/>
      <c r="G80" s="183">
        <f t="shared" si="36"/>
        <v>0</v>
      </c>
      <c r="K80" s="177">
        <v>2</v>
      </c>
      <c r="W80" s="150">
        <v>3</v>
      </c>
      <c r="X80" s="150">
        <v>7</v>
      </c>
      <c r="Y80" s="150">
        <v>597611120</v>
      </c>
      <c r="AV80" s="150">
        <v>2</v>
      </c>
      <c r="AW80" s="150">
        <f t="shared" si="37"/>
        <v>0</v>
      </c>
      <c r="AX80" s="150">
        <f t="shared" si="38"/>
        <v>0</v>
      </c>
      <c r="AY80" s="150">
        <f t="shared" si="39"/>
        <v>0</v>
      </c>
      <c r="AZ80" s="150">
        <f t="shared" si="40"/>
        <v>0</v>
      </c>
      <c r="BA80" s="150">
        <f t="shared" si="41"/>
        <v>0</v>
      </c>
      <c r="BW80" s="177">
        <v>3</v>
      </c>
      <c r="BX80" s="177">
        <v>7</v>
      </c>
      <c r="CV80" s="150">
        <v>0</v>
      </c>
    </row>
    <row r="81" spans="1:100" ht="22.5">
      <c r="A81" s="178">
        <v>56</v>
      </c>
      <c r="B81" s="179" t="s">
        <v>217</v>
      </c>
      <c r="C81" s="180" t="s">
        <v>218</v>
      </c>
      <c r="D81" s="181" t="s">
        <v>84</v>
      </c>
      <c r="E81" s="182">
        <v>24</v>
      </c>
      <c r="F81" s="182"/>
      <c r="G81" s="183">
        <f t="shared" si="36"/>
        <v>0</v>
      </c>
      <c r="K81" s="177">
        <v>2</v>
      </c>
      <c r="W81" s="150">
        <v>1</v>
      </c>
      <c r="X81" s="150">
        <v>7</v>
      </c>
      <c r="Y81" s="150">
        <v>7</v>
      </c>
      <c r="AV81" s="150">
        <v>2</v>
      </c>
      <c r="AW81" s="150">
        <f t="shared" si="37"/>
        <v>0</v>
      </c>
      <c r="AX81" s="150">
        <f t="shared" si="38"/>
        <v>0</v>
      </c>
      <c r="AY81" s="150">
        <f t="shared" si="39"/>
        <v>0</v>
      </c>
      <c r="AZ81" s="150">
        <f t="shared" si="40"/>
        <v>0</v>
      </c>
      <c r="BA81" s="150">
        <f t="shared" si="41"/>
        <v>0</v>
      </c>
      <c r="BW81" s="177">
        <v>1</v>
      </c>
      <c r="BX81" s="177">
        <v>7</v>
      </c>
      <c r="CV81" s="150">
        <v>0</v>
      </c>
    </row>
    <row r="82" spans="1:100" ht="12.75">
      <c r="A82" s="178">
        <v>57</v>
      </c>
      <c r="B82" s="179" t="s">
        <v>219</v>
      </c>
      <c r="C82" s="180" t="s">
        <v>220</v>
      </c>
      <c r="D82" s="181" t="s">
        <v>84</v>
      </c>
      <c r="E82" s="182">
        <v>24</v>
      </c>
      <c r="F82" s="182"/>
      <c r="G82" s="183">
        <f t="shared" si="36"/>
        <v>0</v>
      </c>
      <c r="K82" s="177">
        <v>2</v>
      </c>
      <c r="W82" s="150">
        <v>1</v>
      </c>
      <c r="X82" s="150">
        <v>7</v>
      </c>
      <c r="Y82" s="150">
        <v>7</v>
      </c>
      <c r="AV82" s="150">
        <v>2</v>
      </c>
      <c r="AW82" s="150">
        <f t="shared" si="37"/>
        <v>0</v>
      </c>
      <c r="AX82" s="150">
        <f t="shared" si="38"/>
        <v>0</v>
      </c>
      <c r="AY82" s="150">
        <f t="shared" si="39"/>
        <v>0</v>
      </c>
      <c r="AZ82" s="150">
        <f t="shared" si="40"/>
        <v>0</v>
      </c>
      <c r="BA82" s="150">
        <f t="shared" si="41"/>
        <v>0</v>
      </c>
      <c r="BW82" s="177">
        <v>1</v>
      </c>
      <c r="BX82" s="177">
        <v>7</v>
      </c>
      <c r="CV82" s="150">
        <v>0.0003</v>
      </c>
    </row>
    <row r="83" spans="1:53" ht="12.75">
      <c r="A83" s="184"/>
      <c r="B83" s="185" t="s">
        <v>95</v>
      </c>
      <c r="C83" s="186">
        <f>CONCATENATE(B77," ",C77)</f>
        <v>0</v>
      </c>
      <c r="D83" s="187"/>
      <c r="E83" s="188"/>
      <c r="F83" s="189"/>
      <c r="G83" s="190">
        <f>SUM(G77:G82)</f>
        <v>0</v>
      </c>
      <c r="K83" s="177">
        <v>4</v>
      </c>
      <c r="AW83" s="191">
        <f>SUM(AW77:AW82)</f>
        <v>0</v>
      </c>
      <c r="AX83" s="191">
        <f>SUM(AX77:AX82)</f>
        <v>0</v>
      </c>
      <c r="AY83" s="191">
        <f>SUM(AY77:AY82)</f>
        <v>0</v>
      </c>
      <c r="AZ83" s="191">
        <f>SUM(AZ77:AZ82)</f>
        <v>0</v>
      </c>
      <c r="BA83" s="191">
        <f>SUM(BA77:BA82)</f>
        <v>0</v>
      </c>
    </row>
    <row r="84" spans="1:11" ht="12.75">
      <c r="A84" s="170" t="s">
        <v>79</v>
      </c>
      <c r="B84" s="171" t="s">
        <v>221</v>
      </c>
      <c r="C84" s="172" t="s">
        <v>222</v>
      </c>
      <c r="D84" s="173"/>
      <c r="E84" s="174"/>
      <c r="F84" s="174"/>
      <c r="G84" s="175"/>
      <c r="H84" s="176"/>
      <c r="K84" s="177">
        <v>1</v>
      </c>
    </row>
    <row r="85" spans="1:100" ht="22.5">
      <c r="A85" s="178">
        <v>58</v>
      </c>
      <c r="B85" s="179" t="s">
        <v>223</v>
      </c>
      <c r="C85" s="180" t="s">
        <v>224</v>
      </c>
      <c r="D85" s="181" t="s">
        <v>84</v>
      </c>
      <c r="E85" s="182">
        <v>32.8</v>
      </c>
      <c r="F85" s="182"/>
      <c r="G85" s="183">
        <f aca="true" t="shared" si="42" ref="G85:G92">E85*F85</f>
        <v>0</v>
      </c>
      <c r="K85" s="177">
        <v>2</v>
      </c>
      <c r="W85" s="150">
        <v>1</v>
      </c>
      <c r="X85" s="150">
        <v>7</v>
      </c>
      <c r="Y85" s="150">
        <v>7</v>
      </c>
      <c r="AV85" s="150">
        <v>2</v>
      </c>
      <c r="AW85" s="150">
        <f aca="true" t="shared" si="43" ref="AW85:AW92">IF(AV85=1,G85,0)</f>
        <v>0</v>
      </c>
      <c r="AX85" s="150">
        <f aca="true" t="shared" si="44" ref="AX85:AX92">IF(AV85=2,G85,0)</f>
        <v>0</v>
      </c>
      <c r="AY85" s="150">
        <f aca="true" t="shared" si="45" ref="AY85:AY92">IF(AV85=3,G85,0)</f>
        <v>0</v>
      </c>
      <c r="AZ85" s="150">
        <f aca="true" t="shared" si="46" ref="AZ85:AZ92">IF(AV85=4,G85,0)</f>
        <v>0</v>
      </c>
      <c r="BA85" s="150">
        <f aca="true" t="shared" si="47" ref="BA85:BA92">IF(AV85=5,G85,0)</f>
        <v>0</v>
      </c>
      <c r="BW85" s="177">
        <v>1</v>
      </c>
      <c r="BX85" s="177">
        <v>7</v>
      </c>
      <c r="CV85" s="150">
        <v>0</v>
      </c>
    </row>
    <row r="86" spans="1:100" ht="22.5">
      <c r="A86" s="178">
        <v>59</v>
      </c>
      <c r="B86" s="179" t="s">
        <v>225</v>
      </c>
      <c r="C86" s="180" t="s">
        <v>226</v>
      </c>
      <c r="D86" s="181" t="s">
        <v>84</v>
      </c>
      <c r="E86" s="182">
        <v>32.8</v>
      </c>
      <c r="F86" s="182"/>
      <c r="G86" s="183">
        <f t="shared" si="42"/>
        <v>0</v>
      </c>
      <c r="K86" s="177">
        <v>2</v>
      </c>
      <c r="W86" s="150">
        <v>1</v>
      </c>
      <c r="X86" s="150">
        <v>7</v>
      </c>
      <c r="Y86" s="150">
        <v>7</v>
      </c>
      <c r="AV86" s="150">
        <v>2</v>
      </c>
      <c r="AW86" s="150">
        <f t="shared" si="43"/>
        <v>0</v>
      </c>
      <c r="AX86" s="150">
        <f t="shared" si="44"/>
        <v>0</v>
      </c>
      <c r="AY86" s="150">
        <f t="shared" si="45"/>
        <v>0</v>
      </c>
      <c r="AZ86" s="150">
        <f t="shared" si="46"/>
        <v>0</v>
      </c>
      <c r="BA86" s="150">
        <f t="shared" si="47"/>
        <v>0</v>
      </c>
      <c r="BW86" s="177">
        <v>1</v>
      </c>
      <c r="BX86" s="177">
        <v>7</v>
      </c>
      <c r="CV86" s="150">
        <v>0.003</v>
      </c>
    </row>
    <row r="87" spans="1:100" ht="22.5">
      <c r="A87" s="178">
        <v>60</v>
      </c>
      <c r="B87" s="179" t="s">
        <v>227</v>
      </c>
      <c r="C87" s="180" t="s">
        <v>228</v>
      </c>
      <c r="D87" s="181" t="s">
        <v>84</v>
      </c>
      <c r="E87" s="182">
        <v>37.392</v>
      </c>
      <c r="F87" s="182"/>
      <c r="G87" s="183">
        <f t="shared" si="42"/>
        <v>0</v>
      </c>
      <c r="K87" s="177">
        <v>2</v>
      </c>
      <c r="W87" s="150">
        <v>3</v>
      </c>
      <c r="X87" s="150">
        <v>0</v>
      </c>
      <c r="Y87" s="150">
        <v>597610040</v>
      </c>
      <c r="AV87" s="150">
        <v>2</v>
      </c>
      <c r="AW87" s="150">
        <f t="shared" si="43"/>
        <v>0</v>
      </c>
      <c r="AX87" s="150">
        <f t="shared" si="44"/>
        <v>0</v>
      </c>
      <c r="AY87" s="150">
        <f t="shared" si="45"/>
        <v>0</v>
      </c>
      <c r="AZ87" s="150">
        <f t="shared" si="46"/>
        <v>0</v>
      </c>
      <c r="BA87" s="150">
        <f t="shared" si="47"/>
        <v>0</v>
      </c>
      <c r="BW87" s="177">
        <v>3</v>
      </c>
      <c r="BX87" s="177">
        <v>0</v>
      </c>
      <c r="CV87" s="150">
        <v>0</v>
      </c>
    </row>
    <row r="88" spans="1:100" ht="22.5">
      <c r="A88" s="178">
        <v>61</v>
      </c>
      <c r="B88" s="179" t="s">
        <v>229</v>
      </c>
      <c r="C88" s="180" t="s">
        <v>230</v>
      </c>
      <c r="D88" s="181" t="s">
        <v>84</v>
      </c>
      <c r="E88" s="182">
        <v>32.8</v>
      </c>
      <c r="F88" s="182"/>
      <c r="G88" s="183">
        <f t="shared" si="42"/>
        <v>0</v>
      </c>
      <c r="K88" s="177">
        <v>2</v>
      </c>
      <c r="W88" s="150">
        <v>1</v>
      </c>
      <c r="X88" s="150">
        <v>7</v>
      </c>
      <c r="Y88" s="150">
        <v>7</v>
      </c>
      <c r="AV88" s="150">
        <v>2</v>
      </c>
      <c r="AW88" s="150">
        <f t="shared" si="43"/>
        <v>0</v>
      </c>
      <c r="AX88" s="150">
        <f t="shared" si="44"/>
        <v>0</v>
      </c>
      <c r="AY88" s="150">
        <f t="shared" si="45"/>
        <v>0</v>
      </c>
      <c r="AZ88" s="150">
        <f t="shared" si="46"/>
        <v>0</v>
      </c>
      <c r="BA88" s="150">
        <f t="shared" si="47"/>
        <v>0</v>
      </c>
      <c r="BW88" s="177">
        <v>1</v>
      </c>
      <c r="BX88" s="177">
        <v>7</v>
      </c>
      <c r="CV88" s="150">
        <v>0</v>
      </c>
    </row>
    <row r="89" spans="1:100" ht="22.5">
      <c r="A89" s="178">
        <v>62</v>
      </c>
      <c r="B89" s="179" t="s">
        <v>231</v>
      </c>
      <c r="C89" s="180" t="s">
        <v>232</v>
      </c>
      <c r="D89" s="181" t="s">
        <v>84</v>
      </c>
      <c r="E89" s="182">
        <v>32.8</v>
      </c>
      <c r="F89" s="182"/>
      <c r="G89" s="183">
        <f t="shared" si="42"/>
        <v>0</v>
      </c>
      <c r="K89" s="177">
        <v>2</v>
      </c>
      <c r="W89" s="150">
        <v>1</v>
      </c>
      <c r="X89" s="150">
        <v>0</v>
      </c>
      <c r="Y89" s="150">
        <v>0</v>
      </c>
      <c r="AV89" s="150">
        <v>2</v>
      </c>
      <c r="AW89" s="150">
        <f t="shared" si="43"/>
        <v>0</v>
      </c>
      <c r="AX89" s="150">
        <f t="shared" si="44"/>
        <v>0</v>
      </c>
      <c r="AY89" s="150">
        <f t="shared" si="45"/>
        <v>0</v>
      </c>
      <c r="AZ89" s="150">
        <f t="shared" si="46"/>
        <v>0</v>
      </c>
      <c r="BA89" s="150">
        <f t="shared" si="47"/>
        <v>0</v>
      </c>
      <c r="BW89" s="177">
        <v>1</v>
      </c>
      <c r="BX89" s="177">
        <v>0</v>
      </c>
      <c r="CV89" s="150">
        <v>0</v>
      </c>
    </row>
    <row r="90" spans="1:100" ht="12.75">
      <c r="A90" s="178">
        <v>63</v>
      </c>
      <c r="B90" s="179" t="s">
        <v>233</v>
      </c>
      <c r="C90" s="180" t="s">
        <v>234</v>
      </c>
      <c r="D90" s="181" t="s">
        <v>139</v>
      </c>
      <c r="E90" s="182">
        <v>4</v>
      </c>
      <c r="F90" s="182"/>
      <c r="G90" s="183">
        <f t="shared" si="42"/>
        <v>0</v>
      </c>
      <c r="K90" s="177">
        <v>2</v>
      </c>
      <c r="W90" s="150">
        <v>3</v>
      </c>
      <c r="X90" s="150">
        <v>0</v>
      </c>
      <c r="Y90" s="150">
        <v>598821700</v>
      </c>
      <c r="AV90" s="150">
        <v>2</v>
      </c>
      <c r="AW90" s="150">
        <f t="shared" si="43"/>
        <v>0</v>
      </c>
      <c r="AX90" s="150">
        <f t="shared" si="44"/>
        <v>0</v>
      </c>
      <c r="AY90" s="150">
        <f t="shared" si="45"/>
        <v>0</v>
      </c>
      <c r="AZ90" s="150">
        <f t="shared" si="46"/>
        <v>0</v>
      </c>
      <c r="BA90" s="150">
        <f t="shared" si="47"/>
        <v>0</v>
      </c>
      <c r="BW90" s="177">
        <v>3</v>
      </c>
      <c r="BX90" s="177">
        <v>0</v>
      </c>
      <c r="CV90" s="150">
        <v>0</v>
      </c>
    </row>
    <row r="91" spans="1:100" ht="12.75">
      <c r="A91" s="178">
        <v>64</v>
      </c>
      <c r="B91" s="179" t="s">
        <v>235</v>
      </c>
      <c r="C91" s="180" t="s">
        <v>236</v>
      </c>
      <c r="D91" s="181" t="s">
        <v>104</v>
      </c>
      <c r="E91" s="182">
        <v>2</v>
      </c>
      <c r="F91" s="182"/>
      <c r="G91" s="183">
        <f t="shared" si="42"/>
        <v>0</v>
      </c>
      <c r="K91" s="177">
        <v>2</v>
      </c>
      <c r="W91" s="150">
        <v>1</v>
      </c>
      <c r="X91" s="150">
        <v>7</v>
      </c>
      <c r="Y91" s="150">
        <v>7</v>
      </c>
      <c r="AV91" s="150">
        <v>2</v>
      </c>
      <c r="AW91" s="150">
        <f t="shared" si="43"/>
        <v>0</v>
      </c>
      <c r="AX91" s="150">
        <f t="shared" si="44"/>
        <v>0</v>
      </c>
      <c r="AY91" s="150">
        <f t="shared" si="45"/>
        <v>0</v>
      </c>
      <c r="AZ91" s="150">
        <f t="shared" si="46"/>
        <v>0</v>
      </c>
      <c r="BA91" s="150">
        <f t="shared" si="47"/>
        <v>0</v>
      </c>
      <c r="BW91" s="177">
        <v>1</v>
      </c>
      <c r="BX91" s="177">
        <v>7</v>
      </c>
      <c r="CV91" s="150">
        <v>0.00758</v>
      </c>
    </row>
    <row r="92" spans="1:100" ht="12.75">
      <c r="A92" s="178">
        <v>65</v>
      </c>
      <c r="B92" s="179" t="s">
        <v>237</v>
      </c>
      <c r="C92" s="180" t="s">
        <v>238</v>
      </c>
      <c r="D92" s="181" t="s">
        <v>104</v>
      </c>
      <c r="E92" s="182">
        <v>35</v>
      </c>
      <c r="F92" s="182"/>
      <c r="G92" s="183">
        <f t="shared" si="42"/>
        <v>0</v>
      </c>
      <c r="K92" s="177">
        <v>2</v>
      </c>
      <c r="W92" s="150">
        <v>1</v>
      </c>
      <c r="X92" s="150">
        <v>7</v>
      </c>
      <c r="Y92" s="150">
        <v>7</v>
      </c>
      <c r="AV92" s="150">
        <v>2</v>
      </c>
      <c r="AW92" s="150">
        <f t="shared" si="43"/>
        <v>0</v>
      </c>
      <c r="AX92" s="150">
        <f t="shared" si="44"/>
        <v>0</v>
      </c>
      <c r="AY92" s="150">
        <f t="shared" si="45"/>
        <v>0</v>
      </c>
      <c r="AZ92" s="150">
        <f t="shared" si="46"/>
        <v>0</v>
      </c>
      <c r="BA92" s="150">
        <f t="shared" si="47"/>
        <v>0</v>
      </c>
      <c r="BW92" s="177">
        <v>1</v>
      </c>
      <c r="BX92" s="177">
        <v>7</v>
      </c>
      <c r="CV92" s="150">
        <v>0.00758</v>
      </c>
    </row>
    <row r="93" spans="1:53" ht="12.75">
      <c r="A93" s="184"/>
      <c r="B93" s="185" t="s">
        <v>95</v>
      </c>
      <c r="C93" s="186">
        <f>CONCATENATE(B84," ",C84)</f>
        <v>0</v>
      </c>
      <c r="D93" s="187"/>
      <c r="E93" s="188"/>
      <c r="F93" s="189"/>
      <c r="G93" s="190">
        <f>SUM(G84:G92)</f>
        <v>0</v>
      </c>
      <c r="K93" s="177">
        <v>4</v>
      </c>
      <c r="AW93" s="191">
        <f>SUM(AW84:AW92)</f>
        <v>0</v>
      </c>
      <c r="AX93" s="191">
        <f>SUM(AX84:AX92)</f>
        <v>0</v>
      </c>
      <c r="AY93" s="191">
        <f>SUM(AY84:AY92)</f>
        <v>0</v>
      </c>
      <c r="AZ93" s="191">
        <f>SUM(AZ84:AZ92)</f>
        <v>0</v>
      </c>
      <c r="BA93" s="191">
        <f>SUM(BA84:BA92)</f>
        <v>0</v>
      </c>
    </row>
    <row r="94" spans="1:11" ht="12.75">
      <c r="A94" s="170" t="s">
        <v>79</v>
      </c>
      <c r="B94" s="171" t="s">
        <v>239</v>
      </c>
      <c r="C94" s="172" t="s">
        <v>240</v>
      </c>
      <c r="D94" s="173"/>
      <c r="E94" s="174"/>
      <c r="F94" s="174"/>
      <c r="G94" s="175"/>
      <c r="H94" s="176"/>
      <c r="K94" s="177">
        <v>1</v>
      </c>
    </row>
    <row r="95" spans="1:100" ht="22.5">
      <c r="A95" s="178">
        <v>66</v>
      </c>
      <c r="B95" s="179" t="s">
        <v>241</v>
      </c>
      <c r="C95" s="180" t="s">
        <v>242</v>
      </c>
      <c r="D95" s="181" t="s">
        <v>84</v>
      </c>
      <c r="E95" s="182">
        <v>72</v>
      </c>
      <c r="F95" s="182"/>
      <c r="G95" s="183">
        <f>E95*F95</f>
        <v>0</v>
      </c>
      <c r="K95" s="177">
        <v>2</v>
      </c>
      <c r="W95" s="150">
        <v>1</v>
      </c>
      <c r="X95" s="150">
        <v>7</v>
      </c>
      <c r="Y95" s="150">
        <v>7</v>
      </c>
      <c r="AV95" s="150">
        <v>2</v>
      </c>
      <c r="AW95" s="150">
        <f>IF(AV95=1,G95,0)</f>
        <v>0</v>
      </c>
      <c r="AX95" s="150">
        <f>IF(AV95=2,G95,0)</f>
        <v>0</v>
      </c>
      <c r="AY95" s="150">
        <f>IF(AV95=3,G95,0)</f>
        <v>0</v>
      </c>
      <c r="AZ95" s="150">
        <f>IF(AV95=4,G95,0)</f>
        <v>0</v>
      </c>
      <c r="BA95" s="150">
        <f>IF(AV95=5,G95,0)</f>
        <v>0</v>
      </c>
      <c r="BW95" s="177">
        <v>1</v>
      </c>
      <c r="BX95" s="177">
        <v>7</v>
      </c>
      <c r="CV95" s="150">
        <v>0.000120000000000009</v>
      </c>
    </row>
    <row r="96" spans="1:53" ht="12.75">
      <c r="A96" s="184"/>
      <c r="B96" s="185" t="s">
        <v>95</v>
      </c>
      <c r="C96" s="186">
        <f>CONCATENATE(B94," ",C94)</f>
        <v>0</v>
      </c>
      <c r="D96" s="187"/>
      <c r="E96" s="188"/>
      <c r="F96" s="189"/>
      <c r="G96" s="190">
        <f>SUM(G94:G95)</f>
        <v>0</v>
      </c>
      <c r="K96" s="177">
        <v>4</v>
      </c>
      <c r="AW96" s="191">
        <f>SUM(AW94:AW95)</f>
        <v>0</v>
      </c>
      <c r="AX96" s="191">
        <f>SUM(AX94:AX95)</f>
        <v>0</v>
      </c>
      <c r="AY96" s="191">
        <f>SUM(AY94:AY95)</f>
        <v>0</v>
      </c>
      <c r="AZ96" s="191">
        <f>SUM(AZ94:AZ95)</f>
        <v>0</v>
      </c>
      <c r="BA96" s="191">
        <f>SUM(BA94:BA95)</f>
        <v>0</v>
      </c>
    </row>
  </sheetData>
  <sheetProtection selectLockedCells="1" selectUnlockedCells="1"/>
  <mergeCells count="4">
    <mergeCell ref="A1:G1"/>
    <mergeCell ref="A3:B3"/>
    <mergeCell ref="A4:B4"/>
    <mergeCell ref="E4:G4"/>
  </mergeCells>
  <printOptions/>
  <pageMargins left="0.5902777777777778" right="0.39375" top="0.5902777777777778" bottom="0.9840277777777777" header="0.5118055555555555" footer="0.5118055555555555"/>
  <pageSetup horizontalDpi="300" verticalDpi="300" orientation="portrait" paperSize="9"/>
  <headerFooter alignWithMargins="0">
    <oddFooter>&amp;L&amp;"Arial CE,Tučné"BUILDpower,  © RTS, a.s.&amp;R&amp;"Arial,obyčejné"Strana &amp;P</oddFooter>
  </headerFooter>
  <rowBreaks count="1" manualBreakCount="1"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2013-03-12T22:18:35Z</cp:lastPrinted>
  <dcterms:created xsi:type="dcterms:W3CDTF">2013-03-07T13:40:26Z</dcterms:created>
  <dcterms:modified xsi:type="dcterms:W3CDTF">2015-03-09T07:42:35Z</dcterms:modified>
  <cp:category/>
  <cp:version/>
  <cp:contentType/>
  <cp:contentStatus/>
</cp:coreProperties>
</file>