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kapitulace stavby" sheetId="1" state="visible" r:id="rId2"/>
    <sheet name="2025-10 - Pobytová mola u..." sheetId="2" state="visible" r:id="rId3"/>
  </sheets>
  <definedNames>
    <definedName function="false" hidden="false" localSheetId="1" name="_xlnm.Print_Area" vbProcedure="false">'2025-10 - Pobytová mola u...'!$C$4:$J$76,'2025-10 - Pobytová mola u...'!$C$82:$J$112,'2025-10 - Pobytová mola u...'!$C$118:$J$252</definedName>
    <definedName function="false" hidden="false" localSheetId="1" name="_xlnm.Print_Titles" vbProcedure="false">'2025-10 - Pobytová mola u...'!$128:$128</definedName>
    <definedName function="false" hidden="true" localSheetId="1" name="_xlnm._FilterDatabase" vbProcedure="false">'2025-10 - Pobytová mola u...'!$C$128:$K$252</definedName>
    <definedName function="false" hidden="false" localSheetId="0" name="_xlnm.Print_Area" vbProcedure="false">'Rekapitulace stavby'!$D$4:$AO$76,'Rekapitulace stavby'!$C$82:$AQ$96</definedName>
    <definedName function="false" hidden="false" localSheetId="0" name="_xlnm.Print_Titles" vbProcedure="false">'Rekapitulace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<sst xmlns="http://schemas.openxmlformats.org/spreadsheetml/2006/main" count="1490" uniqueCount="430">
  <si>
    <t xml:space="preserve">Export Komplet</t>
  </si>
  <si>
    <t xml:space="preserve">2.0</t>
  </si>
  <si>
    <t xml:space="preserve">ZAMOK</t>
  </si>
  <si>
    <t xml:space="preserve">False</t>
  </si>
  <si>
    <t xml:space="preserve">{efd355e7-5bc2-4689-af95-8219ab5a859d}</t>
  </si>
  <si>
    <t xml:space="preserve">0,01</t>
  </si>
  <si>
    <t xml:space="preserve">21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</si>
  <si>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</si>
  <si>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</si>
  <si>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</si>
  <si>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</si>
  <si>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</si>
  <si>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</si>
  <si>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2025-10</t>
  </si>
  <si>
    <t xml:space="preserve">Měnit lze pouze buňky se žlutým podbarvením!_x005F_x000d_
_x005F_x000d_
1) na prvním listu Rekapitulace stavby vyplňte v sestavě_x005F_x000d_
_x005F_x000d_
    a) Souhrnný list_x005F_x000d_
       - údaje o Uchazeči_x005F_x000d_
         (přenesou se do ostatních sestav i v jiných listech)_x005F_x000d_
_x005F_x000d_
    b) Rekapitulace objektů_x005F_x000d_
       - potřebné Ostatní náklady_x005F_x000d_
_x005F_x000d_
2) na vybraných listech vyplňte v sestavě_x005F_x000d_
_x005F_x000d_
    a) Krycí list_x005F_x000d_
       - údaje o Uchazeči, pokud se liší od údajů o Uchazeči na Souhrnném listu_x005F_x000d_
         (údaje se přenesou do ostatních sestav v daném listu)_x005F_x000d_
_x005F_x000d_
    b) Rekapitulace rozpočtu_x005F_x000d_
       - potřebné Ostatní náklady_x005F_x000d_
_x005F_x000d_
    c) Celkové náklady za stavbu_x005F_x000d_
       - ceny u položek_x005F_x000d_
       - množství, pokud má žluté podbarvení_x005F_x000d_
       - a v případě potřeby poznámku (ta je ve skrytém sloupci)</t>
  </si>
  <si>
    <t xml:space="preserve">Stavba:</t>
  </si>
  <si>
    <t xml:space="preserve">Pobytová mola u rybníka Koupaliště</t>
  </si>
  <si>
    <t xml:space="preserve">KSO:</t>
  </si>
  <si>
    <t xml:space="preserve">CC-CZ:</t>
  </si>
  <si>
    <t xml:space="preserve">Místo:</t>
  </si>
  <si>
    <t xml:space="preserve">Nové Město na Moravě</t>
  </si>
  <si>
    <t xml:space="preserve">Datum:</t>
  </si>
  <si>
    <t xml:space="preserve">21. 10. 2025</t>
  </si>
  <si>
    <t xml:space="preserve">Zadavatel:</t>
  </si>
  <si>
    <t xml:space="preserve">IČ:</t>
  </si>
  <si>
    <t xml:space="preserve">DIČ:</t>
  </si>
  <si>
    <t xml:space="preserve">Uchazeč:</t>
  </si>
  <si>
    <t xml:space="preserve">Vyplň údaj</t>
  </si>
  <si>
    <t xml:space="preserve">Projektant:</t>
  </si>
  <si>
    <t xml:space="preserve">Zahradní a krajinářská architektura s.r.o.</t>
  </si>
  <si>
    <t xml:space="preserve">True</t>
  </si>
  <si>
    <t xml:space="preserve">Zpracovatel:</t>
  </si>
  <si>
    <t xml:space="preserve">Ing. Jaromír Skoupil, Ph.D.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</si>
  <si>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</si>
  <si>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</si>
  <si>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</si>
  <si>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</si>
  <si>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</si>
  <si>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</si>
  <si>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</si>
  <si>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</si>
  <si>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</si>
  <si>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</si>
  <si>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</si>
  <si>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</si>
  <si>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</si>
  <si>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</si>
  <si>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</si>
  <si>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</si>
  <si>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</si>
  <si>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</si>
  <si>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</si>
  <si>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</si>
  <si>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</si>
  <si>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</si>
  <si>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</si>
  <si>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</si>
  <si>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</si>
  <si>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</si>
  <si>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</si>
  <si>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Ostat._x005F_x000d_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</si>
  <si>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</si>
  <si>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</si>
  <si>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</si>
  <si>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</si>
  <si>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přenesená_x005F_x000d_
[CZK]</t>
  </si>
  <si>
    <t xml:space="preserve">DPH snížená přenesená_x005F_x000d_
[CZK]</t>
  </si>
  <si>
    <t xml:space="preserve">Základna_x005F_x000d_
DPH základní</t>
  </si>
  <si>
    <t xml:space="preserve">Základna_x005F_x000d_
DPH snížená</t>
  </si>
  <si>
    <t xml:space="preserve">Základna_x005F_x000d_
DPH zákl. přenesená</t>
  </si>
  <si>
    <t xml:space="preserve">Základna_x005F_x000d_
DPH sníž. přenesená</t>
  </si>
  <si>
    <t xml:space="preserve">Základna_x005F_x000d_
DPH nulová</t>
  </si>
  <si>
    <t xml:space="preserve">Náklady z rozpočtů</t>
  </si>
  <si>
    <t xml:space="preserve">D</t>
  </si>
  <si>
    <t xml:space="preserve">0</t>
  </si>
  <si>
    <t xml:space="preserve">IMPORT</t>
  </si>
  <si>
    <t xml:space="preserve">{00000000-0000-0000-0000-000000000000}</t>
  </si>
  <si>
    <t xml:space="preserve">/</t>
  </si>
  <si>
    <t xml:space="preserve">STA</t>
  </si>
  <si>
    <t xml:space="preserve">1</t>
  </si>
  <si>
    <t xml:space="preserve">###NOINSERT###</t>
  </si>
  <si>
    <t xml:space="preserve">2</t>
  </si>
  <si>
    <t xml:space="preserve">KRYCÍ LIST SOUPISU PRACÍ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</si>
  <si>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</si>
  <si>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</si>
  <si>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</si>
  <si>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</si>
  <si>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</si>
  <si>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</si>
  <si>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</si>
  <si>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</si>
  <si>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</si>
  <si>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9 - Ostatní konstrukce a práce, bourání</t>
  </si>
  <si>
    <t xml:space="preserve">    998 - Přesun hmot</t>
  </si>
  <si>
    <t xml:space="preserve"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</si>
  <si>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</si>
  <si>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</si>
  <si>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</si>
  <si>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783 - Dokončovací práce - nátěry</t>
  </si>
  <si>
    <t xml:space="preserve">    789 - Povrchové úpravy ocelových konstrukcí a technologických zařízení</t>
  </si>
  <si>
    <t xml:space="preserve"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</si>
  <si>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</si>
  <si>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</si>
  <si>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</si>
  <si>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</si>
  <si>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</si>
  <si>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</si>
  <si>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</si>
  <si>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</si>
  <si>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</si>
  <si>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</si>
  <si>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</si>
  <si>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</si>
  <si>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</si>
  <si>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</si>
  <si>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</si>
  <si>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</si>
  <si>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</si>
  <si>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</si>
  <si>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</si>
  <si>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</si>
  <si>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Zemní práce</t>
  </si>
  <si>
    <t xml:space="preserve">K</t>
  </si>
  <si>
    <t xml:space="preserve">131251103</t>
  </si>
  <si>
    <t xml:space="preserve">Hloubení jam nezapažených v hornině třídy těžitelnosti I skupiny 3 objem do 100 m3 strojně</t>
  </si>
  <si>
    <t xml:space="preserve">m3</t>
  </si>
  <si>
    <t xml:space="preserve">4</t>
  </si>
  <si>
    <t xml:space="preserve">-475266518</t>
  </si>
  <si>
    <t xml:space="preserve">VV</t>
  </si>
  <si>
    <t xml:space="preserve">"Molo 1" (3,0*2,0*1,1)*7</t>
  </si>
  <si>
    <t xml:space="preserve">"Molo 2" (3,0*2,0*1,1)*11</t>
  </si>
  <si>
    <t xml:space="preserve">Součet</t>
  </si>
  <si>
    <t xml:space="preserve">47</t>
  </si>
  <si>
    <t xml:space="preserve">132251101</t>
  </si>
  <si>
    <t xml:space="preserve">Hloubení rýh nezapažených š do 800 mm v hornině třídy těžitelnosti I skupiny 3 objem do 20 m3 strojně</t>
  </si>
  <si>
    <t xml:space="preserve">-1473090404</t>
  </si>
  <si>
    <t xml:space="preserve">"Výkop rýhy pro betonový záchytný práh pod molem č. 2" 25,0*0,5*0,5</t>
  </si>
  <si>
    <t xml:space="preserve">162251102</t>
  </si>
  <si>
    <t xml:space="preserve">Vodorovné přemístění přes 20 do 50 m výkopku/sypaniny z horniny třídy těžitelnosti I skupiny 1 až 3</t>
  </si>
  <si>
    <t xml:space="preserve">1029500778</t>
  </si>
  <si>
    <t xml:space="preserve">118,80+6,25</t>
  </si>
  <si>
    <t xml:space="preserve">3</t>
  </si>
  <si>
    <t xml:space="preserve">162751117</t>
  </si>
  <si>
    <t xml:space="preserve">Vodorovné přemístění přes 9 000 do 10000 m výkopku/sypaniny z horniny třídy těžitelnosti I skupiny 1 až 3</t>
  </si>
  <si>
    <t xml:space="preserve">-467293526</t>
  </si>
  <si>
    <t xml:space="preserve">125,05-72,0</t>
  </si>
  <si>
    <t xml:space="preserve">167151101</t>
  </si>
  <si>
    <t xml:space="preserve">Nakládání výkopku z hornin třídy těžitelnosti I skupiny 1 až 3 do 100 m3</t>
  </si>
  <si>
    <t xml:space="preserve">1846747717</t>
  </si>
  <si>
    <t xml:space="preserve">5</t>
  </si>
  <si>
    <t xml:space="preserve">171201221</t>
  </si>
  <si>
    <t xml:space="preserve">Poplatek za uložení na skládce (skládkovné) zeminy a kamení kód odpadu 17 05 04</t>
  </si>
  <si>
    <t xml:space="preserve">t</t>
  </si>
  <si>
    <t xml:space="preserve">-75508128</t>
  </si>
  <si>
    <t xml:space="preserve">53,05*1,8</t>
  </si>
  <si>
    <t xml:space="preserve">6</t>
  </si>
  <si>
    <t xml:space="preserve">171251201</t>
  </si>
  <si>
    <t xml:space="preserve">Uložení sypaniny na skládky nebo meziskládky</t>
  </si>
  <si>
    <t xml:space="preserve">-1990610145</t>
  </si>
  <si>
    <t xml:space="preserve">7</t>
  </si>
  <si>
    <t xml:space="preserve">174151101</t>
  </si>
  <si>
    <t xml:space="preserve">Zásyp jam, šachet rýh nebo kolem objektů sypaninou se zhutněním</t>
  </si>
  <si>
    <t xml:space="preserve">-1209358240</t>
  </si>
  <si>
    <t xml:space="preserve">"Molo 1" (8,0*0,5*1,0)*7</t>
  </si>
  <si>
    <t xml:space="preserve">"Molo 2" (8,0*0,5*1,0)*11</t>
  </si>
  <si>
    <t xml:space="preserve">8</t>
  </si>
  <si>
    <t xml:space="preserve">184911161R</t>
  </si>
  <si>
    <t xml:space="preserve">Položení kačírku tl vrstvy přes 0,05 do 0,1 m v rovině a svahu do 1:5</t>
  </si>
  <si>
    <t xml:space="preserve">m2</t>
  </si>
  <si>
    <t xml:space="preserve">-64946993</t>
  </si>
  <si>
    <t xml:space="preserve">"Položení vrstvy kačírku z molem č. 2" 150</t>
  </si>
  <si>
    <t xml:space="preserve">9</t>
  </si>
  <si>
    <t xml:space="preserve">M</t>
  </si>
  <si>
    <t xml:space="preserve">58337401</t>
  </si>
  <si>
    <t xml:space="preserve">kamenivo dekorační (kačírek) frakce 8/16</t>
  </si>
  <si>
    <t xml:space="preserve">-693958265</t>
  </si>
  <si>
    <t xml:space="preserve">150*0,145 'Přepočtené koeficientem množství</t>
  </si>
  <si>
    <t xml:space="preserve">10</t>
  </si>
  <si>
    <t xml:space="preserve">711471051</t>
  </si>
  <si>
    <t xml:space="preserve">Provedení vodorovné izolace proti tlakové vodě termoplasty lepenou fólií PVC</t>
  </si>
  <si>
    <t xml:space="preserve">16</t>
  </si>
  <si>
    <t xml:space="preserve">-97164021</t>
  </si>
  <si>
    <t xml:space="preserve">28322017</t>
  </si>
  <si>
    <t xml:space="preserve">fólie hydroizolační pro izolaci jezírek a vodních nádrží mPVC tl 1,5mm</t>
  </si>
  <si>
    <t xml:space="preserve">32</t>
  </si>
  <si>
    <t xml:space="preserve">-183717099</t>
  </si>
  <si>
    <t xml:space="preserve">150*1,1655 'Přepočtené koeficientem množství</t>
  </si>
  <si>
    <t xml:space="preserve">Zakládání</t>
  </si>
  <si>
    <t xml:space="preserve">11</t>
  </si>
  <si>
    <t xml:space="preserve">225311114</t>
  </si>
  <si>
    <t xml:space="preserve">Vrty maloprofilové jádrové D přes 93 do 156 mm úklon do 45° hl 0 až 25 m hornina III a IV</t>
  </si>
  <si>
    <t xml:space="preserve">m</t>
  </si>
  <si>
    <t xml:space="preserve">-1601038232</t>
  </si>
  <si>
    <t xml:space="preserve">6,0*12</t>
  </si>
  <si>
    <t xml:space="preserve">282602112</t>
  </si>
  <si>
    <t xml:space="preserve">Injektování povrchové vysokotlaké s dvojitým obturátorem mikropilot a kotev tlakem přes 0,6 do 2 MPa</t>
  </si>
  <si>
    <t xml:space="preserve">hod</t>
  </si>
  <si>
    <t xml:space="preserve">1630055120</t>
  </si>
  <si>
    <t xml:space="preserve">58521130</t>
  </si>
  <si>
    <t xml:space="preserve">cement portlandský CEM I 42,5MPa</t>
  </si>
  <si>
    <t xml:space="preserve">1513575516</t>
  </si>
  <si>
    <t xml:space="preserve">13</t>
  </si>
  <si>
    <t xml:space="preserve">283111112</t>
  </si>
  <si>
    <t xml:space="preserve">Zřízení trubkových mikropilot svislých část hladká D přes 80 do 105 mm</t>
  </si>
  <si>
    <t xml:space="preserve">1060686135</t>
  </si>
  <si>
    <t xml:space="preserve">6,5*12</t>
  </si>
  <si>
    <t xml:space="preserve">14011066</t>
  </si>
  <si>
    <t xml:space="preserve">trubka ocelová bezešvá hladká jakost 11 353 89x10mm</t>
  </si>
  <si>
    <t xml:space="preserve">1627114983</t>
  </si>
  <si>
    <t xml:space="preserve">78*1,1 'Přepočtené koeficientem množství</t>
  </si>
  <si>
    <t xml:space="preserve">14</t>
  </si>
  <si>
    <t xml:space="preserve">283131112</t>
  </si>
  <si>
    <t xml:space="preserve">Zřízení hlavy mikropilot namáhaných tlakem i tahem D přes 80 do 105 mm</t>
  </si>
  <si>
    <t xml:space="preserve">kus</t>
  </si>
  <si>
    <t xml:space="preserve">-1962511811</t>
  </si>
  <si>
    <t xml:space="preserve">13611248</t>
  </si>
  <si>
    <t xml:space="preserve">plech ocelový hladký jakost S235JR tl 20mm tabule</t>
  </si>
  <si>
    <t xml:space="preserve">-1095482249</t>
  </si>
  <si>
    <t xml:space="preserve">(0,25*0,25*12)*157/1000</t>
  </si>
  <si>
    <t xml:space="preserve">15</t>
  </si>
  <si>
    <t xml:space="preserve">275322611</t>
  </si>
  <si>
    <t xml:space="preserve">Základové patky ze ŽB se zvýšenými nároky na prostředí tř. C 30/37</t>
  </si>
  <si>
    <t xml:space="preserve">1941676501</t>
  </si>
  <si>
    <t xml:space="preserve">"Molo 1" (2,0*1,0*1,0)*7</t>
  </si>
  <si>
    <t xml:space="preserve">"Molo 1 - rozšířený konec" (3,8*1,0*0,4)*2</t>
  </si>
  <si>
    <t xml:space="preserve">"Molo 2" (2,0*1,0*1,0)*11</t>
  </si>
  <si>
    <t xml:space="preserve">275351121</t>
  </si>
  <si>
    <t xml:space="preserve">Zřízení bednění základových patek</t>
  </si>
  <si>
    <t xml:space="preserve">-1532320000</t>
  </si>
  <si>
    <t xml:space="preserve">"Molo 1" (6,0*1,0)*7</t>
  </si>
  <si>
    <t xml:space="preserve">"Molo 1 - rozšířený konec" ((3,8*1,0)+(10,0*1,0))*2</t>
  </si>
  <si>
    <t xml:space="preserve">"Molo 2" (6,0*1,0)*11</t>
  </si>
  <si>
    <t xml:space="preserve">17</t>
  </si>
  <si>
    <t xml:space="preserve">275351122</t>
  </si>
  <si>
    <t xml:space="preserve">Odstranění bednění základových patek</t>
  </si>
  <si>
    <t xml:space="preserve">21825599</t>
  </si>
  <si>
    <t xml:space="preserve">18</t>
  </si>
  <si>
    <t xml:space="preserve">275361821</t>
  </si>
  <si>
    <t xml:space="preserve">Výztuž základových patek betonářskou ocelí 10 505 (R)</t>
  </si>
  <si>
    <t xml:space="preserve">47831951</t>
  </si>
  <si>
    <t xml:space="preserve">Vodorovné konstrukce</t>
  </si>
  <si>
    <t xml:space="preserve">48</t>
  </si>
  <si>
    <t xml:space="preserve">451315124</t>
  </si>
  <si>
    <t xml:space="preserve">Podkladní nebo výplňová vrstva z betonu C 12/15 tl do 150 mm</t>
  </si>
  <si>
    <t xml:space="preserve">-164132918</t>
  </si>
  <si>
    <t xml:space="preserve">"Molo 1" (3,0*2,0)*7</t>
  </si>
  <si>
    <t xml:space="preserve">"Molo 2" (3,0*2,0)*11</t>
  </si>
  <si>
    <t xml:space="preserve">Ostatní konstrukce a práce, bourání</t>
  </si>
  <si>
    <t xml:space="preserve">19</t>
  </si>
  <si>
    <t xml:space="preserve">916131213</t>
  </si>
  <si>
    <t xml:space="preserve">Osazení silničního obrubníku betonového stojatého s boční opěrou do lože z betonu prostého</t>
  </si>
  <si>
    <t xml:space="preserve">-1610432256</t>
  </si>
  <si>
    <t xml:space="preserve">"Betonový práh pod molem č. 2" 25</t>
  </si>
  <si>
    <t xml:space="preserve">20</t>
  </si>
  <si>
    <t xml:space="preserve">59217034</t>
  </si>
  <si>
    <t xml:space="preserve">obrubník silniční betonový 1000x150x300mm</t>
  </si>
  <si>
    <t xml:space="preserve">-1178016493</t>
  </si>
  <si>
    <t xml:space="preserve">25*1,02 'Přepočtené koeficientem množství</t>
  </si>
  <si>
    <t xml:space="preserve">953961118</t>
  </si>
  <si>
    <t xml:space="preserve">Kotva chemickým tmelem M 30 hl 270 mm do betonu, ŽB nebo kamene s vyvrtáním otvoru</t>
  </si>
  <si>
    <t xml:space="preserve">-1695623278</t>
  </si>
  <si>
    <t xml:space="preserve">22</t>
  </si>
  <si>
    <t xml:space="preserve">953965124</t>
  </si>
  <si>
    <t xml:space="preserve">Kotevní šroub pro chemické kotvy M 12 dl 300 mm</t>
  </si>
  <si>
    <t xml:space="preserve">-1328175849</t>
  </si>
  <si>
    <t xml:space="preserve">998</t>
  </si>
  <si>
    <t xml:space="preserve">Přesun hmot</t>
  </si>
  <si>
    <t xml:space="preserve">49</t>
  </si>
  <si>
    <t xml:space="preserve">998331011</t>
  </si>
  <si>
    <t xml:space="preserve">Přesun hmot pro nádrže</t>
  </si>
  <si>
    <t xml:space="preserve">1351556637</t>
  </si>
  <si>
    <t xml:space="preserve">PSV</t>
  </si>
  <si>
    <t xml:space="preserve">Práce a dodávky PSV</t>
  </si>
  <si>
    <t xml:space="preserve">711</t>
  </si>
  <si>
    <t xml:space="preserve">Izolace proti vodě, vlhkosti a plynům</t>
  </si>
  <si>
    <t xml:space="preserve">23</t>
  </si>
  <si>
    <t xml:space="preserve">711331382</t>
  </si>
  <si>
    <t xml:space="preserve">Provedení hydroizolace mostovek pásy na sucho AIP nebo tkaniny</t>
  </si>
  <si>
    <t xml:space="preserve">198916677</t>
  </si>
  <si>
    <t xml:space="preserve">((2,0*1,0)*6)*2</t>
  </si>
  <si>
    <t xml:space="preserve">24</t>
  </si>
  <si>
    <t xml:space="preserve">62832000</t>
  </si>
  <si>
    <t xml:space="preserve">pás asfaltový natavitelný oxidovaný s vložkou ze skleněné rohože typu V60 s jemnozrnným minerálním posypem tl 3,0mm</t>
  </si>
  <si>
    <t xml:space="preserve">-1786075312</t>
  </si>
  <si>
    <t xml:space="preserve">24*1,1655 'Přepočtené koeficientem množství</t>
  </si>
  <si>
    <t xml:space="preserve">762</t>
  </si>
  <si>
    <t xml:space="preserve">Konstrukce tesařské</t>
  </si>
  <si>
    <t xml:space="preserve">25</t>
  </si>
  <si>
    <t xml:space="preserve">762523108</t>
  </si>
  <si>
    <t xml:space="preserve">Položení podlahy z hoblovaných fošen na sraz</t>
  </si>
  <si>
    <t xml:space="preserve">1222442720</t>
  </si>
  <si>
    <t xml:space="preserve">"Molo 1" (25,55*1,7)+(4,9*4,4)</t>
  </si>
  <si>
    <t xml:space="preserve">"Molo 2" (40,0*1,7)</t>
  </si>
  <si>
    <t xml:space="preserve">26</t>
  </si>
  <si>
    <t xml:space="preserve">60516111</t>
  </si>
  <si>
    <t xml:space="preserve">řezivo modřínové sušené tl 50mm</t>
  </si>
  <si>
    <t xml:space="preserve">85141091</t>
  </si>
  <si>
    <t xml:space="preserve">132,995*0,05 'Přepočtené koeficientem množství</t>
  </si>
  <si>
    <t xml:space="preserve">27</t>
  </si>
  <si>
    <t xml:space="preserve">762595001</t>
  </si>
  <si>
    <t xml:space="preserve">Spojovací prostředky pro položení dřevěných podlah a zakrytí kanálů</t>
  </si>
  <si>
    <t xml:space="preserve">1103926426</t>
  </si>
  <si>
    <t xml:space="preserve">28</t>
  </si>
  <si>
    <t xml:space="preserve">998762101</t>
  </si>
  <si>
    <t xml:space="preserve">Přesun hmot tonážní pro kce tesařské v objektech v do 6 m</t>
  </si>
  <si>
    <t xml:space="preserve">-1371263675</t>
  </si>
  <si>
    <t xml:space="preserve">767</t>
  </si>
  <si>
    <t xml:space="preserve">Konstrukce zámečnické</t>
  </si>
  <si>
    <t xml:space="preserve">29</t>
  </si>
  <si>
    <t xml:space="preserve">767995115</t>
  </si>
  <si>
    <t xml:space="preserve">Montáž atypických zámečnických konstrukcí hmotnosti přes 50 do 100 kg</t>
  </si>
  <si>
    <t xml:space="preserve">kg</t>
  </si>
  <si>
    <t xml:space="preserve">-514203600</t>
  </si>
  <si>
    <t xml:space="preserve">30</t>
  </si>
  <si>
    <t xml:space="preserve">13010954</t>
  </si>
  <si>
    <t xml:space="preserve">ocel profilová jakost S235JR (11 375) průřez HEA 140</t>
  </si>
  <si>
    <t xml:space="preserve">336382715</t>
  </si>
  <si>
    <t xml:space="preserve">"1" ((150,41*25,30)/1000)*1,1</t>
  </si>
  <si>
    <t xml:space="preserve">31</t>
  </si>
  <si>
    <t xml:space="preserve">13010930</t>
  </si>
  <si>
    <t xml:space="preserve">ocel profilová jakost S235JR (11 375) průřez UPE 120</t>
  </si>
  <si>
    <t xml:space="preserve">256940663</t>
  </si>
  <si>
    <t xml:space="preserve">"8" ((13,744*12,40)/1000)*1,1</t>
  </si>
  <si>
    <t xml:space="preserve">55283919M</t>
  </si>
  <si>
    <t xml:space="preserve">trubka ocelová nerezová bezešvá hladká jakost 17 310 114x10,0mm</t>
  </si>
  <si>
    <t xml:space="preserve">798243382</t>
  </si>
  <si>
    <t xml:space="preserve">24,794*1,1 'Přepočtené koeficientem množství</t>
  </si>
  <si>
    <t xml:space="preserve">33</t>
  </si>
  <si>
    <t xml:space="preserve">13513120M</t>
  </si>
  <si>
    <t xml:space="preserve">ocel nerezová široká jakost 17 310 180x10mm</t>
  </si>
  <si>
    <t xml:space="preserve">-933896191</t>
  </si>
  <si>
    <t xml:space="preserve">"3" (((8,40+1,228)*14,20)/1000)*1,1</t>
  </si>
  <si>
    <t xml:space="preserve">34</t>
  </si>
  <si>
    <t xml:space="preserve">13010224M</t>
  </si>
  <si>
    <t xml:space="preserve">tyč ocelová nerezová plochá jakost 17 310 50x10mm</t>
  </si>
  <si>
    <t xml:space="preserve">923533874</t>
  </si>
  <si>
    <t xml:space="preserve">"4, 5, 9" (((6,80+1,84+17,664)*3,99)/1000)*1,1</t>
  </si>
  <si>
    <t xml:space="preserve">35</t>
  </si>
  <si>
    <t xml:space="preserve">13611228M</t>
  </si>
  <si>
    <t xml:space="preserve">plech ocelový nerezový hladký jakost 17 310 tl 10mm tabule</t>
  </si>
  <si>
    <t xml:space="preserve">-1499163485</t>
  </si>
  <si>
    <t xml:space="preserve">"6" (((32*0,39*0,39)*78,5)/1000)*1,1</t>
  </si>
  <si>
    <t xml:space="preserve">36</t>
  </si>
  <si>
    <t xml:space="preserve">13010268M</t>
  </si>
  <si>
    <t xml:space="preserve">tyč ocelová nerezová plochá jakost 17 310 80x6mm</t>
  </si>
  <si>
    <t xml:space="preserve">18723</t>
  </si>
  <si>
    <t xml:space="preserve">"7" ((2,304*3,80)/1000)*1,1</t>
  </si>
  <si>
    <t xml:space="preserve">30985003M</t>
  </si>
  <si>
    <t xml:space="preserve">šroub nerezový se šestihrannou hlavou M16x100mm</t>
  </si>
  <si>
    <t xml:space="preserve">100 kus</t>
  </si>
  <si>
    <t xml:space="preserve">858330991</t>
  </si>
  <si>
    <t xml:space="preserve">37</t>
  </si>
  <si>
    <t xml:space="preserve">767832112</t>
  </si>
  <si>
    <t xml:space="preserve">Montáž venkovních požárních žebříků do ocelové konstrukce bez suchovodu</t>
  </si>
  <si>
    <t xml:space="preserve">-317236497</t>
  </si>
  <si>
    <t xml:space="preserve">"Žebřík na konci mola č. 1" 3,0</t>
  </si>
  <si>
    <t xml:space="preserve">38</t>
  </si>
  <si>
    <t xml:space="preserve">44983000</t>
  </si>
  <si>
    <t xml:space="preserve">žebřík venkovní bez suchovodu v provedení žárový Zn</t>
  </si>
  <si>
    <t xml:space="preserve">1913310043</t>
  </si>
  <si>
    <t xml:space="preserve">39</t>
  </si>
  <si>
    <t xml:space="preserve">998767101</t>
  </si>
  <si>
    <t xml:space="preserve">Přesun hmot tonážní pro zámečnické konstrukce v objektech v do 6 m</t>
  </si>
  <si>
    <t xml:space="preserve">1266145541</t>
  </si>
  <si>
    <t xml:space="preserve">783</t>
  </si>
  <si>
    <t xml:space="preserve">Dokončovací práce - nátěry</t>
  </si>
  <si>
    <t xml:space="preserve">50</t>
  </si>
  <si>
    <t xml:space="preserve">783201201</t>
  </si>
  <si>
    <t xml:space="preserve">Obroušení tesařských konstrukcí před provedením nátěru</t>
  </si>
  <si>
    <t xml:space="preserve">848048172</t>
  </si>
  <si>
    <t xml:space="preserve">51</t>
  </si>
  <si>
    <t xml:space="preserve">783214101</t>
  </si>
  <si>
    <t xml:space="preserve">Základní jednonásobný syntetický nátěr tesařských konstrukcí</t>
  </si>
  <si>
    <t xml:space="preserve">-2072252947</t>
  </si>
  <si>
    <t xml:space="preserve">52</t>
  </si>
  <si>
    <t xml:space="preserve">783217101</t>
  </si>
  <si>
    <t xml:space="preserve">Krycí jednonásobný syntetický nátěr tesařských konstrukcí</t>
  </si>
  <si>
    <t xml:space="preserve">-1625776646</t>
  </si>
  <si>
    <t xml:space="preserve">789</t>
  </si>
  <si>
    <t xml:space="preserve">Povrchové úpravy ocelových konstrukcí a technologických zařízení</t>
  </si>
  <si>
    <t xml:space="preserve">40</t>
  </si>
  <si>
    <t xml:space="preserve">789421231</t>
  </si>
  <si>
    <t xml:space="preserve">Provedení žárového stříkání ocelových konstrukcí třídy I Zn 100 μm</t>
  </si>
  <si>
    <t xml:space="preserve">-1432182978</t>
  </si>
  <si>
    <t xml:space="preserve">41</t>
  </si>
  <si>
    <t xml:space="preserve">15625101</t>
  </si>
  <si>
    <t xml:space="preserve">drát metalizační Zn D 3mm</t>
  </si>
  <si>
    <t xml:space="preserve">1124612923</t>
  </si>
  <si>
    <t xml:space="preserve">200*1,85 'Přepočtené koeficientem množství</t>
  </si>
  <si>
    <t xml:space="preserve">VRN</t>
  </si>
  <si>
    <t xml:space="preserve">Vedlejší rozpočtové náklady</t>
  </si>
  <si>
    <t xml:space="preserve">VRN1</t>
  </si>
  <si>
    <t xml:space="preserve">Průzkumné, zeměměřičské a projektové práce</t>
  </si>
  <si>
    <t xml:space="preserve">42</t>
  </si>
  <si>
    <t xml:space="preserve">012203000</t>
  </si>
  <si>
    <t xml:space="preserve">Zeměměřičské práce před výstavbou</t>
  </si>
  <si>
    <t xml:space="preserve">soubor</t>
  </si>
  <si>
    <t xml:space="preserve">1024</t>
  </si>
  <si>
    <t xml:space="preserve">2104471503</t>
  </si>
  <si>
    <t xml:space="preserve">53</t>
  </si>
  <si>
    <t xml:space="preserve">012403000</t>
  </si>
  <si>
    <t xml:space="preserve">Zeměměřičské práce po výstavbě</t>
  </si>
  <si>
    <t xml:space="preserve">759484425</t>
  </si>
  <si>
    <t xml:space="preserve">P</t>
  </si>
  <si>
    <t xml:space="preserve">Poznámka k položce:_x005F_x000d_
Zaměření skutečného provedení stavby s podklady pro zápis do digitální technické mapy</t>
  </si>
  <si>
    <t xml:space="preserve">54</t>
  </si>
  <si>
    <t xml:space="preserve">013254000</t>
  </si>
  <si>
    <t xml:space="preserve">Dokumentace skutečného provedení stavby</t>
  </si>
  <si>
    <t xml:space="preserve">-2079424015</t>
  </si>
  <si>
    <t xml:space="preserve">VRN3</t>
  </si>
  <si>
    <t xml:space="preserve">Zařízení staveniště</t>
  </si>
  <si>
    <t xml:space="preserve">43</t>
  </si>
  <si>
    <t xml:space="preserve">030001000</t>
  </si>
  <si>
    <t xml:space="preserve">-1131004801</t>
  </si>
  <si>
    <t xml:space="preserve">VRN4</t>
  </si>
  <si>
    <t xml:space="preserve">Inženýrská činnost</t>
  </si>
  <si>
    <t xml:space="preserve">44</t>
  </si>
  <si>
    <t xml:space="preserve">040001000</t>
  </si>
  <si>
    <t xml:space="preserve">717433801</t>
  </si>
  <si>
    <t xml:space="preserve">VRN6</t>
  </si>
  <si>
    <t xml:space="preserve">Územní vlivy</t>
  </si>
  <si>
    <t xml:space="preserve">45</t>
  </si>
  <si>
    <t xml:space="preserve">062503000</t>
  </si>
  <si>
    <t xml:space="preserve">Složitý terén staveniště</t>
  </si>
  <si>
    <t xml:space="preserve">788471617</t>
  </si>
  <si>
    <t xml:space="preserve">46</t>
  </si>
  <si>
    <t xml:space="preserve">063002000</t>
  </si>
  <si>
    <t xml:space="preserve">Práce na těžce přístupných místech</t>
  </si>
  <si>
    <t xml:space="preserve">1771661614</t>
  </si>
  <si>
    <t xml:space="preserve">Poznámka k položce:_x005F_x000d_
Úprava/zpevnění sjezdu pro vrtnou soupravu pro vrtání mikropilot.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</si>
</sst>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#,##0.000"/>
  </numFmts>
  <fonts count="40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color rgb="FFFF0000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i val="true"/>
      <sz val="7"/>
      <color rgb="FF969696"/>
      <name val="Arial C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31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1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7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7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7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0</xdr:rowOff>
    </xdr:from>
    <xdr:to>
      <xdr:col>0</xdr:col>
      <xdr:colOff>285480</xdr:colOff>
      <xdr:row>1</xdr:row>
      <xdr:rowOff>123120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L97"/>
  <sheetViews>
    <sheetView showFormulas="false" showGridLines="false" showRowColHeaders="true" showZeros="true" rightToLeft="false" tabSelected="false" showOutlineSymbols="true" defaultGridColor="true" view="normal" topLeftCell="A57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8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 t="s">
        <v>2</v>
      </c>
      <c r="BT1" s="1" t="s">
        <v>3</v>
      </c>
      <c r="BU1" s="1" t="s">
        <v>3</v>
      </c>
      <c r="BV1" s="1" t="s">
        <v>4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7"/>
      <c r="C4" s="8"/>
      <c r="D4" s="9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9</v>
      </c>
      <c r="BE4" s="11" t="s">
        <v>10</v>
      </c>
      <c r="BS4" s="3" t="s">
        <v>11</v>
      </c>
    </row>
    <row r="5" customFormat="false" ht="12" hidden="false" customHeight="true" outlineLevel="0" collapsed="false">
      <c r="B5" s="7"/>
      <c r="C5" s="8"/>
      <c r="D5" s="12" t="s">
        <v>12</v>
      </c>
      <c r="E5" s="8"/>
      <c r="F5" s="8"/>
      <c r="G5" s="8"/>
      <c r="H5" s="8"/>
      <c r="I5" s="8"/>
      <c r="J5" s="8"/>
      <c r="K5" s="13" t="s">
        <v>13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14</v>
      </c>
      <c r="BS5" s="3" t="s">
        <v>5</v>
      </c>
    </row>
    <row r="6" customFormat="false" ht="36.95" hidden="false" customHeight="true" outlineLevel="0" collapsed="false">
      <c r="B6" s="7"/>
      <c r="C6" s="8"/>
      <c r="D6" s="15" t="s">
        <v>15</v>
      </c>
      <c r="E6" s="8"/>
      <c r="F6" s="8"/>
      <c r="G6" s="8"/>
      <c r="H6" s="8"/>
      <c r="I6" s="8"/>
      <c r="J6" s="8"/>
      <c r="K6" s="16" t="s">
        <v>16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5</v>
      </c>
    </row>
    <row r="7" customFormat="false" ht="12" hidden="false" customHeight="true" outlineLevel="0" collapsed="false">
      <c r="B7" s="7"/>
      <c r="C7" s="8"/>
      <c r="D7" s="17" t="s">
        <v>17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18</v>
      </c>
      <c r="AL7" s="8"/>
      <c r="AM7" s="8"/>
      <c r="AN7" s="18"/>
      <c r="AO7" s="8"/>
      <c r="AP7" s="8"/>
      <c r="AQ7" s="8"/>
      <c r="AR7" s="6"/>
      <c r="BE7" s="14"/>
      <c r="BS7" s="3" t="s">
        <v>5</v>
      </c>
    </row>
    <row r="8" customFormat="false" ht="12" hidden="false" customHeight="true" outlineLevel="0" collapsed="false">
      <c r="B8" s="7"/>
      <c r="C8" s="8"/>
      <c r="D8" s="17" t="s">
        <v>19</v>
      </c>
      <c r="E8" s="8"/>
      <c r="F8" s="8"/>
      <c r="G8" s="8"/>
      <c r="H8" s="8"/>
      <c r="I8" s="8"/>
      <c r="J8" s="8"/>
      <c r="K8" s="18" t="s">
        <v>20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21</v>
      </c>
      <c r="AL8" s="8"/>
      <c r="AM8" s="8"/>
      <c r="AN8" s="19" t="s">
        <v>22</v>
      </c>
      <c r="AO8" s="8"/>
      <c r="AP8" s="8"/>
      <c r="AQ8" s="8"/>
      <c r="AR8" s="6"/>
      <c r="BE8" s="14"/>
      <c r="BS8" s="3" t="s">
        <v>5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5</v>
      </c>
    </row>
    <row r="10" customFormat="false" ht="12" hidden="false" customHeight="true" outlineLevel="0" collapsed="false">
      <c r="B10" s="7"/>
      <c r="C10" s="8"/>
      <c r="D10" s="17" t="s">
        <v>23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24</v>
      </c>
      <c r="AL10" s="8"/>
      <c r="AM10" s="8"/>
      <c r="AN10" s="18"/>
      <c r="AO10" s="8"/>
      <c r="AP10" s="8"/>
      <c r="AQ10" s="8"/>
      <c r="AR10" s="6"/>
      <c r="BE10" s="14"/>
      <c r="BS10" s="3" t="s">
        <v>5</v>
      </c>
    </row>
    <row r="11" customFormat="false" ht="18.5" hidden="false" customHeight="true" outlineLevel="0" collapsed="false">
      <c r="B11" s="7"/>
      <c r="C11" s="8"/>
      <c r="D11" s="8"/>
      <c r="E11" s="18" t="s">
        <v>20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25</v>
      </c>
      <c r="AL11" s="8"/>
      <c r="AM11" s="8"/>
      <c r="AN11" s="18"/>
      <c r="AO11" s="8"/>
      <c r="AP11" s="8"/>
      <c r="AQ11" s="8"/>
      <c r="AR11" s="6"/>
      <c r="BE11" s="14"/>
      <c r="BS11" s="3" t="s">
        <v>5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5</v>
      </c>
    </row>
    <row r="13" customFormat="false" ht="12" hidden="false" customHeight="true" outlineLevel="0" collapsed="false">
      <c r="B13" s="7"/>
      <c r="C13" s="8"/>
      <c r="D13" s="17" t="s">
        <v>26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24</v>
      </c>
      <c r="AL13" s="8"/>
      <c r="AM13" s="8"/>
      <c r="AN13" s="20" t="s">
        <v>27</v>
      </c>
      <c r="AO13" s="8"/>
      <c r="AP13" s="8"/>
      <c r="AQ13" s="8"/>
      <c r="AR13" s="6"/>
      <c r="BE13" s="14"/>
      <c r="BS13" s="3" t="s">
        <v>5</v>
      </c>
    </row>
    <row r="14" customFormat="false" ht="12.8" hidden="false" customHeight="false" outlineLevel="0" collapsed="false">
      <c r="B14" s="7"/>
      <c r="C14" s="8"/>
      <c r="D14" s="8"/>
      <c r="E14" s="21" t="s">
        <v>27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25</v>
      </c>
      <c r="AL14" s="8"/>
      <c r="AM14" s="8"/>
      <c r="AN14" s="20" t="s">
        <v>27</v>
      </c>
      <c r="AO14" s="8"/>
      <c r="AP14" s="8"/>
      <c r="AQ14" s="8"/>
      <c r="AR14" s="6"/>
      <c r="BE14" s="14"/>
      <c r="BS14" s="3" t="s">
        <v>5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3</v>
      </c>
    </row>
    <row r="16" customFormat="false" ht="12" hidden="false" customHeight="true" outlineLevel="0" collapsed="false">
      <c r="B16" s="7"/>
      <c r="C16" s="8"/>
      <c r="D16" s="17" t="s">
        <v>28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24</v>
      </c>
      <c r="AL16" s="8"/>
      <c r="AM16" s="8"/>
      <c r="AN16" s="18"/>
      <c r="AO16" s="8"/>
      <c r="AP16" s="8"/>
      <c r="AQ16" s="8"/>
      <c r="AR16" s="6"/>
      <c r="BE16" s="14"/>
      <c r="BS16" s="3" t="s">
        <v>3</v>
      </c>
    </row>
    <row r="17" customFormat="false" ht="18.5" hidden="false" customHeight="true" outlineLevel="0" collapsed="false">
      <c r="B17" s="7"/>
      <c r="C17" s="8"/>
      <c r="D17" s="8"/>
      <c r="E17" s="18" t="s">
        <v>29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25</v>
      </c>
      <c r="AL17" s="8"/>
      <c r="AM17" s="8"/>
      <c r="AN17" s="18"/>
      <c r="AO17" s="8"/>
      <c r="AP17" s="8"/>
      <c r="AQ17" s="8"/>
      <c r="AR17" s="6"/>
      <c r="BE17" s="14"/>
      <c r="BS17" s="3" t="s">
        <v>30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5</v>
      </c>
    </row>
    <row r="19" customFormat="false" ht="12" hidden="false" customHeight="true" outlineLevel="0" collapsed="false">
      <c r="B19" s="7"/>
      <c r="C19" s="8"/>
      <c r="D19" s="17" t="s">
        <v>31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24</v>
      </c>
      <c r="AL19" s="8"/>
      <c r="AM19" s="8"/>
      <c r="AN19" s="18"/>
      <c r="AO19" s="8"/>
      <c r="AP19" s="8"/>
      <c r="AQ19" s="8"/>
      <c r="AR19" s="6"/>
      <c r="BE19" s="14"/>
      <c r="BS19" s="3" t="s">
        <v>5</v>
      </c>
    </row>
    <row r="20" customFormat="false" ht="18.5" hidden="false" customHeight="true" outlineLevel="0" collapsed="false">
      <c r="B20" s="7"/>
      <c r="C20" s="8"/>
      <c r="D20" s="8"/>
      <c r="E20" s="18" t="s">
        <v>32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25</v>
      </c>
      <c r="AL20" s="8"/>
      <c r="AM20" s="8"/>
      <c r="AN20" s="18"/>
      <c r="AO20" s="8"/>
      <c r="AP20" s="8"/>
      <c r="AQ20" s="8"/>
      <c r="AR20" s="6"/>
      <c r="BE20" s="14"/>
      <c r="BS20" s="3" t="s">
        <v>30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16.5" hidden="false" customHeight="true" outlineLevel="0" collapsed="false">
      <c r="B23" s="7"/>
      <c r="C23" s="8"/>
      <c r="D23" s="8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ROUND(AG94,2)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s="31" customFormat="tru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s="31" customFormat="true" ht="12.8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35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36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37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" hidden="false" customHeight="true" outlineLevel="0" collapsed="false">
      <c r="B29" s="34"/>
      <c r="C29" s="35"/>
      <c r="D29" s="17" t="s">
        <v>38</v>
      </c>
      <c r="E29" s="35"/>
      <c r="F29" s="17" t="s">
        <v>39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ROUND(AZ94,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ROUND(AV94,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s="33" customFormat="true" ht="14.4" hidden="false" customHeight="true" outlineLevel="0" collapsed="false">
      <c r="B30" s="34"/>
      <c r="C30" s="35"/>
      <c r="D30" s="35"/>
      <c r="E30" s="35"/>
      <c r="F30" s="17" t="s">
        <v>40</v>
      </c>
      <c r="G30" s="35"/>
      <c r="H30" s="35"/>
      <c r="I30" s="35"/>
      <c r="J30" s="35"/>
      <c r="K30" s="35"/>
      <c r="L30" s="36" t="n">
        <v>0.12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ROUND(BA94,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ROUND(AW94,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s="33" customFormat="true" ht="14.4" hidden="true" customHeight="true" outlineLevel="0" collapsed="false">
      <c r="B31" s="34"/>
      <c r="C31" s="35"/>
      <c r="D31" s="35"/>
      <c r="E31" s="35"/>
      <c r="F31" s="17" t="s">
        <v>41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ROUND(BB94,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s="33" customFormat="true" ht="14.4" hidden="true" customHeight="true" outlineLevel="0" collapsed="false">
      <c r="B32" s="34"/>
      <c r="C32" s="35"/>
      <c r="D32" s="35"/>
      <c r="E32" s="35"/>
      <c r="F32" s="17" t="s">
        <v>42</v>
      </c>
      <c r="G32" s="35"/>
      <c r="H32" s="35"/>
      <c r="I32" s="35"/>
      <c r="J32" s="35"/>
      <c r="K32" s="35"/>
      <c r="L32" s="36" t="n">
        <v>0.12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ROUND(BC94,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s="33" customFormat="true" ht="14.4" hidden="true" customHeight="true" outlineLevel="0" collapsed="false">
      <c r="B33" s="34"/>
      <c r="C33" s="35"/>
      <c r="D33" s="35"/>
      <c r="E33" s="35"/>
      <c r="F33" s="17" t="s">
        <v>43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ROUND(BD94,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  <c r="BE33" s="14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14"/>
    </row>
    <row r="35" s="31" customFormat="true" ht="25.9" hidden="false" customHeight="true" outlineLevel="0" collapsed="false">
      <c r="A35" s="24"/>
      <c r="B35" s="25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43" t="s">
        <v>46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s="31" customFormat="tru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31" customFormat="true" ht="14.4" hidden="false" customHeight="true" outlineLevel="0" collapsed="false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30"/>
      <c r="BE37" s="24"/>
    </row>
    <row r="38" customFormat="false" ht="14.4" hidden="false" customHeight="true" outlineLevel="0" collapsed="false"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6"/>
    </row>
    <row r="39" customFormat="false" ht="14.4" hidden="false" customHeight="true" outlineLevel="0" collapsed="false"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6"/>
    </row>
    <row r="40" customFormat="false" ht="14.4" hidden="false" customHeight="true" outlineLevel="0" collapsed="false"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6"/>
    </row>
    <row r="41" customFormat="false" ht="14.4" hidden="false" customHeight="true" outlineLevel="0" collapsed="false"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6"/>
    </row>
    <row r="42" customFormat="false" ht="14.4" hidden="false" customHeight="true" outlineLevel="0" collapsed="false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6"/>
    </row>
    <row r="43" customFormat="false" ht="14.4" hidden="false" customHeight="true" outlineLevel="0" collapsed="false">
      <c r="B43" s="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6"/>
    </row>
    <row r="44" customFormat="false" ht="14.4" hidden="false" customHeight="true" outlineLevel="0" collapsed="false">
      <c r="B44" s="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6"/>
    </row>
    <row r="45" customFormat="false" ht="14.4" hidden="false" customHeight="true" outlineLevel="0" collapsed="false">
      <c r="B45" s="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6"/>
    </row>
    <row r="46" customFormat="false" ht="14.4" hidden="false" customHeight="true" outlineLevel="0" collapsed="false"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6"/>
    </row>
    <row r="47" customFormat="false" ht="14.4" hidden="false" customHeight="true" outlineLevel="0" collapsed="false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6"/>
    </row>
    <row r="48" customFormat="false" ht="14.4" hidden="false" customHeight="true" outlineLevel="0" collapsed="false">
      <c r="B48" s="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6"/>
    </row>
    <row r="49" s="31" customFormat="true" ht="14.4" hidden="false" customHeight="true" outlineLevel="0" collapsed="false">
      <c r="B49" s="45"/>
      <c r="C49" s="46"/>
      <c r="D49" s="47" t="s">
        <v>47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48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customFormat="false" ht="12.8" hidden="false" customHeight="false" outlineLevel="0" collapsed="false">
      <c r="B50" s="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6"/>
    </row>
    <row r="51" customFormat="false" ht="12.8" hidden="false" customHeight="false" outlineLevel="0" collapsed="false"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6"/>
    </row>
    <row r="52" customFormat="false" ht="12.8" hidden="false" customHeight="false" outlineLevel="0" collapsed="false"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6"/>
    </row>
    <row r="53" customFormat="false" ht="12.8" hidden="false" customHeight="false" outlineLevel="0" collapsed="false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6"/>
    </row>
    <row r="54" customFormat="false" ht="12.8" hidden="false" customHeight="false" outlineLevel="0" collapsed="false">
      <c r="B54" s="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6"/>
    </row>
    <row r="55" customFormat="false" ht="12.8" hidden="false" customHeight="false" outlineLevel="0" collapsed="false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6"/>
    </row>
    <row r="56" customFormat="false" ht="12.8" hidden="false" customHeight="false" outlineLevel="0" collapsed="false">
      <c r="B56" s="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6"/>
    </row>
    <row r="57" customFormat="false" ht="12.8" hidden="false" customHeight="false" outlineLevel="0" collapsed="false"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6"/>
    </row>
    <row r="58" customFormat="false" ht="12.8" hidden="false" customHeight="false" outlineLevel="0" collapsed="false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6"/>
    </row>
    <row r="59" customFormat="false" ht="12.8" hidden="false" customHeight="false" outlineLevel="0" collapsed="false">
      <c r="B59" s="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6"/>
    </row>
    <row r="60" s="31" customFormat="true" ht="12.8" hidden="false" customHeight="false" outlineLevel="0" collapsed="false">
      <c r="A60" s="24"/>
      <c r="B60" s="25"/>
      <c r="C60" s="26"/>
      <c r="D60" s="50" t="s">
        <v>49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50" t="s">
        <v>50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50" t="s">
        <v>49</v>
      </c>
      <c r="AI60" s="28"/>
      <c r="AJ60" s="28"/>
      <c r="AK60" s="28"/>
      <c r="AL60" s="28"/>
      <c r="AM60" s="50" t="s">
        <v>50</v>
      </c>
      <c r="AN60" s="28"/>
      <c r="AO60" s="28"/>
      <c r="AP60" s="26"/>
      <c r="AQ60" s="26"/>
      <c r="AR60" s="30"/>
      <c r="BE60" s="24"/>
    </row>
    <row r="61" customFormat="false" ht="12.8" hidden="false" customHeight="false" outlineLevel="0" collapsed="false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6"/>
    </row>
    <row r="62" customFormat="false" ht="12.8" hidden="false" customHeight="false" outlineLevel="0" collapsed="false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6"/>
    </row>
    <row r="63" customFormat="false" ht="12.8" hidden="false" customHeight="false" outlineLevel="0" collapsed="false"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="31" customFormat="true" ht="12.8" hidden="false" customHeight="false" outlineLevel="0" collapsed="false">
      <c r="A64" s="24"/>
      <c r="B64" s="25"/>
      <c r="C64" s="26"/>
      <c r="D64" s="47" t="s">
        <v>51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52</v>
      </c>
      <c r="AI64" s="51"/>
      <c r="AJ64" s="51"/>
      <c r="AK64" s="51"/>
      <c r="AL64" s="51"/>
      <c r="AM64" s="51"/>
      <c r="AN64" s="51"/>
      <c r="AO64" s="51"/>
      <c r="AP64" s="26"/>
      <c r="AQ64" s="26"/>
      <c r="AR64" s="30"/>
      <c r="BE64" s="24"/>
    </row>
    <row r="65" customFormat="false" ht="12.8" hidden="false" customHeight="false" outlineLevel="0" collapsed="false"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6"/>
    </row>
    <row r="66" customFormat="false" ht="12.8" hidden="false" customHeight="false" outlineLevel="0" collapsed="false"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customFormat="false" ht="12.8" hidden="false" customHeight="false" outlineLevel="0" collapsed="false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6"/>
    </row>
    <row r="68" customFormat="false" ht="12.8" hidden="false" customHeight="false" outlineLevel="0" collapsed="false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6"/>
    </row>
    <row r="69" customFormat="false" ht="12.8" hidden="false" customHeight="false" outlineLevel="0" collapsed="false"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6"/>
    </row>
    <row r="70" customFormat="false" ht="12.8" hidden="false" customHeight="false" outlineLevel="0" collapsed="false"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6"/>
    </row>
    <row r="71" customFormat="false" ht="12.8" hidden="false" customHeight="false" outlineLevel="0" collapsed="false"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customFormat="false" ht="12.8" hidden="false" customHeight="false" outlineLevel="0" collapsed="false"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customFormat="false" ht="12.8" hidden="false" customHeight="false" outlineLevel="0" collapsed="false"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6"/>
    </row>
    <row r="74" customFormat="false" ht="12.8" hidden="false" customHeight="false" outlineLevel="0" collapsed="false"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6"/>
    </row>
    <row r="75" s="31" customFormat="true" ht="12.8" hidden="false" customHeight="false" outlineLevel="0" collapsed="false">
      <c r="A75" s="24"/>
      <c r="B75" s="25"/>
      <c r="C75" s="26"/>
      <c r="D75" s="50" t="s">
        <v>49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50" t="s">
        <v>50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50" t="s">
        <v>49</v>
      </c>
      <c r="AI75" s="28"/>
      <c r="AJ75" s="28"/>
      <c r="AK75" s="28"/>
      <c r="AL75" s="28"/>
      <c r="AM75" s="50" t="s">
        <v>50</v>
      </c>
      <c r="AN75" s="28"/>
      <c r="AO75" s="28"/>
      <c r="AP75" s="26"/>
      <c r="AQ75" s="26"/>
      <c r="AR75" s="30"/>
      <c r="BE75" s="24"/>
    </row>
    <row r="76" s="31" customFormat="true" ht="12.8" hidden="false" customHeight="false" outlineLevel="0" collapsed="false">
      <c r="A76" s="24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30"/>
      <c r="BE76" s="24"/>
    </row>
    <row r="77" s="31" customFormat="true" ht="6.95" hidden="false" customHeight="true" outlineLevel="0" collapsed="false">
      <c r="A77" s="24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0"/>
      <c r="BE77" s="24"/>
    </row>
    <row r="81" s="31" customFormat="true" ht="6.95" hidden="false" customHeight="true" outlineLevel="0" collapsed="false">
      <c r="A81" s="24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0"/>
      <c r="BE81" s="24"/>
    </row>
    <row r="82" s="31" customFormat="true" ht="24.95" hidden="false" customHeight="true" outlineLevel="0" collapsed="false">
      <c r="A82" s="24"/>
      <c r="B82" s="25"/>
      <c r="C82" s="9" t="s">
        <v>53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30"/>
      <c r="B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30"/>
      <c r="BE83" s="24"/>
    </row>
    <row r="84" s="56" customFormat="true" ht="12" hidden="false" customHeight="true" outlineLevel="0" collapsed="false">
      <c r="B84" s="57"/>
      <c r="C84" s="17" t="s">
        <v>12</v>
      </c>
      <c r="D84" s="58"/>
      <c r="E84" s="58"/>
      <c r="F84" s="58"/>
      <c r="G84" s="58"/>
      <c r="H84" s="58"/>
      <c r="I84" s="58"/>
      <c r="J84" s="58"/>
      <c r="K84" s="58"/>
      <c r="L84" s="58" t="str">
        <f aca="false">K5</f>
        <v>2025-10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="60" customFormat="true" ht="36.95" hidden="false" customHeight="true" outlineLevel="0" collapsed="false">
      <c r="B85" s="61"/>
      <c r="C85" s="62" t="s">
        <v>15</v>
      </c>
      <c r="D85" s="63"/>
      <c r="E85" s="63"/>
      <c r="F85" s="63"/>
      <c r="G85" s="63"/>
      <c r="H85" s="63"/>
      <c r="I85" s="63"/>
      <c r="J85" s="63"/>
      <c r="K85" s="63"/>
      <c r="L85" s="64" t="str">
        <f aca="false">K6</f>
        <v>Pobytová mola u rybníka Koupaliště</v>
      </c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3"/>
      <c r="AQ85" s="63"/>
      <c r="AR85" s="65"/>
    </row>
    <row r="86" s="31" customFormat="true" ht="6.95" hidden="false" customHeight="true" outlineLevel="0" collapsed="false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30"/>
      <c r="BE86" s="24"/>
    </row>
    <row r="87" s="31" customFormat="true" ht="12" hidden="false" customHeight="true" outlineLevel="0" collapsed="false">
      <c r="A87" s="24"/>
      <c r="B87" s="25"/>
      <c r="C87" s="17" t="s">
        <v>19</v>
      </c>
      <c r="D87" s="26"/>
      <c r="E87" s="26"/>
      <c r="F87" s="26"/>
      <c r="G87" s="26"/>
      <c r="H87" s="26"/>
      <c r="I87" s="26"/>
      <c r="J87" s="26"/>
      <c r="K87" s="26"/>
      <c r="L87" s="66" t="str">
        <f aca="false">IF(K8="","",K8)</f>
        <v>Nové Město na Moravě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17" t="s">
        <v>21</v>
      </c>
      <c r="AJ87" s="26"/>
      <c r="AK87" s="26"/>
      <c r="AL87" s="26"/>
      <c r="AM87" s="67" t="str">
        <f aca="false">IF(AN8= "","",AN8)</f>
        <v>21. 10. 2025</v>
      </c>
      <c r="AN87" s="67"/>
      <c r="AO87" s="26"/>
      <c r="AP87" s="26"/>
      <c r="AQ87" s="26"/>
      <c r="AR87" s="30"/>
      <c r="B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30"/>
      <c r="BE88" s="24"/>
    </row>
    <row r="89" s="31" customFormat="true" ht="25.65" hidden="false" customHeight="true" outlineLevel="0" collapsed="false">
      <c r="A89" s="24"/>
      <c r="B89" s="25"/>
      <c r="C89" s="17" t="s">
        <v>23</v>
      </c>
      <c r="D89" s="26"/>
      <c r="E89" s="26"/>
      <c r="F89" s="26"/>
      <c r="G89" s="26"/>
      <c r="H89" s="26"/>
      <c r="I89" s="26"/>
      <c r="J89" s="26"/>
      <c r="K89" s="26"/>
      <c r="L89" s="58" t="str">
        <f aca="false">IF(E11= "","",E11)</f>
        <v>Nové Město na Moravě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17" t="s">
        <v>28</v>
      </c>
      <c r="AJ89" s="26"/>
      <c r="AK89" s="26"/>
      <c r="AL89" s="26"/>
      <c r="AM89" s="68" t="str">
        <f aca="false">IF(E17="","",E17)</f>
        <v>Zahradní a krajinářská architektura s.r.o.</v>
      </c>
      <c r="AN89" s="68"/>
      <c r="AO89" s="68"/>
      <c r="AP89" s="68"/>
      <c r="AQ89" s="26"/>
      <c r="AR89" s="30"/>
      <c r="AS89" s="69" t="s">
        <v>54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24"/>
    </row>
    <row r="90" s="31" customFormat="true" ht="15.15" hidden="false" customHeight="true" outlineLevel="0" collapsed="false">
      <c r="A90" s="24"/>
      <c r="B90" s="25"/>
      <c r="C90" s="17" t="s">
        <v>26</v>
      </c>
      <c r="D90" s="26"/>
      <c r="E90" s="26"/>
      <c r="F90" s="26"/>
      <c r="G90" s="26"/>
      <c r="H90" s="26"/>
      <c r="I90" s="26"/>
      <c r="J90" s="26"/>
      <c r="K90" s="26"/>
      <c r="L90" s="58" t="str">
        <f aca="false">IF(E14= "Vyplň údaj","",E14)</f>
        <v/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17" t="s">
        <v>31</v>
      </c>
      <c r="AJ90" s="26"/>
      <c r="AK90" s="26"/>
      <c r="AL90" s="26"/>
      <c r="AM90" s="68" t="str">
        <f aca="false">IF(E20="","",E20)</f>
        <v>Ing. Jaromír Skoupil, Ph.D.</v>
      </c>
      <c r="AN90" s="68"/>
      <c r="AO90" s="68"/>
      <c r="AP90" s="68"/>
      <c r="AQ90" s="26"/>
      <c r="AR90" s="30"/>
      <c r="AS90" s="69"/>
      <c r="AT90" s="69"/>
      <c r="AU90" s="72"/>
      <c r="AV90" s="72"/>
      <c r="AW90" s="72"/>
      <c r="AX90" s="72"/>
      <c r="AY90" s="72"/>
      <c r="AZ90" s="72"/>
      <c r="BA90" s="72"/>
      <c r="BB90" s="72"/>
      <c r="BC90" s="72"/>
      <c r="BD90" s="73"/>
      <c r="BE90" s="24"/>
    </row>
    <row r="91" s="31" customFormat="true" ht="10.8" hidden="false" customHeight="true" outlineLevel="0" collapsed="false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30"/>
      <c r="AS91" s="69"/>
      <c r="AT91" s="69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24"/>
    </row>
    <row r="92" s="31" customFormat="true" ht="29.3" hidden="false" customHeight="true" outlineLevel="0" collapsed="false">
      <c r="A92" s="24"/>
      <c r="B92" s="25"/>
      <c r="C92" s="76" t="s">
        <v>55</v>
      </c>
      <c r="D92" s="76"/>
      <c r="E92" s="76"/>
      <c r="F92" s="76"/>
      <c r="G92" s="76"/>
      <c r="H92" s="77"/>
      <c r="I92" s="78" t="s">
        <v>56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9" t="s">
        <v>57</v>
      </c>
      <c r="AH92" s="79"/>
      <c r="AI92" s="79"/>
      <c r="AJ92" s="79"/>
      <c r="AK92" s="79"/>
      <c r="AL92" s="79"/>
      <c r="AM92" s="79"/>
      <c r="AN92" s="80" t="s">
        <v>58</v>
      </c>
      <c r="AO92" s="80"/>
      <c r="AP92" s="80"/>
      <c r="AQ92" s="81" t="s">
        <v>59</v>
      </c>
      <c r="AR92" s="30"/>
      <c r="AS92" s="82" t="s">
        <v>60</v>
      </c>
      <c r="AT92" s="83" t="s">
        <v>61</v>
      </c>
      <c r="AU92" s="83" t="s">
        <v>62</v>
      </c>
      <c r="AV92" s="83" t="s">
        <v>63</v>
      </c>
      <c r="AW92" s="83" t="s">
        <v>64</v>
      </c>
      <c r="AX92" s="83" t="s">
        <v>65</v>
      </c>
      <c r="AY92" s="83" t="s">
        <v>66</v>
      </c>
      <c r="AZ92" s="83" t="s">
        <v>67</v>
      </c>
      <c r="BA92" s="83" t="s">
        <v>68</v>
      </c>
      <c r="BB92" s="83" t="s">
        <v>69</v>
      </c>
      <c r="BC92" s="83" t="s">
        <v>70</v>
      </c>
      <c r="BD92" s="84" t="s">
        <v>71</v>
      </c>
      <c r="BE92" s="24"/>
    </row>
    <row r="93" s="31" customFormat="true" ht="10.8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30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24"/>
    </row>
    <row r="94" s="88" customFormat="true" ht="32.4" hidden="false" customHeight="true" outlineLevel="0" collapsed="false">
      <c r="B94" s="89"/>
      <c r="C94" s="90" t="s">
        <v>72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 t="n">
        <f aca="false">ROUND(AG95,2)</f>
        <v>0</v>
      </c>
      <c r="AH94" s="92"/>
      <c r="AI94" s="92"/>
      <c r="AJ94" s="92"/>
      <c r="AK94" s="92"/>
      <c r="AL94" s="92"/>
      <c r="AM94" s="92"/>
      <c r="AN94" s="93" t="n">
        <f aca="false">SUM(AG94,AT94)</f>
        <v>0</v>
      </c>
      <c r="AO94" s="93"/>
      <c r="AP94" s="93"/>
      <c r="AQ94" s="94"/>
      <c r="AR94" s="95"/>
      <c r="AS94" s="96" t="n">
        <f aca="false">ROUND(AS95,2)</f>
        <v>0</v>
      </c>
      <c r="AT94" s="97" t="n">
        <f aca="false">ROUND(SUM(AV94:AW94),2)</f>
        <v>0</v>
      </c>
      <c r="AU94" s="98" t="n">
        <f aca="false">ROUND(AU95,5)</f>
        <v>0</v>
      </c>
      <c r="AV94" s="97" t="n">
        <f aca="false">ROUND(AZ94*L29,2)</f>
        <v>0</v>
      </c>
      <c r="AW94" s="97" t="n">
        <f aca="false">ROUND(BA94*L30,2)</f>
        <v>0</v>
      </c>
      <c r="AX94" s="97" t="n">
        <f aca="false">ROUND(BB94*L29,2)</f>
        <v>0</v>
      </c>
      <c r="AY94" s="97" t="n">
        <f aca="false">ROUND(BC94*L30,2)</f>
        <v>0</v>
      </c>
      <c r="AZ94" s="97" t="n">
        <f aca="false">ROUND(AZ95,2)</f>
        <v>0</v>
      </c>
      <c r="BA94" s="97" t="n">
        <f aca="false">ROUND(BA95,2)</f>
        <v>0</v>
      </c>
      <c r="BB94" s="97" t="n">
        <f aca="false">ROUND(BB95,2)</f>
        <v>0</v>
      </c>
      <c r="BC94" s="97" t="n">
        <f aca="false">ROUND(BC95,2)</f>
        <v>0</v>
      </c>
      <c r="BD94" s="99" t="n">
        <f aca="false">ROUND(BD95,2)</f>
        <v>0</v>
      </c>
      <c r="BS94" s="100" t="s">
        <v>73</v>
      </c>
      <c r="BT94" s="100" t="s">
        <v>74</v>
      </c>
      <c r="BV94" s="100" t="s">
        <v>75</v>
      </c>
      <c r="BW94" s="100" t="s">
        <v>4</v>
      </c>
      <c r="BX94" s="100" t="s">
        <v>76</v>
      </c>
      <c r="CL94" s="100"/>
    </row>
    <row r="95" s="113" customFormat="true" ht="16.5" hidden="false" customHeight="true" outlineLevel="0" collapsed="false">
      <c r="A95" s="101" t="s">
        <v>77</v>
      </c>
      <c r="B95" s="102"/>
      <c r="C95" s="103"/>
      <c r="D95" s="104" t="s">
        <v>13</v>
      </c>
      <c r="E95" s="104"/>
      <c r="F95" s="104"/>
      <c r="G95" s="104"/>
      <c r="H95" s="104"/>
      <c r="I95" s="105"/>
      <c r="J95" s="104" t="s">
        <v>16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 t="n">
        <f aca="false">'2025-10 - Pobytová mola u...'!J28</f>
        <v>0</v>
      </c>
      <c r="AH95" s="106"/>
      <c r="AI95" s="106"/>
      <c r="AJ95" s="106"/>
      <c r="AK95" s="106"/>
      <c r="AL95" s="106"/>
      <c r="AM95" s="106"/>
      <c r="AN95" s="106" t="n">
        <f aca="false">SUM(AG95,AT95)</f>
        <v>0</v>
      </c>
      <c r="AO95" s="106"/>
      <c r="AP95" s="106"/>
      <c r="AQ95" s="107" t="s">
        <v>78</v>
      </c>
      <c r="AR95" s="108"/>
      <c r="AS95" s="109" t="n">
        <v>0</v>
      </c>
      <c r="AT95" s="110" t="n">
        <f aca="false">ROUND(SUM(AV95:AW95),2)</f>
        <v>0</v>
      </c>
      <c r="AU95" s="111" t="n">
        <f aca="false">'2025-10 - Pobytová mola u...'!P129</f>
        <v>0</v>
      </c>
      <c r="AV95" s="110" t="n">
        <f aca="false">'2025-10 - Pobytová mola u...'!J31</f>
        <v>0</v>
      </c>
      <c r="AW95" s="110" t="n">
        <f aca="false">'2025-10 - Pobytová mola u...'!J32</f>
        <v>0</v>
      </c>
      <c r="AX95" s="110" t="n">
        <f aca="false">'2025-10 - Pobytová mola u...'!J33</f>
        <v>0</v>
      </c>
      <c r="AY95" s="110" t="n">
        <f aca="false">'2025-10 - Pobytová mola u...'!J34</f>
        <v>0</v>
      </c>
      <c r="AZ95" s="110" t="n">
        <f aca="false">'2025-10 - Pobytová mola u...'!F31</f>
        <v>0</v>
      </c>
      <c r="BA95" s="110" t="n">
        <f aca="false">'2025-10 - Pobytová mola u...'!F32</f>
        <v>0</v>
      </c>
      <c r="BB95" s="110" t="n">
        <f aca="false">'2025-10 - Pobytová mola u...'!F33</f>
        <v>0</v>
      </c>
      <c r="BC95" s="110" t="n">
        <f aca="false">'2025-10 - Pobytová mola u...'!F34</f>
        <v>0</v>
      </c>
      <c r="BD95" s="112" t="n">
        <f aca="false">'2025-10 - Pobytová mola u...'!F35</f>
        <v>0</v>
      </c>
      <c r="BT95" s="114" t="s">
        <v>79</v>
      </c>
      <c r="BU95" s="114" t="s">
        <v>80</v>
      </c>
      <c r="BV95" s="114" t="s">
        <v>75</v>
      </c>
      <c r="BW95" s="114" t="s">
        <v>4</v>
      </c>
      <c r="BX95" s="114" t="s">
        <v>76</v>
      </c>
      <c r="CL95" s="114"/>
    </row>
    <row r="96" s="31" customFormat="true" ht="30" hidden="false" customHeight="true" outlineLevel="0" collapsed="false">
      <c r="A96" s="24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30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="31" customFormat="true" ht="6.95" hidden="false" customHeight="true" outlineLevel="0" collapsed="false">
      <c r="A97" s="24"/>
      <c r="B97" s="52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30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</sheetData>
  <sheetProtection algorithmName="SHA-512" hashValue="s2N2L5WEyEkVynzNfQ6xcPwXftiK+vsMca0Tep0ixYi0dbOxlW0eULakxL9V4gZF1SHzvmJ/zCsBmRCOaCK3zA==" saltValue="f3u4bd32T3CT70vkKN8UEAoFeJFNNh87bFnJFttkL9Zf/qir70BK9EKRCZkZyFVhB2LKPNesQK4BP8tnpOd79g==" spinCount="100000" sheet="true" password="cc35" objects="true" scenarios="true" formatColumns="false" formatRows="false"/>
  <mergeCells count="4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</mergeCells>
  <hyperlinks>
    <hyperlink ref="A95" location="'2025-10 - Pobytová mola u...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BM253"/>
  <sheetViews>
    <sheetView showFormulas="false" showGridLines="false" showRowColHeaders="true" showZeros="true" rightToLeft="false" tabSelected="true" showOutlineSymbols="true" defaultGridColor="true" view="normal" topLeftCell="A36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4</v>
      </c>
    </row>
    <row r="3" customFormat="false" ht="6.95" hidden="false" customHeight="true" outlineLevel="0" collapsed="false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6"/>
      <c r="AT3" s="3" t="s">
        <v>81</v>
      </c>
    </row>
    <row r="4" customFormat="false" ht="24.95" hidden="false" customHeight="true" outlineLevel="0" collapsed="false">
      <c r="B4" s="6"/>
      <c r="D4" s="117" t="s">
        <v>82</v>
      </c>
      <c r="L4" s="6"/>
      <c r="M4" s="118" t="s">
        <v>9</v>
      </c>
      <c r="AT4" s="3" t="s">
        <v>3</v>
      </c>
    </row>
    <row r="5" customFormat="false" ht="6.95" hidden="false" customHeight="true" outlineLevel="0" collapsed="false">
      <c r="B5" s="6"/>
      <c r="L5" s="6"/>
    </row>
    <row r="6" s="31" customFormat="true" ht="12" hidden="false" customHeight="true" outlineLevel="0" collapsed="false">
      <c r="A6" s="24"/>
      <c r="B6" s="30"/>
      <c r="C6" s="24"/>
      <c r="D6" s="119" t="s">
        <v>15</v>
      </c>
      <c r="E6" s="24"/>
      <c r="F6" s="24"/>
      <c r="G6" s="24"/>
      <c r="H6" s="24"/>
      <c r="I6" s="24"/>
      <c r="J6" s="24"/>
      <c r="K6" s="24"/>
      <c r="L6" s="49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="31" customFormat="true" ht="16.5" hidden="false" customHeight="true" outlineLevel="0" collapsed="false">
      <c r="A7" s="24"/>
      <c r="B7" s="30"/>
      <c r="C7" s="24"/>
      <c r="D7" s="24"/>
      <c r="E7" s="120" t="s">
        <v>16</v>
      </c>
      <c r="F7" s="120"/>
      <c r="G7" s="120"/>
      <c r="H7" s="120"/>
      <c r="I7" s="24"/>
      <c r="J7" s="24"/>
      <c r="K7" s="24"/>
      <c r="L7" s="49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="31" customFormat="true" ht="12.8" hidden="false" customHeight="false" outlineLevel="0" collapsed="false">
      <c r="A8" s="24"/>
      <c r="B8" s="30"/>
      <c r="C8" s="24"/>
      <c r="D8" s="24"/>
      <c r="E8" s="24"/>
      <c r="F8" s="24"/>
      <c r="G8" s="24"/>
      <c r="H8" s="24"/>
      <c r="I8" s="24"/>
      <c r="J8" s="24"/>
      <c r="K8" s="24"/>
      <c r="L8" s="49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2" hidden="false" customHeight="true" outlineLevel="0" collapsed="false">
      <c r="A9" s="24"/>
      <c r="B9" s="30"/>
      <c r="C9" s="24"/>
      <c r="D9" s="119" t="s">
        <v>17</v>
      </c>
      <c r="E9" s="24"/>
      <c r="F9" s="121"/>
      <c r="G9" s="24"/>
      <c r="H9" s="24"/>
      <c r="I9" s="119" t="s">
        <v>18</v>
      </c>
      <c r="J9" s="121"/>
      <c r="K9" s="24"/>
      <c r="L9" s="49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" hidden="false" customHeight="true" outlineLevel="0" collapsed="false">
      <c r="A10" s="24"/>
      <c r="B10" s="30"/>
      <c r="C10" s="24"/>
      <c r="D10" s="119" t="s">
        <v>19</v>
      </c>
      <c r="E10" s="24"/>
      <c r="F10" s="121" t="s">
        <v>20</v>
      </c>
      <c r="G10" s="24"/>
      <c r="H10" s="24"/>
      <c r="I10" s="119" t="s">
        <v>21</v>
      </c>
      <c r="J10" s="122" t="str">
        <f aca="false">'Rekapitulace stavby'!AN8</f>
        <v>21. 10. 2025</v>
      </c>
      <c r="K10" s="24"/>
      <c r="L10" s="49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0.8" hidden="false" customHeight="true" outlineLevel="0" collapsed="false">
      <c r="A11" s="24"/>
      <c r="B11" s="30"/>
      <c r="C11" s="24"/>
      <c r="D11" s="24"/>
      <c r="E11" s="24"/>
      <c r="F11" s="24"/>
      <c r="G11" s="24"/>
      <c r="H11" s="24"/>
      <c r="I11" s="24"/>
      <c r="J11" s="24"/>
      <c r="K11" s="24"/>
      <c r="L11" s="49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9" t="s">
        <v>23</v>
      </c>
      <c r="E12" s="24"/>
      <c r="F12" s="24"/>
      <c r="G12" s="24"/>
      <c r="H12" s="24"/>
      <c r="I12" s="119" t="s">
        <v>24</v>
      </c>
      <c r="J12" s="121"/>
      <c r="K12" s="24"/>
      <c r="L12" s="49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8" hidden="false" customHeight="true" outlineLevel="0" collapsed="false">
      <c r="A13" s="24"/>
      <c r="B13" s="30"/>
      <c r="C13" s="24"/>
      <c r="D13" s="24"/>
      <c r="E13" s="121" t="s">
        <v>20</v>
      </c>
      <c r="F13" s="24"/>
      <c r="G13" s="24"/>
      <c r="H13" s="24"/>
      <c r="I13" s="119" t="s">
        <v>25</v>
      </c>
      <c r="J13" s="121"/>
      <c r="K13" s="24"/>
      <c r="L13" s="49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6.95" hidden="false" customHeight="true" outlineLevel="0" collapsed="false">
      <c r="A14" s="24"/>
      <c r="B14" s="30"/>
      <c r="C14" s="24"/>
      <c r="D14" s="24"/>
      <c r="E14" s="24"/>
      <c r="F14" s="24"/>
      <c r="G14" s="24"/>
      <c r="H14" s="24"/>
      <c r="I14" s="24"/>
      <c r="J14" s="24"/>
      <c r="K14" s="24"/>
      <c r="L14" s="49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2" hidden="false" customHeight="true" outlineLevel="0" collapsed="false">
      <c r="A15" s="24"/>
      <c r="B15" s="30"/>
      <c r="C15" s="24"/>
      <c r="D15" s="119" t="s">
        <v>26</v>
      </c>
      <c r="E15" s="24"/>
      <c r="F15" s="24"/>
      <c r="G15" s="24"/>
      <c r="H15" s="24"/>
      <c r="I15" s="119" t="s">
        <v>24</v>
      </c>
      <c r="J15" s="19" t="str">
        <f aca="false">'Rekapitulace stavby'!AN13</f>
        <v>Vyplň údaj</v>
      </c>
      <c r="K15" s="24"/>
      <c r="L15" s="49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18" hidden="false" customHeight="true" outlineLevel="0" collapsed="false">
      <c r="A16" s="24"/>
      <c r="B16" s="30"/>
      <c r="C16" s="24"/>
      <c r="D16" s="24"/>
      <c r="E16" s="123" t="str">
        <f aca="false">'Rekapitulace stavby'!E14</f>
        <v>Vyplň údaj</v>
      </c>
      <c r="F16" s="123"/>
      <c r="G16" s="123"/>
      <c r="H16" s="123"/>
      <c r="I16" s="119" t="s">
        <v>25</v>
      </c>
      <c r="J16" s="19" t="str">
        <f aca="false">'Rekapitulace stavby'!AN14</f>
        <v>Vyplň údaj</v>
      </c>
      <c r="K16" s="24"/>
      <c r="L16" s="49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6.95" hidden="false" customHeight="true" outlineLevel="0" collapsed="false">
      <c r="A17" s="24"/>
      <c r="B17" s="30"/>
      <c r="C17" s="24"/>
      <c r="D17" s="24"/>
      <c r="E17" s="24"/>
      <c r="F17" s="24"/>
      <c r="G17" s="24"/>
      <c r="H17" s="24"/>
      <c r="I17" s="24"/>
      <c r="J17" s="24"/>
      <c r="K17" s="24"/>
      <c r="L17" s="49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2" hidden="false" customHeight="true" outlineLevel="0" collapsed="false">
      <c r="A18" s="24"/>
      <c r="B18" s="30"/>
      <c r="C18" s="24"/>
      <c r="D18" s="119" t="s">
        <v>28</v>
      </c>
      <c r="E18" s="24"/>
      <c r="F18" s="24"/>
      <c r="G18" s="24"/>
      <c r="H18" s="24"/>
      <c r="I18" s="119" t="s">
        <v>24</v>
      </c>
      <c r="J18" s="121"/>
      <c r="K18" s="24"/>
      <c r="L18" s="49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18" hidden="false" customHeight="true" outlineLevel="0" collapsed="false">
      <c r="A19" s="24"/>
      <c r="B19" s="30"/>
      <c r="C19" s="24"/>
      <c r="D19" s="24"/>
      <c r="E19" s="121" t="s">
        <v>29</v>
      </c>
      <c r="F19" s="24"/>
      <c r="G19" s="24"/>
      <c r="H19" s="24"/>
      <c r="I19" s="119" t="s">
        <v>25</v>
      </c>
      <c r="J19" s="121"/>
      <c r="K19" s="24"/>
      <c r="L19" s="49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6.95" hidden="false" customHeight="true" outlineLevel="0" collapsed="false">
      <c r="A20" s="24"/>
      <c r="B20" s="30"/>
      <c r="C20" s="24"/>
      <c r="D20" s="24"/>
      <c r="E20" s="24"/>
      <c r="F20" s="24"/>
      <c r="G20" s="24"/>
      <c r="H20" s="24"/>
      <c r="I20" s="24"/>
      <c r="J20" s="24"/>
      <c r="K20" s="24"/>
      <c r="L20" s="49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2" hidden="false" customHeight="true" outlineLevel="0" collapsed="false">
      <c r="A21" s="24"/>
      <c r="B21" s="30"/>
      <c r="C21" s="24"/>
      <c r="D21" s="119" t="s">
        <v>31</v>
      </c>
      <c r="E21" s="24"/>
      <c r="F21" s="24"/>
      <c r="G21" s="24"/>
      <c r="H21" s="24"/>
      <c r="I21" s="119" t="s">
        <v>24</v>
      </c>
      <c r="J21" s="121"/>
      <c r="K21" s="24"/>
      <c r="L21" s="49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18" hidden="false" customHeight="true" outlineLevel="0" collapsed="false">
      <c r="A22" s="24"/>
      <c r="B22" s="30"/>
      <c r="C22" s="24"/>
      <c r="D22" s="24"/>
      <c r="E22" s="121" t="s">
        <v>32</v>
      </c>
      <c r="F22" s="24"/>
      <c r="G22" s="24"/>
      <c r="H22" s="24"/>
      <c r="I22" s="119" t="s">
        <v>25</v>
      </c>
      <c r="J22" s="121"/>
      <c r="K22" s="24"/>
      <c r="L22" s="49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6.95" hidden="false" customHeight="true" outlineLevel="0" collapsed="false">
      <c r="A23" s="24"/>
      <c r="B23" s="30"/>
      <c r="C23" s="24"/>
      <c r="D23" s="24"/>
      <c r="E23" s="24"/>
      <c r="F23" s="24"/>
      <c r="G23" s="24"/>
      <c r="H23" s="24"/>
      <c r="I23" s="24"/>
      <c r="J23" s="24"/>
      <c r="K23" s="24"/>
      <c r="L23" s="49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2" hidden="false" customHeight="true" outlineLevel="0" collapsed="false">
      <c r="A24" s="24"/>
      <c r="B24" s="30"/>
      <c r="C24" s="24"/>
      <c r="D24" s="119" t="s">
        <v>33</v>
      </c>
      <c r="E24" s="24"/>
      <c r="F24" s="24"/>
      <c r="G24" s="24"/>
      <c r="H24" s="24"/>
      <c r="I24" s="24"/>
      <c r="J24" s="24"/>
      <c r="K24" s="24"/>
      <c r="L24" s="49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128" customFormat="true" ht="16.5" hidden="false" customHeight="true" outlineLevel="0" collapsed="false">
      <c r="A25" s="124"/>
      <c r="B25" s="125"/>
      <c r="C25" s="124"/>
      <c r="D25" s="124"/>
      <c r="E25" s="126"/>
      <c r="F25" s="126"/>
      <c r="G25" s="126"/>
      <c r="H25" s="126"/>
      <c r="I25" s="124"/>
      <c r="J25" s="124"/>
      <c r="K25" s="124"/>
      <c r="L25" s="127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</row>
    <row r="26" s="31" customFormat="true" ht="6.95" hidden="false" customHeight="true" outlineLevel="0" collapsed="false">
      <c r="A26" s="24"/>
      <c r="B26" s="30"/>
      <c r="C26" s="24"/>
      <c r="D26" s="24"/>
      <c r="E26" s="24"/>
      <c r="F26" s="24"/>
      <c r="G26" s="24"/>
      <c r="H26" s="24"/>
      <c r="I26" s="24"/>
      <c r="J26" s="24"/>
      <c r="K26" s="24"/>
      <c r="L26" s="49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31" customFormat="true" ht="6.95" hidden="false" customHeight="true" outlineLevel="0" collapsed="false">
      <c r="A27" s="24"/>
      <c r="B27" s="30"/>
      <c r="C27" s="24"/>
      <c r="D27" s="129"/>
      <c r="E27" s="129"/>
      <c r="F27" s="129"/>
      <c r="G27" s="129"/>
      <c r="H27" s="129"/>
      <c r="I27" s="129"/>
      <c r="J27" s="129"/>
      <c r="K27" s="129"/>
      <c r="L27" s="49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="31" customFormat="true" ht="25.45" hidden="false" customHeight="true" outlineLevel="0" collapsed="false">
      <c r="A28" s="24"/>
      <c r="B28" s="30"/>
      <c r="C28" s="24"/>
      <c r="D28" s="130" t="s">
        <v>34</v>
      </c>
      <c r="E28" s="24"/>
      <c r="F28" s="24"/>
      <c r="G28" s="24"/>
      <c r="H28" s="24"/>
      <c r="I28" s="24"/>
      <c r="J28" s="131" t="n">
        <f aca="false">ROUND(J129, 2)</f>
        <v>0</v>
      </c>
      <c r="K28" s="24"/>
      <c r="L28" s="49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9"/>
      <c r="E29" s="129"/>
      <c r="F29" s="129"/>
      <c r="G29" s="129"/>
      <c r="H29" s="129"/>
      <c r="I29" s="129"/>
      <c r="J29" s="129"/>
      <c r="K29" s="129"/>
      <c r="L29" s="4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14.4" hidden="false" customHeight="true" outlineLevel="0" collapsed="false">
      <c r="A30" s="24"/>
      <c r="B30" s="30"/>
      <c r="C30" s="24"/>
      <c r="D30" s="24"/>
      <c r="E30" s="24"/>
      <c r="F30" s="132" t="s">
        <v>36</v>
      </c>
      <c r="G30" s="24"/>
      <c r="H30" s="24"/>
      <c r="I30" s="132" t="s">
        <v>35</v>
      </c>
      <c r="J30" s="132" t="s">
        <v>37</v>
      </c>
      <c r="K30" s="24"/>
      <c r="L30" s="49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14.4" hidden="false" customHeight="true" outlineLevel="0" collapsed="false">
      <c r="A31" s="24"/>
      <c r="B31" s="30"/>
      <c r="C31" s="24"/>
      <c r="D31" s="133" t="s">
        <v>38</v>
      </c>
      <c r="E31" s="119" t="s">
        <v>39</v>
      </c>
      <c r="F31" s="134" t="n">
        <f aca="false">ROUND((SUM(BE129:BE252)),  2)</f>
        <v>0</v>
      </c>
      <c r="G31" s="24"/>
      <c r="H31" s="24"/>
      <c r="I31" s="135" t="n">
        <v>0.21</v>
      </c>
      <c r="J31" s="134" t="n">
        <f aca="false">ROUND(((SUM(BE129:BE252))*I31),  2)</f>
        <v>0</v>
      </c>
      <c r="K31" s="24"/>
      <c r="L31" s="49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119" t="s">
        <v>40</v>
      </c>
      <c r="F32" s="134" t="n">
        <f aca="false">ROUND((SUM(BF129:BF252)),  2)</f>
        <v>0</v>
      </c>
      <c r="G32" s="24"/>
      <c r="H32" s="24"/>
      <c r="I32" s="135" t="n">
        <v>0.12</v>
      </c>
      <c r="J32" s="134" t="n">
        <f aca="false">ROUND(((SUM(BF129:BF252))*I32),  2)</f>
        <v>0</v>
      </c>
      <c r="K32" s="24"/>
      <c r="L32" s="49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true" customHeight="true" outlineLevel="0" collapsed="false">
      <c r="A33" s="24"/>
      <c r="B33" s="30"/>
      <c r="C33" s="24"/>
      <c r="D33" s="24"/>
      <c r="E33" s="119" t="s">
        <v>41</v>
      </c>
      <c r="F33" s="134" t="n">
        <f aca="false">ROUND((SUM(BG129:BG252)),  2)</f>
        <v>0</v>
      </c>
      <c r="G33" s="24"/>
      <c r="H33" s="24"/>
      <c r="I33" s="135" t="n">
        <v>0.21</v>
      </c>
      <c r="J33" s="134" t="n">
        <f aca="false">0</f>
        <v>0</v>
      </c>
      <c r="K33" s="24"/>
      <c r="L33" s="49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true" customHeight="true" outlineLevel="0" collapsed="false">
      <c r="A34" s="24"/>
      <c r="B34" s="30"/>
      <c r="C34" s="24"/>
      <c r="D34" s="24"/>
      <c r="E34" s="119" t="s">
        <v>42</v>
      </c>
      <c r="F34" s="134" t="n">
        <f aca="false">ROUND((SUM(BH129:BH252)),  2)</f>
        <v>0</v>
      </c>
      <c r="G34" s="24"/>
      <c r="H34" s="24"/>
      <c r="I34" s="135" t="n">
        <v>0.12</v>
      </c>
      <c r="J34" s="134" t="n">
        <f aca="false">0</f>
        <v>0</v>
      </c>
      <c r="K34" s="24"/>
      <c r="L34" s="49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9" t="s">
        <v>43</v>
      </c>
      <c r="F35" s="134" t="n">
        <f aca="false">ROUND((SUM(BI129:BI252)),  2)</f>
        <v>0</v>
      </c>
      <c r="G35" s="24"/>
      <c r="H35" s="24"/>
      <c r="I35" s="135" t="n">
        <v>0</v>
      </c>
      <c r="J35" s="134" t="n">
        <f aca="false">0</f>
        <v>0</v>
      </c>
      <c r="K35" s="24"/>
      <c r="L35" s="49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6.95" hidden="false" customHeight="true" outlineLevel="0" collapsed="false">
      <c r="A36" s="24"/>
      <c r="B36" s="30"/>
      <c r="C36" s="24"/>
      <c r="D36" s="24"/>
      <c r="E36" s="24"/>
      <c r="F36" s="24"/>
      <c r="G36" s="24"/>
      <c r="H36" s="24"/>
      <c r="I36" s="24"/>
      <c r="J36" s="24"/>
      <c r="K36" s="24"/>
      <c r="L36" s="49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25.45" hidden="false" customHeight="true" outlineLevel="0" collapsed="false">
      <c r="A37" s="24"/>
      <c r="B37" s="30"/>
      <c r="C37" s="136"/>
      <c r="D37" s="137" t="s">
        <v>44</v>
      </c>
      <c r="E37" s="138"/>
      <c r="F37" s="138"/>
      <c r="G37" s="139" t="s">
        <v>45</v>
      </c>
      <c r="H37" s="140" t="s">
        <v>46</v>
      </c>
      <c r="I37" s="138"/>
      <c r="J37" s="141" t="n">
        <f aca="false">SUM(J28:J35)</f>
        <v>0</v>
      </c>
      <c r="K37" s="142"/>
      <c r="L37" s="49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14.4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49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customFormat="false" ht="14.4" hidden="false" customHeight="true" outlineLevel="0" collapsed="false">
      <c r="B39" s="6"/>
      <c r="L39" s="6"/>
    </row>
    <row r="40" customFormat="false" ht="14.4" hidden="false" customHeight="true" outlineLevel="0" collapsed="false">
      <c r="B40" s="6"/>
      <c r="L40" s="6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31" customFormat="true" ht="14.4" hidden="false" customHeight="true" outlineLevel="0" collapsed="false">
      <c r="B50" s="49"/>
      <c r="D50" s="143" t="s">
        <v>47</v>
      </c>
      <c r="E50" s="144"/>
      <c r="F50" s="144"/>
      <c r="G50" s="143" t="s">
        <v>48</v>
      </c>
      <c r="H50" s="144"/>
      <c r="I50" s="144"/>
      <c r="J50" s="144"/>
      <c r="K50" s="144"/>
      <c r="L50" s="4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31" customFormat="true" ht="12.8" hidden="false" customHeight="false" outlineLevel="0" collapsed="false">
      <c r="A61" s="24"/>
      <c r="B61" s="30"/>
      <c r="C61" s="24"/>
      <c r="D61" s="145" t="s">
        <v>49</v>
      </c>
      <c r="E61" s="146"/>
      <c r="F61" s="147" t="s">
        <v>50</v>
      </c>
      <c r="G61" s="145" t="s">
        <v>49</v>
      </c>
      <c r="H61" s="146"/>
      <c r="I61" s="146"/>
      <c r="J61" s="148" t="s">
        <v>50</v>
      </c>
      <c r="K61" s="146"/>
      <c r="L61" s="49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31" customFormat="true" ht="12.8" hidden="false" customHeight="false" outlineLevel="0" collapsed="false">
      <c r="A65" s="24"/>
      <c r="B65" s="30"/>
      <c r="C65" s="24"/>
      <c r="D65" s="143" t="s">
        <v>51</v>
      </c>
      <c r="E65" s="149"/>
      <c r="F65" s="149"/>
      <c r="G65" s="143" t="s">
        <v>52</v>
      </c>
      <c r="H65" s="149"/>
      <c r="I65" s="149"/>
      <c r="J65" s="149"/>
      <c r="K65" s="149"/>
      <c r="L65" s="49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31" customFormat="true" ht="12.8" hidden="false" customHeight="false" outlineLevel="0" collapsed="false">
      <c r="A76" s="24"/>
      <c r="B76" s="30"/>
      <c r="C76" s="24"/>
      <c r="D76" s="145" t="s">
        <v>49</v>
      </c>
      <c r="E76" s="146"/>
      <c r="F76" s="147" t="s">
        <v>50</v>
      </c>
      <c r="G76" s="145" t="s">
        <v>49</v>
      </c>
      <c r="H76" s="146"/>
      <c r="I76" s="146"/>
      <c r="J76" s="148" t="s">
        <v>50</v>
      </c>
      <c r="K76" s="146"/>
      <c r="L76" s="49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14.4" hidden="false" customHeight="true" outlineLevel="0" collapsed="false">
      <c r="A77" s="24"/>
      <c r="B77" s="150"/>
      <c r="C77" s="151"/>
      <c r="D77" s="151"/>
      <c r="E77" s="151"/>
      <c r="F77" s="151"/>
      <c r="G77" s="151"/>
      <c r="H77" s="151"/>
      <c r="I77" s="151"/>
      <c r="J77" s="151"/>
      <c r="K77" s="151"/>
      <c r="L77" s="49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81" s="31" customFormat="true" ht="6.95" hidden="false" customHeight="true" outlineLevel="0" collapsed="false">
      <c r="A81" s="24"/>
      <c r="B81" s="152"/>
      <c r="C81" s="153"/>
      <c r="D81" s="153"/>
      <c r="E81" s="153"/>
      <c r="F81" s="153"/>
      <c r="G81" s="153"/>
      <c r="H81" s="153"/>
      <c r="I81" s="153"/>
      <c r="J81" s="153"/>
      <c r="K81" s="153"/>
      <c r="L81" s="49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24.95" hidden="false" customHeight="true" outlineLevel="0" collapsed="false">
      <c r="A82" s="24"/>
      <c r="B82" s="25"/>
      <c r="C82" s="9" t="s">
        <v>83</v>
      </c>
      <c r="D82" s="26"/>
      <c r="E82" s="26"/>
      <c r="F82" s="26"/>
      <c r="G82" s="26"/>
      <c r="H82" s="26"/>
      <c r="I82" s="26"/>
      <c r="J82" s="26"/>
      <c r="K82" s="26"/>
      <c r="L82" s="49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6.95" hidden="false" customHeight="true" outlineLevel="0" collapsed="false">
      <c r="A83" s="24"/>
      <c r="B83" s="25"/>
      <c r="C83" s="26"/>
      <c r="D83" s="26"/>
      <c r="E83" s="26"/>
      <c r="F83" s="26"/>
      <c r="G83" s="26"/>
      <c r="H83" s="26"/>
      <c r="I83" s="26"/>
      <c r="J83" s="26"/>
      <c r="K83" s="26"/>
      <c r="L83" s="49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31" customFormat="true" ht="12" hidden="false" customHeight="true" outlineLevel="0" collapsed="false">
      <c r="A84" s="24"/>
      <c r="B84" s="25"/>
      <c r="C84" s="17" t="s">
        <v>15</v>
      </c>
      <c r="D84" s="26"/>
      <c r="E84" s="26"/>
      <c r="F84" s="26"/>
      <c r="G84" s="26"/>
      <c r="H84" s="26"/>
      <c r="I84" s="26"/>
      <c r="J84" s="26"/>
      <c r="K84" s="26"/>
      <c r="L84" s="49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31" customFormat="true" ht="16.5" hidden="false" customHeight="true" outlineLevel="0" collapsed="false">
      <c r="A85" s="24"/>
      <c r="B85" s="25"/>
      <c r="C85" s="26"/>
      <c r="D85" s="26"/>
      <c r="E85" s="64" t="str">
        <f aca="false">E7</f>
        <v>Pobytová mola u rybníka Koupaliště</v>
      </c>
      <c r="F85" s="64"/>
      <c r="G85" s="64"/>
      <c r="H85" s="64"/>
      <c r="I85" s="26"/>
      <c r="J85" s="26"/>
      <c r="K85" s="26"/>
      <c r="L85" s="49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31" customFormat="true" ht="6.95" hidden="false" customHeight="true" outlineLevel="0" collapsed="false">
      <c r="A86" s="24"/>
      <c r="B86" s="25"/>
      <c r="C86" s="26"/>
      <c r="D86" s="26"/>
      <c r="E86" s="26"/>
      <c r="F86" s="26"/>
      <c r="G86" s="26"/>
      <c r="H86" s="26"/>
      <c r="I86" s="26"/>
      <c r="J86" s="26"/>
      <c r="K86" s="26"/>
      <c r="L86" s="49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31" customFormat="true" ht="12" hidden="false" customHeight="true" outlineLevel="0" collapsed="false">
      <c r="A87" s="24"/>
      <c r="B87" s="25"/>
      <c r="C87" s="17" t="s">
        <v>19</v>
      </c>
      <c r="D87" s="26"/>
      <c r="E87" s="26"/>
      <c r="F87" s="18" t="str">
        <f aca="false">F10</f>
        <v>Nové Město na Moravě</v>
      </c>
      <c r="G87" s="26"/>
      <c r="H87" s="26"/>
      <c r="I87" s="17" t="s">
        <v>21</v>
      </c>
      <c r="J87" s="154" t="str">
        <f aca="false">IF(J10="","",J10)</f>
        <v>21. 10. 2025</v>
      </c>
      <c r="K87" s="26"/>
      <c r="L87" s="49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31" customFormat="true" ht="6.95" hidden="false" customHeight="true" outlineLevel="0" collapsed="false">
      <c r="A88" s="24"/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49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="31" customFormat="true" ht="25.65" hidden="false" customHeight="true" outlineLevel="0" collapsed="false">
      <c r="A89" s="24"/>
      <c r="B89" s="25"/>
      <c r="C89" s="17" t="s">
        <v>23</v>
      </c>
      <c r="D89" s="26"/>
      <c r="E89" s="26"/>
      <c r="F89" s="18" t="str">
        <f aca="false">E13</f>
        <v>Nové Město na Moravě</v>
      </c>
      <c r="G89" s="26"/>
      <c r="H89" s="26"/>
      <c r="I89" s="17" t="s">
        <v>28</v>
      </c>
      <c r="J89" s="155" t="str">
        <f aca="false">E19</f>
        <v>Zahradní a krajinářská architektura s.r.o.</v>
      </c>
      <c r="K89" s="26"/>
      <c r="L89" s="49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="31" customFormat="true" ht="25.65" hidden="false" customHeight="true" outlineLevel="0" collapsed="false">
      <c r="A90" s="24"/>
      <c r="B90" s="25"/>
      <c r="C90" s="17" t="s">
        <v>26</v>
      </c>
      <c r="D90" s="26"/>
      <c r="E90" s="26"/>
      <c r="F90" s="18" t="str">
        <f aca="false">IF(E16="","",E16)</f>
        <v>Vyplň údaj</v>
      </c>
      <c r="G90" s="26"/>
      <c r="H90" s="26"/>
      <c r="I90" s="17" t="s">
        <v>31</v>
      </c>
      <c r="J90" s="155" t="str">
        <f aca="false">E22</f>
        <v>Ing. Jaromír Skoupil, Ph.D.</v>
      </c>
      <c r="K90" s="26"/>
      <c r="L90" s="49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="31" customFormat="true" ht="10.3" hidden="false" customHeight="true" outlineLevel="0" collapsed="false">
      <c r="A91" s="24"/>
      <c r="B91" s="25"/>
      <c r="C91" s="26"/>
      <c r="D91" s="26"/>
      <c r="E91" s="26"/>
      <c r="F91" s="26"/>
      <c r="G91" s="26"/>
      <c r="H91" s="26"/>
      <c r="I91" s="26"/>
      <c r="J91" s="26"/>
      <c r="K91" s="26"/>
      <c r="L91" s="49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="31" customFormat="true" ht="29.3" hidden="false" customHeight="true" outlineLevel="0" collapsed="false">
      <c r="A92" s="24"/>
      <c r="B92" s="25"/>
      <c r="C92" s="156" t="s">
        <v>84</v>
      </c>
      <c r="D92" s="157"/>
      <c r="E92" s="157"/>
      <c r="F92" s="157"/>
      <c r="G92" s="157"/>
      <c r="H92" s="157"/>
      <c r="I92" s="157"/>
      <c r="J92" s="158" t="s">
        <v>85</v>
      </c>
      <c r="K92" s="157"/>
      <c r="L92" s="49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="31" customFormat="true" ht="10.3" hidden="false" customHeight="true" outlineLevel="0" collapsed="false">
      <c r="A93" s="24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49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="31" customFormat="true" ht="22.8" hidden="false" customHeight="true" outlineLevel="0" collapsed="false">
      <c r="A94" s="24"/>
      <c r="B94" s="25"/>
      <c r="C94" s="159" t="s">
        <v>86</v>
      </c>
      <c r="D94" s="26"/>
      <c r="E94" s="26"/>
      <c r="F94" s="26"/>
      <c r="G94" s="26"/>
      <c r="H94" s="26"/>
      <c r="I94" s="26"/>
      <c r="J94" s="160" t="n">
        <f aca="false">J129</f>
        <v>0</v>
      </c>
      <c r="K94" s="26"/>
      <c r="L94" s="49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U94" s="3" t="s">
        <v>87</v>
      </c>
    </row>
    <row r="95" s="161" customFormat="true" ht="24.95" hidden="false" customHeight="true" outlineLevel="0" collapsed="false">
      <c r="B95" s="162"/>
      <c r="C95" s="163"/>
      <c r="D95" s="164" t="s">
        <v>88</v>
      </c>
      <c r="E95" s="165"/>
      <c r="F95" s="165"/>
      <c r="G95" s="165"/>
      <c r="H95" s="165"/>
      <c r="I95" s="165"/>
      <c r="J95" s="166" t="n">
        <f aca="false">J130</f>
        <v>0</v>
      </c>
      <c r="K95" s="163"/>
      <c r="L95" s="167"/>
    </row>
    <row r="96" s="168" customFormat="true" ht="19.95" hidden="false" customHeight="true" outlineLevel="0" collapsed="false">
      <c r="B96" s="169"/>
      <c r="C96" s="170"/>
      <c r="D96" s="171" t="s">
        <v>89</v>
      </c>
      <c r="E96" s="172"/>
      <c r="F96" s="172"/>
      <c r="G96" s="172"/>
      <c r="H96" s="172"/>
      <c r="I96" s="172"/>
      <c r="J96" s="173" t="n">
        <f aca="false">J131</f>
        <v>0</v>
      </c>
      <c r="K96" s="170"/>
      <c r="L96" s="174"/>
    </row>
    <row r="97" s="168" customFormat="true" ht="19.95" hidden="false" customHeight="true" outlineLevel="0" collapsed="false">
      <c r="B97" s="169"/>
      <c r="C97" s="170"/>
      <c r="D97" s="171" t="s">
        <v>90</v>
      </c>
      <c r="E97" s="172"/>
      <c r="F97" s="172"/>
      <c r="G97" s="172"/>
      <c r="H97" s="172"/>
      <c r="I97" s="172"/>
      <c r="J97" s="173" t="n">
        <f aca="false">J157</f>
        <v>0</v>
      </c>
      <c r="K97" s="170"/>
      <c r="L97" s="174"/>
    </row>
    <row r="98" s="168" customFormat="true" ht="19.95" hidden="false" customHeight="true" outlineLevel="0" collapsed="false">
      <c r="B98" s="169"/>
      <c r="C98" s="170"/>
      <c r="D98" s="171" t="s">
        <v>91</v>
      </c>
      <c r="E98" s="172"/>
      <c r="F98" s="172"/>
      <c r="G98" s="172"/>
      <c r="H98" s="172"/>
      <c r="I98" s="172"/>
      <c r="J98" s="173" t="n">
        <f aca="false">J181</f>
        <v>0</v>
      </c>
      <c r="K98" s="170"/>
      <c r="L98" s="174"/>
    </row>
    <row r="99" s="168" customFormat="true" ht="19.95" hidden="false" customHeight="true" outlineLevel="0" collapsed="false">
      <c r="B99" s="169"/>
      <c r="C99" s="170"/>
      <c r="D99" s="171" t="s">
        <v>92</v>
      </c>
      <c r="E99" s="172"/>
      <c r="F99" s="172"/>
      <c r="G99" s="172"/>
      <c r="H99" s="172"/>
      <c r="I99" s="172"/>
      <c r="J99" s="173" t="n">
        <f aca="false">J186</f>
        <v>0</v>
      </c>
      <c r="K99" s="170"/>
      <c r="L99" s="174"/>
    </row>
    <row r="100" s="168" customFormat="true" ht="19.95" hidden="false" customHeight="true" outlineLevel="0" collapsed="false">
      <c r="B100" s="169"/>
      <c r="C100" s="170"/>
      <c r="D100" s="171" t="s">
        <v>93</v>
      </c>
      <c r="E100" s="172"/>
      <c r="F100" s="172"/>
      <c r="G100" s="172"/>
      <c r="H100" s="172"/>
      <c r="I100" s="172"/>
      <c r="J100" s="173" t="n">
        <f aca="false">J193</f>
        <v>0</v>
      </c>
      <c r="K100" s="170"/>
      <c r="L100" s="174"/>
    </row>
    <row r="101" s="161" customFormat="true" ht="24.95" hidden="false" customHeight="true" outlineLevel="0" collapsed="false">
      <c r="B101" s="162"/>
      <c r="C101" s="163"/>
      <c r="D101" s="164" t="s">
        <v>94</v>
      </c>
      <c r="E101" s="165"/>
      <c r="F101" s="165"/>
      <c r="G101" s="165"/>
      <c r="H101" s="165"/>
      <c r="I101" s="165"/>
      <c r="J101" s="166" t="n">
        <f aca="false">J195</f>
        <v>0</v>
      </c>
      <c r="K101" s="163"/>
      <c r="L101" s="167"/>
    </row>
    <row r="102" s="168" customFormat="true" ht="19.95" hidden="false" customHeight="true" outlineLevel="0" collapsed="false">
      <c r="B102" s="169"/>
      <c r="C102" s="170"/>
      <c r="D102" s="171" t="s">
        <v>95</v>
      </c>
      <c r="E102" s="172"/>
      <c r="F102" s="172"/>
      <c r="G102" s="172"/>
      <c r="H102" s="172"/>
      <c r="I102" s="172"/>
      <c r="J102" s="173" t="n">
        <f aca="false">J196</f>
        <v>0</v>
      </c>
      <c r="K102" s="170"/>
      <c r="L102" s="174"/>
    </row>
    <row r="103" s="168" customFormat="true" ht="19.95" hidden="false" customHeight="true" outlineLevel="0" collapsed="false">
      <c r="B103" s="169"/>
      <c r="C103" s="170"/>
      <c r="D103" s="171" t="s">
        <v>96</v>
      </c>
      <c r="E103" s="172"/>
      <c r="F103" s="172"/>
      <c r="G103" s="172"/>
      <c r="H103" s="172"/>
      <c r="I103" s="172"/>
      <c r="J103" s="173" t="n">
        <f aca="false">J201</f>
        <v>0</v>
      </c>
      <c r="K103" s="170"/>
      <c r="L103" s="174"/>
    </row>
    <row r="104" s="168" customFormat="true" ht="19.95" hidden="false" customHeight="true" outlineLevel="0" collapsed="false">
      <c r="B104" s="169"/>
      <c r="C104" s="170"/>
      <c r="D104" s="171" t="s">
        <v>97</v>
      </c>
      <c r="E104" s="172"/>
      <c r="F104" s="172"/>
      <c r="G104" s="172"/>
      <c r="H104" s="172"/>
      <c r="I104" s="172"/>
      <c r="J104" s="173" t="n">
        <f aca="false">J210</f>
        <v>0</v>
      </c>
      <c r="K104" s="170"/>
      <c r="L104" s="174"/>
    </row>
    <row r="105" s="168" customFormat="true" ht="19.95" hidden="false" customHeight="true" outlineLevel="0" collapsed="false">
      <c r="B105" s="169"/>
      <c r="C105" s="170"/>
      <c r="D105" s="171" t="s">
        <v>98</v>
      </c>
      <c r="E105" s="172"/>
      <c r="F105" s="172"/>
      <c r="G105" s="172"/>
      <c r="H105" s="172"/>
      <c r="I105" s="172"/>
      <c r="J105" s="173" t="n">
        <f aca="false">J231</f>
        <v>0</v>
      </c>
      <c r="K105" s="170"/>
      <c r="L105" s="174"/>
    </row>
    <row r="106" s="168" customFormat="true" ht="19.95" hidden="false" customHeight="true" outlineLevel="0" collapsed="false">
      <c r="B106" s="169"/>
      <c r="C106" s="170"/>
      <c r="D106" s="171" t="s">
        <v>99</v>
      </c>
      <c r="E106" s="172"/>
      <c r="F106" s="172"/>
      <c r="G106" s="172"/>
      <c r="H106" s="172"/>
      <c r="I106" s="172"/>
      <c r="J106" s="173" t="n">
        <f aca="false">J235</f>
        <v>0</v>
      </c>
      <c r="K106" s="170"/>
      <c r="L106" s="174"/>
    </row>
    <row r="107" s="161" customFormat="true" ht="24.95" hidden="false" customHeight="true" outlineLevel="0" collapsed="false">
      <c r="B107" s="162"/>
      <c r="C107" s="163"/>
      <c r="D107" s="164" t="s">
        <v>100</v>
      </c>
      <c r="E107" s="165"/>
      <c r="F107" s="165"/>
      <c r="G107" s="165"/>
      <c r="H107" s="165"/>
      <c r="I107" s="165"/>
      <c r="J107" s="166" t="n">
        <f aca="false">J239</f>
        <v>0</v>
      </c>
      <c r="K107" s="163"/>
      <c r="L107" s="167"/>
    </row>
    <row r="108" s="168" customFormat="true" ht="19.95" hidden="false" customHeight="true" outlineLevel="0" collapsed="false">
      <c r="B108" s="169"/>
      <c r="C108" s="170"/>
      <c r="D108" s="171" t="s">
        <v>101</v>
      </c>
      <c r="E108" s="172"/>
      <c r="F108" s="172"/>
      <c r="G108" s="172"/>
      <c r="H108" s="172"/>
      <c r="I108" s="172"/>
      <c r="J108" s="173" t="n">
        <f aca="false">J240</f>
        <v>0</v>
      </c>
      <c r="K108" s="170"/>
      <c r="L108" s="174"/>
    </row>
    <row r="109" s="168" customFormat="true" ht="19.95" hidden="false" customHeight="true" outlineLevel="0" collapsed="false">
      <c r="B109" s="169"/>
      <c r="C109" s="170"/>
      <c r="D109" s="171" t="s">
        <v>102</v>
      </c>
      <c r="E109" s="172"/>
      <c r="F109" s="172"/>
      <c r="G109" s="172"/>
      <c r="H109" s="172"/>
      <c r="I109" s="172"/>
      <c r="J109" s="173" t="n">
        <f aca="false">J245</f>
        <v>0</v>
      </c>
      <c r="K109" s="170"/>
      <c r="L109" s="174"/>
    </row>
    <row r="110" s="168" customFormat="true" ht="19.95" hidden="false" customHeight="true" outlineLevel="0" collapsed="false">
      <c r="B110" s="169"/>
      <c r="C110" s="170"/>
      <c r="D110" s="171" t="s">
        <v>103</v>
      </c>
      <c r="E110" s="172"/>
      <c r="F110" s="172"/>
      <c r="G110" s="172"/>
      <c r="H110" s="172"/>
      <c r="I110" s="172"/>
      <c r="J110" s="173" t="n">
        <f aca="false">J247</f>
        <v>0</v>
      </c>
      <c r="K110" s="170"/>
      <c r="L110" s="174"/>
    </row>
    <row r="111" s="168" customFormat="true" ht="19.95" hidden="false" customHeight="true" outlineLevel="0" collapsed="false">
      <c r="B111" s="169"/>
      <c r="C111" s="170"/>
      <c r="D111" s="171" t="s">
        <v>104</v>
      </c>
      <c r="E111" s="172"/>
      <c r="F111" s="172"/>
      <c r="G111" s="172"/>
      <c r="H111" s="172"/>
      <c r="I111" s="172"/>
      <c r="J111" s="173" t="n">
        <f aca="false">J249</f>
        <v>0</v>
      </c>
      <c r="K111" s="170"/>
      <c r="L111" s="174"/>
    </row>
    <row r="112" s="31" customFormat="true" ht="21.85" hidden="false" customHeight="true" outlineLevel="0" collapsed="false">
      <c r="A112" s="24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49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="31" customFormat="true" ht="6.95" hidden="false" customHeight="true" outlineLevel="0" collapsed="false">
      <c r="A113" s="24"/>
      <c r="B113" s="52"/>
      <c r="C113" s="53"/>
      <c r="D113" s="53"/>
      <c r="E113" s="53"/>
      <c r="F113" s="53"/>
      <c r="G113" s="53"/>
      <c r="H113" s="53"/>
      <c r="I113" s="53"/>
      <c r="J113" s="53"/>
      <c r="K113" s="53"/>
      <c r="L113" s="49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7" s="31" customFormat="true" ht="6.95" hidden="false" customHeight="true" outlineLevel="0" collapsed="false">
      <c r="A117" s="24"/>
      <c r="B117" s="54"/>
      <c r="C117" s="55"/>
      <c r="D117" s="55"/>
      <c r="E117" s="55"/>
      <c r="F117" s="55"/>
      <c r="G117" s="55"/>
      <c r="H117" s="55"/>
      <c r="I117" s="55"/>
      <c r="J117" s="55"/>
      <c r="K117" s="55"/>
      <c r="L117" s="49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="31" customFormat="true" ht="24.95" hidden="false" customHeight="true" outlineLevel="0" collapsed="false">
      <c r="A118" s="24"/>
      <c r="B118" s="25"/>
      <c r="C118" s="9" t="s">
        <v>105</v>
      </c>
      <c r="D118" s="26"/>
      <c r="E118" s="26"/>
      <c r="F118" s="26"/>
      <c r="G118" s="26"/>
      <c r="H118" s="26"/>
      <c r="I118" s="26"/>
      <c r="J118" s="26"/>
      <c r="K118" s="26"/>
      <c r="L118" s="49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="31" customFormat="true" ht="6.95" hidden="false" customHeight="true" outlineLevel="0" collapsed="false">
      <c r="A119" s="24"/>
      <c r="B119" s="25"/>
      <c r="C119" s="26"/>
      <c r="D119" s="26"/>
      <c r="E119" s="26"/>
      <c r="F119" s="26"/>
      <c r="G119" s="26"/>
      <c r="H119" s="26"/>
      <c r="I119" s="26"/>
      <c r="J119" s="26"/>
      <c r="K119" s="26"/>
      <c r="L119" s="49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="31" customFormat="true" ht="12" hidden="false" customHeight="true" outlineLevel="0" collapsed="false">
      <c r="A120" s="24"/>
      <c r="B120" s="25"/>
      <c r="C120" s="17" t="s">
        <v>15</v>
      </c>
      <c r="D120" s="26"/>
      <c r="E120" s="26"/>
      <c r="F120" s="26"/>
      <c r="G120" s="26"/>
      <c r="H120" s="26"/>
      <c r="I120" s="26"/>
      <c r="J120" s="26"/>
      <c r="K120" s="26"/>
      <c r="L120" s="49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="31" customFormat="true" ht="16.5" hidden="false" customHeight="true" outlineLevel="0" collapsed="false">
      <c r="A121" s="24"/>
      <c r="B121" s="25"/>
      <c r="C121" s="26"/>
      <c r="D121" s="26"/>
      <c r="E121" s="64" t="str">
        <f aca="false">E7</f>
        <v>Pobytová mola u rybníka Koupaliště</v>
      </c>
      <c r="F121" s="64"/>
      <c r="G121" s="64"/>
      <c r="H121" s="64"/>
      <c r="I121" s="26"/>
      <c r="J121" s="26"/>
      <c r="K121" s="26"/>
      <c r="L121" s="49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="31" customFormat="true" ht="6.95" hidden="false" customHeight="true" outlineLevel="0" collapsed="false">
      <c r="A122" s="24"/>
      <c r="B122" s="25"/>
      <c r="C122" s="26"/>
      <c r="D122" s="26"/>
      <c r="E122" s="26"/>
      <c r="F122" s="26"/>
      <c r="G122" s="26"/>
      <c r="H122" s="26"/>
      <c r="I122" s="26"/>
      <c r="J122" s="26"/>
      <c r="K122" s="26"/>
      <c r="L122" s="49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="31" customFormat="true" ht="12" hidden="false" customHeight="true" outlineLevel="0" collapsed="false">
      <c r="A123" s="24"/>
      <c r="B123" s="25"/>
      <c r="C123" s="17" t="s">
        <v>19</v>
      </c>
      <c r="D123" s="26"/>
      <c r="E123" s="26"/>
      <c r="F123" s="18" t="str">
        <f aca="false">F10</f>
        <v>Nové Město na Moravě</v>
      </c>
      <c r="G123" s="26"/>
      <c r="H123" s="26"/>
      <c r="I123" s="17" t="s">
        <v>21</v>
      </c>
      <c r="J123" s="154" t="str">
        <f aca="false">IF(J10="","",J10)</f>
        <v>21. 10. 2025</v>
      </c>
      <c r="K123" s="26"/>
      <c r="L123" s="49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="31" customFormat="true" ht="6.95" hidden="false" customHeight="true" outlineLevel="0" collapsed="false">
      <c r="A124" s="24"/>
      <c r="B124" s="25"/>
      <c r="C124" s="26"/>
      <c r="D124" s="26"/>
      <c r="E124" s="26"/>
      <c r="F124" s="26"/>
      <c r="G124" s="26"/>
      <c r="H124" s="26"/>
      <c r="I124" s="26"/>
      <c r="J124" s="26"/>
      <c r="K124" s="26"/>
      <c r="L124" s="49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="31" customFormat="true" ht="25.65" hidden="false" customHeight="true" outlineLevel="0" collapsed="false">
      <c r="A125" s="24"/>
      <c r="B125" s="25"/>
      <c r="C125" s="17" t="s">
        <v>23</v>
      </c>
      <c r="D125" s="26"/>
      <c r="E125" s="26"/>
      <c r="F125" s="18" t="str">
        <f aca="false">E13</f>
        <v>Nové Město na Moravě</v>
      </c>
      <c r="G125" s="26"/>
      <c r="H125" s="26"/>
      <c r="I125" s="17" t="s">
        <v>28</v>
      </c>
      <c r="J125" s="155" t="str">
        <f aca="false">E19</f>
        <v>Zahradní a krajinářská architektura s.r.o.</v>
      </c>
      <c r="K125" s="26"/>
      <c r="L125" s="49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="31" customFormat="true" ht="25.65" hidden="false" customHeight="true" outlineLevel="0" collapsed="false">
      <c r="A126" s="24"/>
      <c r="B126" s="25"/>
      <c r="C126" s="17" t="s">
        <v>26</v>
      </c>
      <c r="D126" s="26"/>
      <c r="E126" s="26"/>
      <c r="F126" s="18" t="str">
        <f aca="false">IF(E16="","",E16)</f>
        <v>Vyplň údaj</v>
      </c>
      <c r="G126" s="26"/>
      <c r="H126" s="26"/>
      <c r="I126" s="17" t="s">
        <v>31</v>
      </c>
      <c r="J126" s="155" t="str">
        <f aca="false">E22</f>
        <v>Ing. Jaromír Skoupil, Ph.D.</v>
      </c>
      <c r="K126" s="26"/>
      <c r="L126" s="49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="31" customFormat="true" ht="10.3" hidden="false" customHeight="true" outlineLevel="0" collapsed="false">
      <c r="A127" s="24"/>
      <c r="B127" s="25"/>
      <c r="C127" s="26"/>
      <c r="D127" s="26"/>
      <c r="E127" s="26"/>
      <c r="F127" s="26"/>
      <c r="G127" s="26"/>
      <c r="H127" s="26"/>
      <c r="I127" s="26"/>
      <c r="J127" s="26"/>
      <c r="K127" s="26"/>
      <c r="L127" s="49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="182" customFormat="true" ht="29.3" hidden="false" customHeight="true" outlineLevel="0" collapsed="false">
      <c r="A128" s="175"/>
      <c r="B128" s="176"/>
      <c r="C128" s="177" t="s">
        <v>106</v>
      </c>
      <c r="D128" s="178" t="s">
        <v>59</v>
      </c>
      <c r="E128" s="178" t="s">
        <v>55</v>
      </c>
      <c r="F128" s="178" t="s">
        <v>56</v>
      </c>
      <c r="G128" s="178" t="s">
        <v>107</v>
      </c>
      <c r="H128" s="178" t="s">
        <v>108</v>
      </c>
      <c r="I128" s="178" t="s">
        <v>109</v>
      </c>
      <c r="J128" s="179" t="s">
        <v>85</v>
      </c>
      <c r="K128" s="180" t="s">
        <v>110</v>
      </c>
      <c r="L128" s="181"/>
      <c r="M128" s="82"/>
      <c r="N128" s="83" t="s">
        <v>38</v>
      </c>
      <c r="O128" s="83" t="s">
        <v>111</v>
      </c>
      <c r="P128" s="83" t="s">
        <v>112</v>
      </c>
      <c r="Q128" s="83" t="s">
        <v>113</v>
      </c>
      <c r="R128" s="83" t="s">
        <v>114</v>
      </c>
      <c r="S128" s="83" t="s">
        <v>115</v>
      </c>
      <c r="T128" s="84" t="s">
        <v>116</v>
      </c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5"/>
      <c r="AE128" s="175"/>
    </row>
    <row r="129" s="31" customFormat="true" ht="22.8" hidden="false" customHeight="true" outlineLevel="0" collapsed="false">
      <c r="A129" s="24"/>
      <c r="B129" s="25"/>
      <c r="C129" s="90" t="s">
        <v>117</v>
      </c>
      <c r="D129" s="26"/>
      <c r="E129" s="26"/>
      <c r="F129" s="26"/>
      <c r="G129" s="26"/>
      <c r="H129" s="26"/>
      <c r="I129" s="26"/>
      <c r="J129" s="183" t="n">
        <f aca="false">BK129</f>
        <v>0</v>
      </c>
      <c r="K129" s="26"/>
      <c r="L129" s="30"/>
      <c r="M129" s="85"/>
      <c r="N129" s="184"/>
      <c r="O129" s="86"/>
      <c r="P129" s="185" t="n">
        <f aca="false">P130+P195+P239</f>
        <v>0</v>
      </c>
      <c r="Q129" s="86"/>
      <c r="R129" s="185" t="n">
        <f aca="false">R130+R195+R239</f>
        <v>183.36107622</v>
      </c>
      <c r="S129" s="86"/>
      <c r="T129" s="186" t="n">
        <f aca="false">T130+T195+T239</f>
        <v>0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T129" s="3" t="s">
        <v>73</v>
      </c>
      <c r="AU129" s="3" t="s">
        <v>87</v>
      </c>
      <c r="BK129" s="187" t="n">
        <f aca="false">BK130+BK195+BK239</f>
        <v>0</v>
      </c>
    </row>
    <row r="130" s="188" customFormat="true" ht="25.9" hidden="false" customHeight="true" outlineLevel="0" collapsed="false">
      <c r="B130" s="189"/>
      <c r="C130" s="190"/>
      <c r="D130" s="191" t="s">
        <v>73</v>
      </c>
      <c r="E130" s="192" t="s">
        <v>118</v>
      </c>
      <c r="F130" s="192" t="s">
        <v>119</v>
      </c>
      <c r="G130" s="190"/>
      <c r="H130" s="190"/>
      <c r="I130" s="193"/>
      <c r="J130" s="194" t="n">
        <f aca="false">BK130</f>
        <v>0</v>
      </c>
      <c r="K130" s="190"/>
      <c r="L130" s="195"/>
      <c r="M130" s="196"/>
      <c r="N130" s="197"/>
      <c r="O130" s="197"/>
      <c r="P130" s="198" t="n">
        <f aca="false">P131+P157+P181+P186+P193</f>
        <v>0</v>
      </c>
      <c r="Q130" s="197"/>
      <c r="R130" s="198" t="n">
        <f aca="false">R131+R157+R181+R186+R193</f>
        <v>173.10280102</v>
      </c>
      <c r="S130" s="197"/>
      <c r="T130" s="199" t="n">
        <f aca="false">T131+T157+T181+T186+T193</f>
        <v>0</v>
      </c>
      <c r="AR130" s="200" t="s">
        <v>79</v>
      </c>
      <c r="AT130" s="201" t="s">
        <v>73</v>
      </c>
      <c r="AU130" s="201" t="s">
        <v>74</v>
      </c>
      <c r="AY130" s="200" t="s">
        <v>120</v>
      </c>
      <c r="BK130" s="202" t="n">
        <f aca="false">BK131+BK157+BK181+BK186+BK193</f>
        <v>0</v>
      </c>
    </row>
    <row r="131" s="188" customFormat="true" ht="22.8" hidden="false" customHeight="true" outlineLevel="0" collapsed="false">
      <c r="B131" s="189"/>
      <c r="C131" s="190"/>
      <c r="D131" s="191" t="s">
        <v>73</v>
      </c>
      <c r="E131" s="203" t="s">
        <v>79</v>
      </c>
      <c r="F131" s="203" t="s">
        <v>121</v>
      </c>
      <c r="G131" s="190"/>
      <c r="H131" s="190"/>
      <c r="I131" s="193"/>
      <c r="J131" s="204" t="n">
        <f aca="false">BK131</f>
        <v>0</v>
      </c>
      <c r="K131" s="190"/>
      <c r="L131" s="195"/>
      <c r="M131" s="196"/>
      <c r="N131" s="197"/>
      <c r="O131" s="197"/>
      <c r="P131" s="198" t="n">
        <f aca="false">SUM(P132:P156)</f>
        <v>0</v>
      </c>
      <c r="Q131" s="197"/>
      <c r="R131" s="198" t="n">
        <f aca="false">SUM(R132:R156)</f>
        <v>22.10415</v>
      </c>
      <c r="S131" s="197"/>
      <c r="T131" s="199" t="n">
        <f aca="false">SUM(T132:T156)</f>
        <v>0</v>
      </c>
      <c r="AR131" s="200" t="s">
        <v>79</v>
      </c>
      <c r="AT131" s="201" t="s">
        <v>73</v>
      </c>
      <c r="AU131" s="201" t="s">
        <v>79</v>
      </c>
      <c r="AY131" s="200" t="s">
        <v>120</v>
      </c>
      <c r="BK131" s="202" t="n">
        <f aca="false">SUM(BK132:BK156)</f>
        <v>0</v>
      </c>
    </row>
    <row r="132" s="31" customFormat="true" ht="33" hidden="false" customHeight="true" outlineLevel="0" collapsed="false">
      <c r="A132" s="24"/>
      <c r="B132" s="25"/>
      <c r="C132" s="205" t="s">
        <v>79</v>
      </c>
      <c r="D132" s="205" t="s">
        <v>122</v>
      </c>
      <c r="E132" s="206" t="s">
        <v>123</v>
      </c>
      <c r="F132" s="207" t="s">
        <v>124</v>
      </c>
      <c r="G132" s="208" t="s">
        <v>125</v>
      </c>
      <c r="H132" s="209" t="n">
        <v>118.8</v>
      </c>
      <c r="I132" s="210"/>
      <c r="J132" s="211" t="n">
        <f aca="false">ROUND(I132*H132,2)</f>
        <v>0</v>
      </c>
      <c r="K132" s="212"/>
      <c r="L132" s="30"/>
      <c r="M132" s="213"/>
      <c r="N132" s="214" t="s">
        <v>39</v>
      </c>
      <c r="O132" s="74"/>
      <c r="P132" s="215" t="n">
        <f aca="false">O132*H132</f>
        <v>0</v>
      </c>
      <c r="Q132" s="215" t="n">
        <v>0</v>
      </c>
      <c r="R132" s="215" t="n">
        <f aca="false">Q132*H132</f>
        <v>0</v>
      </c>
      <c r="S132" s="215" t="n">
        <v>0</v>
      </c>
      <c r="T132" s="216" t="n">
        <f aca="false">S132*H132</f>
        <v>0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R132" s="217" t="s">
        <v>126</v>
      </c>
      <c r="AT132" s="217" t="s">
        <v>122</v>
      </c>
      <c r="AU132" s="217" t="s">
        <v>81</v>
      </c>
      <c r="AY132" s="3" t="s">
        <v>120</v>
      </c>
      <c r="BE132" s="218" t="n">
        <f aca="false">IF(N132="základní",J132,0)</f>
        <v>0</v>
      </c>
      <c r="BF132" s="218" t="n">
        <f aca="false">IF(N132="snížená",J132,0)</f>
        <v>0</v>
      </c>
      <c r="BG132" s="218" t="n">
        <f aca="false">IF(N132="zákl. přenesená",J132,0)</f>
        <v>0</v>
      </c>
      <c r="BH132" s="218" t="n">
        <f aca="false">IF(N132="sníž. přenesená",J132,0)</f>
        <v>0</v>
      </c>
      <c r="BI132" s="218" t="n">
        <f aca="false">IF(N132="nulová",J132,0)</f>
        <v>0</v>
      </c>
      <c r="BJ132" s="3" t="s">
        <v>79</v>
      </c>
      <c r="BK132" s="218" t="n">
        <f aca="false">ROUND(I132*H132,2)</f>
        <v>0</v>
      </c>
      <c r="BL132" s="3" t="s">
        <v>126</v>
      </c>
      <c r="BM132" s="217" t="s">
        <v>127</v>
      </c>
    </row>
    <row r="133" s="219" customFormat="true" ht="12.8" hidden="false" customHeight="false" outlineLevel="0" collapsed="false">
      <c r="B133" s="220"/>
      <c r="C133" s="221"/>
      <c r="D133" s="222" t="s">
        <v>128</v>
      </c>
      <c r="E133" s="223"/>
      <c r="F133" s="224" t="s">
        <v>129</v>
      </c>
      <c r="G133" s="221"/>
      <c r="H133" s="225" t="n">
        <v>46.2</v>
      </c>
      <c r="I133" s="226"/>
      <c r="J133" s="221"/>
      <c r="K133" s="221"/>
      <c r="L133" s="227"/>
      <c r="M133" s="228"/>
      <c r="N133" s="229"/>
      <c r="O133" s="229"/>
      <c r="P133" s="229"/>
      <c r="Q133" s="229"/>
      <c r="R133" s="229"/>
      <c r="S133" s="229"/>
      <c r="T133" s="230"/>
      <c r="AT133" s="231" t="s">
        <v>128</v>
      </c>
      <c r="AU133" s="231" t="s">
        <v>81</v>
      </c>
      <c r="AV133" s="219" t="s">
        <v>81</v>
      </c>
      <c r="AW133" s="219" t="s">
        <v>30</v>
      </c>
      <c r="AX133" s="219" t="s">
        <v>74</v>
      </c>
      <c r="AY133" s="231" t="s">
        <v>120</v>
      </c>
    </row>
    <row r="134" s="219" customFormat="true" ht="12.8" hidden="false" customHeight="false" outlineLevel="0" collapsed="false">
      <c r="B134" s="220"/>
      <c r="C134" s="221"/>
      <c r="D134" s="222" t="s">
        <v>128</v>
      </c>
      <c r="E134" s="223"/>
      <c r="F134" s="224" t="s">
        <v>130</v>
      </c>
      <c r="G134" s="221"/>
      <c r="H134" s="225" t="n">
        <v>72.6</v>
      </c>
      <c r="I134" s="226"/>
      <c r="J134" s="221"/>
      <c r="K134" s="221"/>
      <c r="L134" s="227"/>
      <c r="M134" s="228"/>
      <c r="N134" s="229"/>
      <c r="O134" s="229"/>
      <c r="P134" s="229"/>
      <c r="Q134" s="229"/>
      <c r="R134" s="229"/>
      <c r="S134" s="229"/>
      <c r="T134" s="230"/>
      <c r="AT134" s="231" t="s">
        <v>128</v>
      </c>
      <c r="AU134" s="231" t="s">
        <v>81</v>
      </c>
      <c r="AV134" s="219" t="s">
        <v>81</v>
      </c>
      <c r="AW134" s="219" t="s">
        <v>30</v>
      </c>
      <c r="AX134" s="219" t="s">
        <v>74</v>
      </c>
      <c r="AY134" s="231" t="s">
        <v>120</v>
      </c>
    </row>
    <row r="135" s="232" customFormat="true" ht="12.8" hidden="false" customHeight="false" outlineLevel="0" collapsed="false">
      <c r="B135" s="233"/>
      <c r="C135" s="234"/>
      <c r="D135" s="222" t="s">
        <v>128</v>
      </c>
      <c r="E135" s="235"/>
      <c r="F135" s="236" t="s">
        <v>131</v>
      </c>
      <c r="G135" s="234"/>
      <c r="H135" s="237" t="n">
        <v>118.8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AT135" s="243" t="s">
        <v>128</v>
      </c>
      <c r="AU135" s="243" t="s">
        <v>81</v>
      </c>
      <c r="AV135" s="232" t="s">
        <v>126</v>
      </c>
      <c r="AW135" s="232" t="s">
        <v>30</v>
      </c>
      <c r="AX135" s="232" t="s">
        <v>79</v>
      </c>
      <c r="AY135" s="243" t="s">
        <v>120</v>
      </c>
    </row>
    <row r="136" s="31" customFormat="true" ht="33" hidden="false" customHeight="true" outlineLevel="0" collapsed="false">
      <c r="A136" s="24"/>
      <c r="B136" s="25"/>
      <c r="C136" s="205" t="s">
        <v>132</v>
      </c>
      <c r="D136" s="205" t="s">
        <v>122</v>
      </c>
      <c r="E136" s="206" t="s">
        <v>133</v>
      </c>
      <c r="F136" s="207" t="s">
        <v>134</v>
      </c>
      <c r="G136" s="208" t="s">
        <v>125</v>
      </c>
      <c r="H136" s="209" t="n">
        <v>6.25</v>
      </c>
      <c r="I136" s="210"/>
      <c r="J136" s="211" t="n">
        <f aca="false">ROUND(I136*H136,2)</f>
        <v>0</v>
      </c>
      <c r="K136" s="212"/>
      <c r="L136" s="30"/>
      <c r="M136" s="213"/>
      <c r="N136" s="214" t="s">
        <v>39</v>
      </c>
      <c r="O136" s="74"/>
      <c r="P136" s="215" t="n">
        <f aca="false">O136*H136</f>
        <v>0</v>
      </c>
      <c r="Q136" s="215" t="n">
        <v>0</v>
      </c>
      <c r="R136" s="215" t="n">
        <f aca="false">Q136*H136</f>
        <v>0</v>
      </c>
      <c r="S136" s="215" t="n">
        <v>0</v>
      </c>
      <c r="T136" s="216" t="n">
        <f aca="false">S136*H136</f>
        <v>0</v>
      </c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R136" s="217" t="s">
        <v>126</v>
      </c>
      <c r="AT136" s="217" t="s">
        <v>122</v>
      </c>
      <c r="AU136" s="217" t="s">
        <v>81</v>
      </c>
      <c r="AY136" s="3" t="s">
        <v>120</v>
      </c>
      <c r="BE136" s="218" t="n">
        <f aca="false">IF(N136="základní",J136,0)</f>
        <v>0</v>
      </c>
      <c r="BF136" s="218" t="n">
        <f aca="false">IF(N136="snížená",J136,0)</f>
        <v>0</v>
      </c>
      <c r="BG136" s="218" t="n">
        <f aca="false">IF(N136="zákl. přenesená",J136,0)</f>
        <v>0</v>
      </c>
      <c r="BH136" s="218" t="n">
        <f aca="false">IF(N136="sníž. přenesená",J136,0)</f>
        <v>0</v>
      </c>
      <c r="BI136" s="218" t="n">
        <f aca="false">IF(N136="nulová",J136,0)</f>
        <v>0</v>
      </c>
      <c r="BJ136" s="3" t="s">
        <v>79</v>
      </c>
      <c r="BK136" s="218" t="n">
        <f aca="false">ROUND(I136*H136,2)</f>
        <v>0</v>
      </c>
      <c r="BL136" s="3" t="s">
        <v>126</v>
      </c>
      <c r="BM136" s="217" t="s">
        <v>135</v>
      </c>
    </row>
    <row r="137" s="219" customFormat="true" ht="12.8" hidden="false" customHeight="false" outlineLevel="0" collapsed="false">
      <c r="B137" s="220"/>
      <c r="C137" s="221"/>
      <c r="D137" s="222" t="s">
        <v>128</v>
      </c>
      <c r="E137" s="223"/>
      <c r="F137" s="224" t="s">
        <v>136</v>
      </c>
      <c r="G137" s="221"/>
      <c r="H137" s="225" t="n">
        <v>6.25</v>
      </c>
      <c r="I137" s="226"/>
      <c r="J137" s="221"/>
      <c r="K137" s="221"/>
      <c r="L137" s="227"/>
      <c r="M137" s="228"/>
      <c r="N137" s="229"/>
      <c r="O137" s="229"/>
      <c r="P137" s="229"/>
      <c r="Q137" s="229"/>
      <c r="R137" s="229"/>
      <c r="S137" s="229"/>
      <c r="T137" s="230"/>
      <c r="AT137" s="231" t="s">
        <v>128</v>
      </c>
      <c r="AU137" s="231" t="s">
        <v>81</v>
      </c>
      <c r="AV137" s="219" t="s">
        <v>81</v>
      </c>
      <c r="AW137" s="219" t="s">
        <v>30</v>
      </c>
      <c r="AX137" s="219" t="s">
        <v>79</v>
      </c>
      <c r="AY137" s="231" t="s">
        <v>120</v>
      </c>
    </row>
    <row r="138" s="31" customFormat="true" ht="37.8" hidden="false" customHeight="true" outlineLevel="0" collapsed="false">
      <c r="A138" s="24"/>
      <c r="B138" s="25"/>
      <c r="C138" s="205" t="s">
        <v>81</v>
      </c>
      <c r="D138" s="205" t="s">
        <v>122</v>
      </c>
      <c r="E138" s="206" t="s">
        <v>137</v>
      </c>
      <c r="F138" s="207" t="s">
        <v>138</v>
      </c>
      <c r="G138" s="208" t="s">
        <v>125</v>
      </c>
      <c r="H138" s="209" t="n">
        <v>125.05</v>
      </c>
      <c r="I138" s="210"/>
      <c r="J138" s="211" t="n">
        <f aca="false">ROUND(I138*H138,2)</f>
        <v>0</v>
      </c>
      <c r="K138" s="212"/>
      <c r="L138" s="30"/>
      <c r="M138" s="213"/>
      <c r="N138" s="214" t="s">
        <v>39</v>
      </c>
      <c r="O138" s="74"/>
      <c r="P138" s="215" t="n">
        <f aca="false">O138*H138</f>
        <v>0</v>
      </c>
      <c r="Q138" s="215" t="n">
        <v>0</v>
      </c>
      <c r="R138" s="215" t="n">
        <f aca="false">Q138*H138</f>
        <v>0</v>
      </c>
      <c r="S138" s="215" t="n">
        <v>0</v>
      </c>
      <c r="T138" s="216" t="n">
        <f aca="false">S138*H138</f>
        <v>0</v>
      </c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R138" s="217" t="s">
        <v>126</v>
      </c>
      <c r="AT138" s="217" t="s">
        <v>122</v>
      </c>
      <c r="AU138" s="217" t="s">
        <v>81</v>
      </c>
      <c r="AY138" s="3" t="s">
        <v>120</v>
      </c>
      <c r="BE138" s="218" t="n">
        <f aca="false">IF(N138="základní",J138,0)</f>
        <v>0</v>
      </c>
      <c r="BF138" s="218" t="n">
        <f aca="false">IF(N138="snížená",J138,0)</f>
        <v>0</v>
      </c>
      <c r="BG138" s="218" t="n">
        <f aca="false">IF(N138="zákl. přenesená",J138,0)</f>
        <v>0</v>
      </c>
      <c r="BH138" s="218" t="n">
        <f aca="false">IF(N138="sníž. přenesená",J138,0)</f>
        <v>0</v>
      </c>
      <c r="BI138" s="218" t="n">
        <f aca="false">IF(N138="nulová",J138,0)</f>
        <v>0</v>
      </c>
      <c r="BJ138" s="3" t="s">
        <v>79</v>
      </c>
      <c r="BK138" s="218" t="n">
        <f aca="false">ROUND(I138*H138,2)</f>
        <v>0</v>
      </c>
      <c r="BL138" s="3" t="s">
        <v>126</v>
      </c>
      <c r="BM138" s="217" t="s">
        <v>139</v>
      </c>
    </row>
    <row r="139" s="219" customFormat="true" ht="12.8" hidden="false" customHeight="false" outlineLevel="0" collapsed="false">
      <c r="B139" s="220"/>
      <c r="C139" s="221"/>
      <c r="D139" s="222" t="s">
        <v>128</v>
      </c>
      <c r="E139" s="223"/>
      <c r="F139" s="224" t="s">
        <v>140</v>
      </c>
      <c r="G139" s="221"/>
      <c r="H139" s="225" t="n">
        <v>125.05</v>
      </c>
      <c r="I139" s="226"/>
      <c r="J139" s="221"/>
      <c r="K139" s="221"/>
      <c r="L139" s="227"/>
      <c r="M139" s="228"/>
      <c r="N139" s="229"/>
      <c r="O139" s="229"/>
      <c r="P139" s="229"/>
      <c r="Q139" s="229"/>
      <c r="R139" s="229"/>
      <c r="S139" s="229"/>
      <c r="T139" s="230"/>
      <c r="AT139" s="231" t="s">
        <v>128</v>
      </c>
      <c r="AU139" s="231" t="s">
        <v>81</v>
      </c>
      <c r="AV139" s="219" t="s">
        <v>81</v>
      </c>
      <c r="AW139" s="219" t="s">
        <v>30</v>
      </c>
      <c r="AX139" s="219" t="s">
        <v>79</v>
      </c>
      <c r="AY139" s="231" t="s">
        <v>120</v>
      </c>
    </row>
    <row r="140" s="31" customFormat="true" ht="37.8" hidden="false" customHeight="true" outlineLevel="0" collapsed="false">
      <c r="A140" s="24"/>
      <c r="B140" s="25"/>
      <c r="C140" s="205" t="s">
        <v>141</v>
      </c>
      <c r="D140" s="205" t="s">
        <v>122</v>
      </c>
      <c r="E140" s="206" t="s">
        <v>142</v>
      </c>
      <c r="F140" s="207" t="s">
        <v>143</v>
      </c>
      <c r="G140" s="208" t="s">
        <v>125</v>
      </c>
      <c r="H140" s="209" t="n">
        <v>53.05</v>
      </c>
      <c r="I140" s="210"/>
      <c r="J140" s="211" t="n">
        <f aca="false">ROUND(I140*H140,2)</f>
        <v>0</v>
      </c>
      <c r="K140" s="212"/>
      <c r="L140" s="30"/>
      <c r="M140" s="213"/>
      <c r="N140" s="214" t="s">
        <v>39</v>
      </c>
      <c r="O140" s="74"/>
      <c r="P140" s="215" t="n">
        <f aca="false">O140*H140</f>
        <v>0</v>
      </c>
      <c r="Q140" s="215" t="n">
        <v>0</v>
      </c>
      <c r="R140" s="215" t="n">
        <f aca="false">Q140*H140</f>
        <v>0</v>
      </c>
      <c r="S140" s="215" t="n">
        <v>0</v>
      </c>
      <c r="T140" s="216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17" t="s">
        <v>126</v>
      </c>
      <c r="AT140" s="217" t="s">
        <v>122</v>
      </c>
      <c r="AU140" s="217" t="s">
        <v>81</v>
      </c>
      <c r="AY140" s="3" t="s">
        <v>120</v>
      </c>
      <c r="BE140" s="218" t="n">
        <f aca="false">IF(N140="základní",J140,0)</f>
        <v>0</v>
      </c>
      <c r="BF140" s="218" t="n">
        <f aca="false">IF(N140="snížená",J140,0)</f>
        <v>0</v>
      </c>
      <c r="BG140" s="218" t="n">
        <f aca="false">IF(N140="zákl. přenesená",J140,0)</f>
        <v>0</v>
      </c>
      <c r="BH140" s="218" t="n">
        <f aca="false">IF(N140="sníž. přenesená",J140,0)</f>
        <v>0</v>
      </c>
      <c r="BI140" s="218" t="n">
        <f aca="false">IF(N140="nulová",J140,0)</f>
        <v>0</v>
      </c>
      <c r="BJ140" s="3" t="s">
        <v>79</v>
      </c>
      <c r="BK140" s="218" t="n">
        <f aca="false">ROUND(I140*H140,2)</f>
        <v>0</v>
      </c>
      <c r="BL140" s="3" t="s">
        <v>126</v>
      </c>
      <c r="BM140" s="217" t="s">
        <v>144</v>
      </c>
    </row>
    <row r="141" s="219" customFormat="true" ht="12.8" hidden="false" customHeight="false" outlineLevel="0" collapsed="false">
      <c r="B141" s="220"/>
      <c r="C141" s="221"/>
      <c r="D141" s="222" t="s">
        <v>128</v>
      </c>
      <c r="E141" s="223"/>
      <c r="F141" s="224" t="s">
        <v>145</v>
      </c>
      <c r="G141" s="221"/>
      <c r="H141" s="225" t="n">
        <v>53.05</v>
      </c>
      <c r="I141" s="226"/>
      <c r="J141" s="221"/>
      <c r="K141" s="221"/>
      <c r="L141" s="227"/>
      <c r="M141" s="228"/>
      <c r="N141" s="229"/>
      <c r="O141" s="229"/>
      <c r="P141" s="229"/>
      <c r="Q141" s="229"/>
      <c r="R141" s="229"/>
      <c r="S141" s="229"/>
      <c r="T141" s="230"/>
      <c r="AT141" s="231" t="s">
        <v>128</v>
      </c>
      <c r="AU141" s="231" t="s">
        <v>81</v>
      </c>
      <c r="AV141" s="219" t="s">
        <v>81</v>
      </c>
      <c r="AW141" s="219" t="s">
        <v>30</v>
      </c>
      <c r="AX141" s="219" t="s">
        <v>79</v>
      </c>
      <c r="AY141" s="231" t="s">
        <v>120</v>
      </c>
    </row>
    <row r="142" s="31" customFormat="true" ht="24.15" hidden="false" customHeight="true" outlineLevel="0" collapsed="false">
      <c r="A142" s="24"/>
      <c r="B142" s="25"/>
      <c r="C142" s="205" t="s">
        <v>126</v>
      </c>
      <c r="D142" s="205" t="s">
        <v>122</v>
      </c>
      <c r="E142" s="206" t="s">
        <v>146</v>
      </c>
      <c r="F142" s="207" t="s">
        <v>147</v>
      </c>
      <c r="G142" s="208" t="s">
        <v>125</v>
      </c>
      <c r="H142" s="209" t="n">
        <v>53.05</v>
      </c>
      <c r="I142" s="210"/>
      <c r="J142" s="211" t="n">
        <f aca="false">ROUND(I142*H142,2)</f>
        <v>0</v>
      </c>
      <c r="K142" s="212"/>
      <c r="L142" s="30"/>
      <c r="M142" s="213"/>
      <c r="N142" s="214" t="s">
        <v>39</v>
      </c>
      <c r="O142" s="74"/>
      <c r="P142" s="215" t="n">
        <f aca="false">O142*H142</f>
        <v>0</v>
      </c>
      <c r="Q142" s="215" t="n">
        <v>0</v>
      </c>
      <c r="R142" s="215" t="n">
        <f aca="false">Q142*H142</f>
        <v>0</v>
      </c>
      <c r="S142" s="215" t="n">
        <v>0</v>
      </c>
      <c r="T142" s="216" t="n">
        <f aca="false">S142*H142</f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17" t="s">
        <v>126</v>
      </c>
      <c r="AT142" s="217" t="s">
        <v>122</v>
      </c>
      <c r="AU142" s="217" t="s">
        <v>81</v>
      </c>
      <c r="AY142" s="3" t="s">
        <v>120</v>
      </c>
      <c r="BE142" s="218" t="n">
        <f aca="false">IF(N142="základní",J142,0)</f>
        <v>0</v>
      </c>
      <c r="BF142" s="218" t="n">
        <f aca="false">IF(N142="snížená",J142,0)</f>
        <v>0</v>
      </c>
      <c r="BG142" s="218" t="n">
        <f aca="false">IF(N142="zákl. přenesená",J142,0)</f>
        <v>0</v>
      </c>
      <c r="BH142" s="218" t="n">
        <f aca="false">IF(N142="sníž. přenesená",J142,0)</f>
        <v>0</v>
      </c>
      <c r="BI142" s="218" t="n">
        <f aca="false">IF(N142="nulová",J142,0)</f>
        <v>0</v>
      </c>
      <c r="BJ142" s="3" t="s">
        <v>79</v>
      </c>
      <c r="BK142" s="218" t="n">
        <f aca="false">ROUND(I142*H142,2)</f>
        <v>0</v>
      </c>
      <c r="BL142" s="3" t="s">
        <v>126</v>
      </c>
      <c r="BM142" s="217" t="s">
        <v>148</v>
      </c>
    </row>
    <row r="143" s="31" customFormat="true" ht="24.15" hidden="false" customHeight="true" outlineLevel="0" collapsed="false">
      <c r="A143" s="24"/>
      <c r="B143" s="25"/>
      <c r="C143" s="205" t="s">
        <v>149</v>
      </c>
      <c r="D143" s="205" t="s">
        <v>122</v>
      </c>
      <c r="E143" s="206" t="s">
        <v>150</v>
      </c>
      <c r="F143" s="207" t="s">
        <v>151</v>
      </c>
      <c r="G143" s="208" t="s">
        <v>152</v>
      </c>
      <c r="H143" s="209" t="n">
        <v>95.49</v>
      </c>
      <c r="I143" s="210"/>
      <c r="J143" s="211" t="n">
        <f aca="false">ROUND(I143*H143,2)</f>
        <v>0</v>
      </c>
      <c r="K143" s="212"/>
      <c r="L143" s="30"/>
      <c r="M143" s="213"/>
      <c r="N143" s="214" t="s">
        <v>39</v>
      </c>
      <c r="O143" s="74"/>
      <c r="P143" s="215" t="n">
        <f aca="false">O143*H143</f>
        <v>0</v>
      </c>
      <c r="Q143" s="215" t="n">
        <v>0</v>
      </c>
      <c r="R143" s="215" t="n">
        <f aca="false">Q143*H143</f>
        <v>0</v>
      </c>
      <c r="S143" s="215" t="n">
        <v>0</v>
      </c>
      <c r="T143" s="216" t="n">
        <f aca="false">S143*H143</f>
        <v>0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R143" s="217" t="s">
        <v>126</v>
      </c>
      <c r="AT143" s="217" t="s">
        <v>122</v>
      </c>
      <c r="AU143" s="217" t="s">
        <v>81</v>
      </c>
      <c r="AY143" s="3" t="s">
        <v>120</v>
      </c>
      <c r="BE143" s="218" t="n">
        <f aca="false">IF(N143="základní",J143,0)</f>
        <v>0</v>
      </c>
      <c r="BF143" s="218" t="n">
        <f aca="false">IF(N143="snížená",J143,0)</f>
        <v>0</v>
      </c>
      <c r="BG143" s="218" t="n">
        <f aca="false">IF(N143="zákl. přenesená",J143,0)</f>
        <v>0</v>
      </c>
      <c r="BH143" s="218" t="n">
        <f aca="false">IF(N143="sníž. přenesená",J143,0)</f>
        <v>0</v>
      </c>
      <c r="BI143" s="218" t="n">
        <f aca="false">IF(N143="nulová",J143,0)</f>
        <v>0</v>
      </c>
      <c r="BJ143" s="3" t="s">
        <v>79</v>
      </c>
      <c r="BK143" s="218" t="n">
        <f aca="false">ROUND(I143*H143,2)</f>
        <v>0</v>
      </c>
      <c r="BL143" s="3" t="s">
        <v>126</v>
      </c>
      <c r="BM143" s="217" t="s">
        <v>153</v>
      </c>
    </row>
    <row r="144" s="219" customFormat="true" ht="12.8" hidden="false" customHeight="false" outlineLevel="0" collapsed="false">
      <c r="B144" s="220"/>
      <c r="C144" s="221"/>
      <c r="D144" s="222" t="s">
        <v>128</v>
      </c>
      <c r="E144" s="223"/>
      <c r="F144" s="224" t="s">
        <v>154</v>
      </c>
      <c r="G144" s="221"/>
      <c r="H144" s="225" t="n">
        <v>95.49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128</v>
      </c>
      <c r="AU144" s="231" t="s">
        <v>81</v>
      </c>
      <c r="AV144" s="219" t="s">
        <v>81</v>
      </c>
      <c r="AW144" s="219" t="s">
        <v>30</v>
      </c>
      <c r="AX144" s="219" t="s">
        <v>79</v>
      </c>
      <c r="AY144" s="231" t="s">
        <v>120</v>
      </c>
    </row>
    <row r="145" s="31" customFormat="true" ht="16.5" hidden="false" customHeight="true" outlineLevel="0" collapsed="false">
      <c r="A145" s="24"/>
      <c r="B145" s="25"/>
      <c r="C145" s="205" t="s">
        <v>155</v>
      </c>
      <c r="D145" s="205" t="s">
        <v>122</v>
      </c>
      <c r="E145" s="206" t="s">
        <v>156</v>
      </c>
      <c r="F145" s="207" t="s">
        <v>157</v>
      </c>
      <c r="G145" s="208" t="s">
        <v>125</v>
      </c>
      <c r="H145" s="209" t="n">
        <v>53.05</v>
      </c>
      <c r="I145" s="210"/>
      <c r="J145" s="211" t="n">
        <f aca="false">ROUND(I145*H145,2)</f>
        <v>0</v>
      </c>
      <c r="K145" s="212"/>
      <c r="L145" s="30"/>
      <c r="M145" s="213"/>
      <c r="N145" s="214" t="s">
        <v>39</v>
      </c>
      <c r="O145" s="74"/>
      <c r="P145" s="215" t="n">
        <f aca="false">O145*H145</f>
        <v>0</v>
      </c>
      <c r="Q145" s="215" t="n">
        <v>0</v>
      </c>
      <c r="R145" s="215" t="n">
        <f aca="false">Q145*H145</f>
        <v>0</v>
      </c>
      <c r="S145" s="215" t="n">
        <v>0</v>
      </c>
      <c r="T145" s="216" t="n">
        <f aca="false">S145*H145</f>
        <v>0</v>
      </c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R145" s="217" t="s">
        <v>126</v>
      </c>
      <c r="AT145" s="217" t="s">
        <v>122</v>
      </c>
      <c r="AU145" s="217" t="s">
        <v>81</v>
      </c>
      <c r="AY145" s="3" t="s">
        <v>120</v>
      </c>
      <c r="BE145" s="218" t="n">
        <f aca="false">IF(N145="základní",J145,0)</f>
        <v>0</v>
      </c>
      <c r="BF145" s="218" t="n">
        <f aca="false">IF(N145="snížená",J145,0)</f>
        <v>0</v>
      </c>
      <c r="BG145" s="218" t="n">
        <f aca="false">IF(N145="zákl. přenesená",J145,0)</f>
        <v>0</v>
      </c>
      <c r="BH145" s="218" t="n">
        <f aca="false">IF(N145="sníž. přenesená",J145,0)</f>
        <v>0</v>
      </c>
      <c r="BI145" s="218" t="n">
        <f aca="false">IF(N145="nulová",J145,0)</f>
        <v>0</v>
      </c>
      <c r="BJ145" s="3" t="s">
        <v>79</v>
      </c>
      <c r="BK145" s="218" t="n">
        <f aca="false">ROUND(I145*H145,2)</f>
        <v>0</v>
      </c>
      <c r="BL145" s="3" t="s">
        <v>126</v>
      </c>
      <c r="BM145" s="217" t="s">
        <v>158</v>
      </c>
    </row>
    <row r="146" s="31" customFormat="true" ht="24.15" hidden="false" customHeight="true" outlineLevel="0" collapsed="false">
      <c r="A146" s="24"/>
      <c r="B146" s="25"/>
      <c r="C146" s="205" t="s">
        <v>159</v>
      </c>
      <c r="D146" s="205" t="s">
        <v>122</v>
      </c>
      <c r="E146" s="206" t="s">
        <v>160</v>
      </c>
      <c r="F146" s="207" t="s">
        <v>161</v>
      </c>
      <c r="G146" s="208" t="s">
        <v>125</v>
      </c>
      <c r="H146" s="209" t="n">
        <v>72</v>
      </c>
      <c r="I146" s="210"/>
      <c r="J146" s="211" t="n">
        <f aca="false">ROUND(I146*H146,2)</f>
        <v>0</v>
      </c>
      <c r="K146" s="212"/>
      <c r="L146" s="30"/>
      <c r="M146" s="213"/>
      <c r="N146" s="214" t="s">
        <v>39</v>
      </c>
      <c r="O146" s="74"/>
      <c r="P146" s="215" t="n">
        <f aca="false">O146*H146</f>
        <v>0</v>
      </c>
      <c r="Q146" s="215" t="n">
        <v>0</v>
      </c>
      <c r="R146" s="215" t="n">
        <f aca="false">Q146*H146</f>
        <v>0</v>
      </c>
      <c r="S146" s="215" t="n">
        <v>0</v>
      </c>
      <c r="T146" s="216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17" t="s">
        <v>126</v>
      </c>
      <c r="AT146" s="217" t="s">
        <v>122</v>
      </c>
      <c r="AU146" s="217" t="s">
        <v>81</v>
      </c>
      <c r="AY146" s="3" t="s">
        <v>120</v>
      </c>
      <c r="BE146" s="218" t="n">
        <f aca="false">IF(N146="základní",J146,0)</f>
        <v>0</v>
      </c>
      <c r="BF146" s="218" t="n">
        <f aca="false">IF(N146="snížená",J146,0)</f>
        <v>0</v>
      </c>
      <c r="BG146" s="218" t="n">
        <f aca="false">IF(N146="zákl. přenesená",J146,0)</f>
        <v>0</v>
      </c>
      <c r="BH146" s="218" t="n">
        <f aca="false">IF(N146="sníž. přenesená",J146,0)</f>
        <v>0</v>
      </c>
      <c r="BI146" s="218" t="n">
        <f aca="false">IF(N146="nulová",J146,0)</f>
        <v>0</v>
      </c>
      <c r="BJ146" s="3" t="s">
        <v>79</v>
      </c>
      <c r="BK146" s="218" t="n">
        <f aca="false">ROUND(I146*H146,2)</f>
        <v>0</v>
      </c>
      <c r="BL146" s="3" t="s">
        <v>126</v>
      </c>
      <c r="BM146" s="217" t="s">
        <v>162</v>
      </c>
    </row>
    <row r="147" s="219" customFormat="true" ht="12.8" hidden="false" customHeight="false" outlineLevel="0" collapsed="false">
      <c r="B147" s="220"/>
      <c r="C147" s="221"/>
      <c r="D147" s="222" t="s">
        <v>128</v>
      </c>
      <c r="E147" s="223"/>
      <c r="F147" s="224" t="s">
        <v>163</v>
      </c>
      <c r="G147" s="221"/>
      <c r="H147" s="225" t="n">
        <v>28</v>
      </c>
      <c r="I147" s="226"/>
      <c r="J147" s="221"/>
      <c r="K147" s="221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128</v>
      </c>
      <c r="AU147" s="231" t="s">
        <v>81</v>
      </c>
      <c r="AV147" s="219" t="s">
        <v>81</v>
      </c>
      <c r="AW147" s="219" t="s">
        <v>30</v>
      </c>
      <c r="AX147" s="219" t="s">
        <v>74</v>
      </c>
      <c r="AY147" s="231" t="s">
        <v>120</v>
      </c>
    </row>
    <row r="148" s="219" customFormat="true" ht="12.8" hidden="false" customHeight="false" outlineLevel="0" collapsed="false">
      <c r="B148" s="220"/>
      <c r="C148" s="221"/>
      <c r="D148" s="222" t="s">
        <v>128</v>
      </c>
      <c r="E148" s="223"/>
      <c r="F148" s="224" t="s">
        <v>164</v>
      </c>
      <c r="G148" s="221"/>
      <c r="H148" s="225" t="n">
        <v>44</v>
      </c>
      <c r="I148" s="226"/>
      <c r="J148" s="221"/>
      <c r="K148" s="221"/>
      <c r="L148" s="227"/>
      <c r="M148" s="228"/>
      <c r="N148" s="229"/>
      <c r="O148" s="229"/>
      <c r="P148" s="229"/>
      <c r="Q148" s="229"/>
      <c r="R148" s="229"/>
      <c r="S148" s="229"/>
      <c r="T148" s="230"/>
      <c r="AT148" s="231" t="s">
        <v>128</v>
      </c>
      <c r="AU148" s="231" t="s">
        <v>81</v>
      </c>
      <c r="AV148" s="219" t="s">
        <v>81</v>
      </c>
      <c r="AW148" s="219" t="s">
        <v>30</v>
      </c>
      <c r="AX148" s="219" t="s">
        <v>74</v>
      </c>
      <c r="AY148" s="231" t="s">
        <v>120</v>
      </c>
    </row>
    <row r="149" s="232" customFormat="true" ht="12.8" hidden="false" customHeight="false" outlineLevel="0" collapsed="false">
      <c r="B149" s="233"/>
      <c r="C149" s="234"/>
      <c r="D149" s="222" t="s">
        <v>128</v>
      </c>
      <c r="E149" s="235"/>
      <c r="F149" s="236" t="s">
        <v>131</v>
      </c>
      <c r="G149" s="234"/>
      <c r="H149" s="237" t="n">
        <v>72</v>
      </c>
      <c r="I149" s="238"/>
      <c r="J149" s="234"/>
      <c r="K149" s="234"/>
      <c r="L149" s="239"/>
      <c r="M149" s="240"/>
      <c r="N149" s="241"/>
      <c r="O149" s="241"/>
      <c r="P149" s="241"/>
      <c r="Q149" s="241"/>
      <c r="R149" s="241"/>
      <c r="S149" s="241"/>
      <c r="T149" s="242"/>
      <c r="AT149" s="243" t="s">
        <v>128</v>
      </c>
      <c r="AU149" s="243" t="s">
        <v>81</v>
      </c>
      <c r="AV149" s="232" t="s">
        <v>126</v>
      </c>
      <c r="AW149" s="232" t="s">
        <v>30</v>
      </c>
      <c r="AX149" s="232" t="s">
        <v>79</v>
      </c>
      <c r="AY149" s="243" t="s">
        <v>120</v>
      </c>
    </row>
    <row r="150" s="31" customFormat="true" ht="24.15" hidden="false" customHeight="true" outlineLevel="0" collapsed="false">
      <c r="A150" s="24"/>
      <c r="B150" s="25"/>
      <c r="C150" s="205" t="s">
        <v>165</v>
      </c>
      <c r="D150" s="205" t="s">
        <v>122</v>
      </c>
      <c r="E150" s="206" t="s">
        <v>166</v>
      </c>
      <c r="F150" s="207" t="s">
        <v>167</v>
      </c>
      <c r="G150" s="208" t="s">
        <v>168</v>
      </c>
      <c r="H150" s="209" t="n">
        <v>150</v>
      </c>
      <c r="I150" s="210"/>
      <c r="J150" s="211" t="n">
        <f aca="false">ROUND(I150*H150,2)</f>
        <v>0</v>
      </c>
      <c r="K150" s="212"/>
      <c r="L150" s="30"/>
      <c r="M150" s="213"/>
      <c r="N150" s="214" t="s">
        <v>39</v>
      </c>
      <c r="O150" s="74"/>
      <c r="P150" s="215" t="n">
        <f aca="false">O150*H150</f>
        <v>0</v>
      </c>
      <c r="Q150" s="215" t="n">
        <v>0</v>
      </c>
      <c r="R150" s="215" t="n">
        <f aca="false">Q150*H150</f>
        <v>0</v>
      </c>
      <c r="S150" s="215" t="n">
        <v>0</v>
      </c>
      <c r="T150" s="216" t="n">
        <f aca="false">S150*H150</f>
        <v>0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R150" s="217" t="s">
        <v>126</v>
      </c>
      <c r="AT150" s="217" t="s">
        <v>122</v>
      </c>
      <c r="AU150" s="217" t="s">
        <v>81</v>
      </c>
      <c r="AY150" s="3" t="s">
        <v>120</v>
      </c>
      <c r="BE150" s="218" t="n">
        <f aca="false">IF(N150="základní",J150,0)</f>
        <v>0</v>
      </c>
      <c r="BF150" s="218" t="n">
        <f aca="false">IF(N150="snížená",J150,0)</f>
        <v>0</v>
      </c>
      <c r="BG150" s="218" t="n">
        <f aca="false">IF(N150="zákl. přenesená",J150,0)</f>
        <v>0</v>
      </c>
      <c r="BH150" s="218" t="n">
        <f aca="false">IF(N150="sníž. přenesená",J150,0)</f>
        <v>0</v>
      </c>
      <c r="BI150" s="218" t="n">
        <f aca="false">IF(N150="nulová",J150,0)</f>
        <v>0</v>
      </c>
      <c r="BJ150" s="3" t="s">
        <v>79</v>
      </c>
      <c r="BK150" s="218" t="n">
        <f aca="false">ROUND(I150*H150,2)</f>
        <v>0</v>
      </c>
      <c r="BL150" s="3" t="s">
        <v>126</v>
      </c>
      <c r="BM150" s="217" t="s">
        <v>169</v>
      </c>
    </row>
    <row r="151" s="219" customFormat="true" ht="12.8" hidden="false" customHeight="false" outlineLevel="0" collapsed="false">
      <c r="B151" s="220"/>
      <c r="C151" s="221"/>
      <c r="D151" s="222" t="s">
        <v>128</v>
      </c>
      <c r="E151" s="223"/>
      <c r="F151" s="224" t="s">
        <v>170</v>
      </c>
      <c r="G151" s="221"/>
      <c r="H151" s="225" t="n">
        <v>150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128</v>
      </c>
      <c r="AU151" s="231" t="s">
        <v>81</v>
      </c>
      <c r="AV151" s="219" t="s">
        <v>81</v>
      </c>
      <c r="AW151" s="219" t="s">
        <v>30</v>
      </c>
      <c r="AX151" s="219" t="s">
        <v>79</v>
      </c>
      <c r="AY151" s="231" t="s">
        <v>120</v>
      </c>
    </row>
    <row r="152" s="31" customFormat="true" ht="16.5" hidden="false" customHeight="true" outlineLevel="0" collapsed="false">
      <c r="A152" s="24"/>
      <c r="B152" s="25"/>
      <c r="C152" s="244" t="s">
        <v>171</v>
      </c>
      <c r="D152" s="244" t="s">
        <v>172</v>
      </c>
      <c r="E152" s="245" t="s">
        <v>173</v>
      </c>
      <c r="F152" s="246" t="s">
        <v>174</v>
      </c>
      <c r="G152" s="247" t="s">
        <v>152</v>
      </c>
      <c r="H152" s="248" t="n">
        <v>21.75</v>
      </c>
      <c r="I152" s="249"/>
      <c r="J152" s="250" t="n">
        <f aca="false">ROUND(I152*H152,2)</f>
        <v>0</v>
      </c>
      <c r="K152" s="251"/>
      <c r="L152" s="252"/>
      <c r="M152" s="253"/>
      <c r="N152" s="254" t="s">
        <v>39</v>
      </c>
      <c r="O152" s="74"/>
      <c r="P152" s="215" t="n">
        <f aca="false">O152*H152</f>
        <v>0</v>
      </c>
      <c r="Q152" s="215" t="n">
        <v>1</v>
      </c>
      <c r="R152" s="215" t="n">
        <f aca="false">Q152*H152</f>
        <v>21.75</v>
      </c>
      <c r="S152" s="215" t="n">
        <v>0</v>
      </c>
      <c r="T152" s="216" t="n">
        <f aca="false">S152*H152</f>
        <v>0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17" t="s">
        <v>165</v>
      </c>
      <c r="AT152" s="217" t="s">
        <v>172</v>
      </c>
      <c r="AU152" s="217" t="s">
        <v>81</v>
      </c>
      <c r="AY152" s="3" t="s">
        <v>120</v>
      </c>
      <c r="BE152" s="218" t="n">
        <f aca="false">IF(N152="základní",J152,0)</f>
        <v>0</v>
      </c>
      <c r="BF152" s="218" t="n">
        <f aca="false">IF(N152="snížená",J152,0)</f>
        <v>0</v>
      </c>
      <c r="BG152" s="218" t="n">
        <f aca="false">IF(N152="zákl. přenesená",J152,0)</f>
        <v>0</v>
      </c>
      <c r="BH152" s="218" t="n">
        <f aca="false">IF(N152="sníž. přenesená",J152,0)</f>
        <v>0</v>
      </c>
      <c r="BI152" s="218" t="n">
        <f aca="false">IF(N152="nulová",J152,0)</f>
        <v>0</v>
      </c>
      <c r="BJ152" s="3" t="s">
        <v>79</v>
      </c>
      <c r="BK152" s="218" t="n">
        <f aca="false">ROUND(I152*H152,2)</f>
        <v>0</v>
      </c>
      <c r="BL152" s="3" t="s">
        <v>126</v>
      </c>
      <c r="BM152" s="217" t="s">
        <v>175</v>
      </c>
    </row>
    <row r="153" s="219" customFormat="true" ht="12.8" hidden="false" customHeight="false" outlineLevel="0" collapsed="false">
      <c r="B153" s="220"/>
      <c r="C153" s="221"/>
      <c r="D153" s="222" t="s">
        <v>128</v>
      </c>
      <c r="E153" s="221"/>
      <c r="F153" s="224" t="s">
        <v>176</v>
      </c>
      <c r="G153" s="221"/>
      <c r="H153" s="225" t="n">
        <v>21.75</v>
      </c>
      <c r="I153" s="226"/>
      <c r="J153" s="221"/>
      <c r="K153" s="221"/>
      <c r="L153" s="227"/>
      <c r="M153" s="228"/>
      <c r="N153" s="229"/>
      <c r="O153" s="229"/>
      <c r="P153" s="229"/>
      <c r="Q153" s="229"/>
      <c r="R153" s="229"/>
      <c r="S153" s="229"/>
      <c r="T153" s="230"/>
      <c r="AT153" s="231" t="s">
        <v>128</v>
      </c>
      <c r="AU153" s="231" t="s">
        <v>81</v>
      </c>
      <c r="AV153" s="219" t="s">
        <v>81</v>
      </c>
      <c r="AW153" s="219" t="s">
        <v>3</v>
      </c>
      <c r="AX153" s="219" t="s">
        <v>79</v>
      </c>
      <c r="AY153" s="231" t="s">
        <v>120</v>
      </c>
    </row>
    <row r="154" s="31" customFormat="true" ht="24.15" hidden="false" customHeight="true" outlineLevel="0" collapsed="false">
      <c r="A154" s="24"/>
      <c r="B154" s="25"/>
      <c r="C154" s="205" t="s">
        <v>177</v>
      </c>
      <c r="D154" s="205" t="s">
        <v>122</v>
      </c>
      <c r="E154" s="206" t="s">
        <v>178</v>
      </c>
      <c r="F154" s="207" t="s">
        <v>179</v>
      </c>
      <c r="G154" s="208" t="s">
        <v>168</v>
      </c>
      <c r="H154" s="209" t="n">
        <v>150</v>
      </c>
      <c r="I154" s="210"/>
      <c r="J154" s="211" t="n">
        <f aca="false">ROUND(I154*H154,2)</f>
        <v>0</v>
      </c>
      <c r="K154" s="212"/>
      <c r="L154" s="30"/>
      <c r="M154" s="213"/>
      <c r="N154" s="214" t="s">
        <v>39</v>
      </c>
      <c r="O154" s="74"/>
      <c r="P154" s="215" t="n">
        <f aca="false">O154*H154</f>
        <v>0</v>
      </c>
      <c r="Q154" s="215" t="n">
        <v>3E-005</v>
      </c>
      <c r="R154" s="215" t="n">
        <f aca="false">Q154*H154</f>
        <v>0.0045</v>
      </c>
      <c r="S154" s="215" t="n">
        <v>0</v>
      </c>
      <c r="T154" s="216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17" t="s">
        <v>180</v>
      </c>
      <c r="AT154" s="217" t="s">
        <v>122</v>
      </c>
      <c r="AU154" s="217" t="s">
        <v>81</v>
      </c>
      <c r="AY154" s="3" t="s">
        <v>120</v>
      </c>
      <c r="BE154" s="218" t="n">
        <f aca="false">IF(N154="základní",J154,0)</f>
        <v>0</v>
      </c>
      <c r="BF154" s="218" t="n">
        <f aca="false">IF(N154="snížená",J154,0)</f>
        <v>0</v>
      </c>
      <c r="BG154" s="218" t="n">
        <f aca="false">IF(N154="zákl. přenesená",J154,0)</f>
        <v>0</v>
      </c>
      <c r="BH154" s="218" t="n">
        <f aca="false">IF(N154="sníž. přenesená",J154,0)</f>
        <v>0</v>
      </c>
      <c r="BI154" s="218" t="n">
        <f aca="false">IF(N154="nulová",J154,0)</f>
        <v>0</v>
      </c>
      <c r="BJ154" s="3" t="s">
        <v>79</v>
      </c>
      <c r="BK154" s="218" t="n">
        <f aca="false">ROUND(I154*H154,2)</f>
        <v>0</v>
      </c>
      <c r="BL154" s="3" t="s">
        <v>180</v>
      </c>
      <c r="BM154" s="217" t="s">
        <v>181</v>
      </c>
    </row>
    <row r="155" s="31" customFormat="true" ht="24.15" hidden="false" customHeight="true" outlineLevel="0" collapsed="false">
      <c r="A155" s="24"/>
      <c r="B155" s="25"/>
      <c r="C155" s="244" t="s">
        <v>177</v>
      </c>
      <c r="D155" s="244" t="s">
        <v>172</v>
      </c>
      <c r="E155" s="245" t="s">
        <v>182</v>
      </c>
      <c r="F155" s="246" t="s">
        <v>183</v>
      </c>
      <c r="G155" s="247" t="s">
        <v>168</v>
      </c>
      <c r="H155" s="248" t="n">
        <v>174.825</v>
      </c>
      <c r="I155" s="249"/>
      <c r="J155" s="250" t="n">
        <f aca="false">ROUND(I155*H155,2)</f>
        <v>0</v>
      </c>
      <c r="K155" s="251"/>
      <c r="L155" s="252"/>
      <c r="M155" s="253"/>
      <c r="N155" s="254" t="s">
        <v>39</v>
      </c>
      <c r="O155" s="74"/>
      <c r="P155" s="215" t="n">
        <f aca="false">O155*H155</f>
        <v>0</v>
      </c>
      <c r="Q155" s="215" t="n">
        <v>0.002</v>
      </c>
      <c r="R155" s="215" t="n">
        <f aca="false">Q155*H155</f>
        <v>0.34965</v>
      </c>
      <c r="S155" s="215" t="n">
        <v>0</v>
      </c>
      <c r="T155" s="216" t="n">
        <f aca="false">S155*H155</f>
        <v>0</v>
      </c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R155" s="217" t="s">
        <v>184</v>
      </c>
      <c r="AT155" s="217" t="s">
        <v>172</v>
      </c>
      <c r="AU155" s="217" t="s">
        <v>81</v>
      </c>
      <c r="AY155" s="3" t="s">
        <v>120</v>
      </c>
      <c r="BE155" s="218" t="n">
        <f aca="false">IF(N155="základní",J155,0)</f>
        <v>0</v>
      </c>
      <c r="BF155" s="218" t="n">
        <f aca="false">IF(N155="snížená",J155,0)</f>
        <v>0</v>
      </c>
      <c r="BG155" s="218" t="n">
        <f aca="false">IF(N155="zákl. přenesená",J155,0)</f>
        <v>0</v>
      </c>
      <c r="BH155" s="218" t="n">
        <f aca="false">IF(N155="sníž. přenesená",J155,0)</f>
        <v>0</v>
      </c>
      <c r="BI155" s="218" t="n">
        <f aca="false">IF(N155="nulová",J155,0)</f>
        <v>0</v>
      </c>
      <c r="BJ155" s="3" t="s">
        <v>79</v>
      </c>
      <c r="BK155" s="218" t="n">
        <f aca="false">ROUND(I155*H155,2)</f>
        <v>0</v>
      </c>
      <c r="BL155" s="3" t="s">
        <v>180</v>
      </c>
      <c r="BM155" s="217" t="s">
        <v>185</v>
      </c>
    </row>
    <row r="156" s="219" customFormat="true" ht="12.8" hidden="false" customHeight="false" outlineLevel="0" collapsed="false">
      <c r="B156" s="220"/>
      <c r="C156" s="221"/>
      <c r="D156" s="222" t="s">
        <v>128</v>
      </c>
      <c r="E156" s="221"/>
      <c r="F156" s="224" t="s">
        <v>186</v>
      </c>
      <c r="G156" s="221"/>
      <c r="H156" s="225" t="n">
        <v>174.825</v>
      </c>
      <c r="I156" s="226"/>
      <c r="J156" s="221"/>
      <c r="K156" s="221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128</v>
      </c>
      <c r="AU156" s="231" t="s">
        <v>81</v>
      </c>
      <c r="AV156" s="219" t="s">
        <v>81</v>
      </c>
      <c r="AW156" s="219" t="s">
        <v>3</v>
      </c>
      <c r="AX156" s="219" t="s">
        <v>79</v>
      </c>
      <c r="AY156" s="231" t="s">
        <v>120</v>
      </c>
    </row>
    <row r="157" s="188" customFormat="true" ht="22.8" hidden="false" customHeight="true" outlineLevel="0" collapsed="false">
      <c r="B157" s="189"/>
      <c r="C157" s="190"/>
      <c r="D157" s="191" t="s">
        <v>73</v>
      </c>
      <c r="E157" s="203" t="s">
        <v>81</v>
      </c>
      <c r="F157" s="203" t="s">
        <v>187</v>
      </c>
      <c r="G157" s="190"/>
      <c r="H157" s="190"/>
      <c r="I157" s="193"/>
      <c r="J157" s="204" t="n">
        <f aca="false">BK157</f>
        <v>0</v>
      </c>
      <c r="K157" s="190"/>
      <c r="L157" s="195"/>
      <c r="M157" s="196"/>
      <c r="N157" s="197"/>
      <c r="O157" s="197"/>
      <c r="P157" s="198" t="n">
        <f aca="false">SUM(P158:P180)</f>
        <v>0</v>
      </c>
      <c r="Q157" s="197"/>
      <c r="R157" s="198" t="n">
        <f aca="false">SUM(R158:R180)</f>
        <v>107.20383102</v>
      </c>
      <c r="S157" s="197"/>
      <c r="T157" s="199" t="n">
        <f aca="false">SUM(T158:T180)</f>
        <v>0</v>
      </c>
      <c r="AR157" s="200" t="s">
        <v>79</v>
      </c>
      <c r="AT157" s="201" t="s">
        <v>73</v>
      </c>
      <c r="AU157" s="201" t="s">
        <v>79</v>
      </c>
      <c r="AY157" s="200" t="s">
        <v>120</v>
      </c>
      <c r="BK157" s="202" t="n">
        <f aca="false">SUM(BK158:BK180)</f>
        <v>0</v>
      </c>
    </row>
    <row r="158" s="31" customFormat="true" ht="33" hidden="false" customHeight="true" outlineLevel="0" collapsed="false">
      <c r="A158" s="24"/>
      <c r="B158" s="25"/>
      <c r="C158" s="205" t="s">
        <v>188</v>
      </c>
      <c r="D158" s="205" t="s">
        <v>122</v>
      </c>
      <c r="E158" s="206" t="s">
        <v>189</v>
      </c>
      <c r="F158" s="207" t="s">
        <v>190</v>
      </c>
      <c r="G158" s="208" t="s">
        <v>191</v>
      </c>
      <c r="H158" s="209" t="n">
        <v>72</v>
      </c>
      <c r="I158" s="210"/>
      <c r="J158" s="211" t="n">
        <f aca="false">ROUND(I158*H158,2)</f>
        <v>0</v>
      </c>
      <c r="K158" s="212"/>
      <c r="L158" s="30"/>
      <c r="M158" s="213"/>
      <c r="N158" s="214" t="s">
        <v>39</v>
      </c>
      <c r="O158" s="74"/>
      <c r="P158" s="215" t="n">
        <f aca="false">O158*H158</f>
        <v>0</v>
      </c>
      <c r="Q158" s="215" t="n">
        <v>0.00044</v>
      </c>
      <c r="R158" s="215" t="n">
        <f aca="false">Q158*H158</f>
        <v>0.03168</v>
      </c>
      <c r="S158" s="215" t="n">
        <v>0</v>
      </c>
      <c r="T158" s="216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17" t="s">
        <v>126</v>
      </c>
      <c r="AT158" s="217" t="s">
        <v>122</v>
      </c>
      <c r="AU158" s="217" t="s">
        <v>81</v>
      </c>
      <c r="AY158" s="3" t="s">
        <v>120</v>
      </c>
      <c r="BE158" s="218" t="n">
        <f aca="false">IF(N158="základní",J158,0)</f>
        <v>0</v>
      </c>
      <c r="BF158" s="218" t="n">
        <f aca="false">IF(N158="snížená",J158,0)</f>
        <v>0</v>
      </c>
      <c r="BG158" s="218" t="n">
        <f aca="false">IF(N158="zákl. přenesená",J158,0)</f>
        <v>0</v>
      </c>
      <c r="BH158" s="218" t="n">
        <f aca="false">IF(N158="sníž. přenesená",J158,0)</f>
        <v>0</v>
      </c>
      <c r="BI158" s="218" t="n">
        <f aca="false">IF(N158="nulová",J158,0)</f>
        <v>0</v>
      </c>
      <c r="BJ158" s="3" t="s">
        <v>79</v>
      </c>
      <c r="BK158" s="218" t="n">
        <f aca="false">ROUND(I158*H158,2)</f>
        <v>0</v>
      </c>
      <c r="BL158" s="3" t="s">
        <v>126</v>
      </c>
      <c r="BM158" s="217" t="s">
        <v>192</v>
      </c>
    </row>
    <row r="159" s="219" customFormat="true" ht="12.8" hidden="false" customHeight="false" outlineLevel="0" collapsed="false">
      <c r="B159" s="220"/>
      <c r="C159" s="221"/>
      <c r="D159" s="222" t="s">
        <v>128</v>
      </c>
      <c r="E159" s="223"/>
      <c r="F159" s="224" t="s">
        <v>193</v>
      </c>
      <c r="G159" s="221"/>
      <c r="H159" s="225" t="n">
        <v>72</v>
      </c>
      <c r="I159" s="226"/>
      <c r="J159" s="221"/>
      <c r="K159" s="221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128</v>
      </c>
      <c r="AU159" s="231" t="s">
        <v>81</v>
      </c>
      <c r="AV159" s="219" t="s">
        <v>81</v>
      </c>
      <c r="AW159" s="219" t="s">
        <v>30</v>
      </c>
      <c r="AX159" s="219" t="s">
        <v>79</v>
      </c>
      <c r="AY159" s="231" t="s">
        <v>120</v>
      </c>
    </row>
    <row r="160" s="31" customFormat="true" ht="37.8" hidden="false" customHeight="true" outlineLevel="0" collapsed="false">
      <c r="A160" s="24"/>
      <c r="B160" s="25"/>
      <c r="C160" s="205" t="s">
        <v>7</v>
      </c>
      <c r="D160" s="205" t="s">
        <v>122</v>
      </c>
      <c r="E160" s="206" t="s">
        <v>194</v>
      </c>
      <c r="F160" s="207" t="s">
        <v>195</v>
      </c>
      <c r="G160" s="208" t="s">
        <v>196</v>
      </c>
      <c r="H160" s="209" t="n">
        <v>6</v>
      </c>
      <c r="I160" s="210"/>
      <c r="J160" s="211" t="n">
        <f aca="false">ROUND(I160*H160,2)</f>
        <v>0</v>
      </c>
      <c r="K160" s="212"/>
      <c r="L160" s="30"/>
      <c r="M160" s="213"/>
      <c r="N160" s="214" t="s">
        <v>39</v>
      </c>
      <c r="O160" s="74"/>
      <c r="P160" s="215" t="n">
        <f aca="false">O160*H160</f>
        <v>0</v>
      </c>
      <c r="Q160" s="215" t="n">
        <v>0.00015</v>
      </c>
      <c r="R160" s="215" t="n">
        <f aca="false">Q160*H160</f>
        <v>0.0009</v>
      </c>
      <c r="S160" s="215" t="n">
        <v>0</v>
      </c>
      <c r="T160" s="216" t="n">
        <f aca="false">S160*H160</f>
        <v>0</v>
      </c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R160" s="217" t="s">
        <v>126</v>
      </c>
      <c r="AT160" s="217" t="s">
        <v>122</v>
      </c>
      <c r="AU160" s="217" t="s">
        <v>81</v>
      </c>
      <c r="AY160" s="3" t="s">
        <v>120</v>
      </c>
      <c r="BE160" s="218" t="n">
        <f aca="false">IF(N160="základní",J160,0)</f>
        <v>0</v>
      </c>
      <c r="BF160" s="218" t="n">
        <f aca="false">IF(N160="snížená",J160,0)</f>
        <v>0</v>
      </c>
      <c r="BG160" s="218" t="n">
        <f aca="false">IF(N160="zákl. přenesená",J160,0)</f>
        <v>0</v>
      </c>
      <c r="BH160" s="218" t="n">
        <f aca="false">IF(N160="sníž. přenesená",J160,0)</f>
        <v>0</v>
      </c>
      <c r="BI160" s="218" t="n">
        <f aca="false">IF(N160="nulová",J160,0)</f>
        <v>0</v>
      </c>
      <c r="BJ160" s="3" t="s">
        <v>79</v>
      </c>
      <c r="BK160" s="218" t="n">
        <f aca="false">ROUND(I160*H160,2)</f>
        <v>0</v>
      </c>
      <c r="BL160" s="3" t="s">
        <v>126</v>
      </c>
      <c r="BM160" s="217" t="s">
        <v>197</v>
      </c>
    </row>
    <row r="161" s="31" customFormat="true" ht="16.5" hidden="false" customHeight="true" outlineLevel="0" collapsed="false">
      <c r="A161" s="24"/>
      <c r="B161" s="25"/>
      <c r="C161" s="244" t="s">
        <v>7</v>
      </c>
      <c r="D161" s="244" t="s">
        <v>172</v>
      </c>
      <c r="E161" s="245" t="s">
        <v>198</v>
      </c>
      <c r="F161" s="246" t="s">
        <v>199</v>
      </c>
      <c r="G161" s="247" t="s">
        <v>152</v>
      </c>
      <c r="H161" s="248" t="n">
        <v>2.886</v>
      </c>
      <c r="I161" s="249"/>
      <c r="J161" s="250" t="n">
        <f aca="false">ROUND(I161*H161,2)</f>
        <v>0</v>
      </c>
      <c r="K161" s="251"/>
      <c r="L161" s="252"/>
      <c r="M161" s="253"/>
      <c r="N161" s="254" t="s">
        <v>39</v>
      </c>
      <c r="O161" s="74"/>
      <c r="P161" s="215" t="n">
        <f aca="false">O161*H161</f>
        <v>0</v>
      </c>
      <c r="Q161" s="215" t="n">
        <v>1</v>
      </c>
      <c r="R161" s="215" t="n">
        <f aca="false">Q161*H161</f>
        <v>2.886</v>
      </c>
      <c r="S161" s="215" t="n">
        <v>0</v>
      </c>
      <c r="T161" s="216" t="n">
        <f aca="false">S161*H161</f>
        <v>0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R161" s="217" t="s">
        <v>165</v>
      </c>
      <c r="AT161" s="217" t="s">
        <v>172</v>
      </c>
      <c r="AU161" s="217" t="s">
        <v>81</v>
      </c>
      <c r="AY161" s="3" t="s">
        <v>120</v>
      </c>
      <c r="BE161" s="218" t="n">
        <f aca="false">IF(N161="základní",J161,0)</f>
        <v>0</v>
      </c>
      <c r="BF161" s="218" t="n">
        <f aca="false">IF(N161="snížená",J161,0)</f>
        <v>0</v>
      </c>
      <c r="BG161" s="218" t="n">
        <f aca="false">IF(N161="zákl. přenesená",J161,0)</f>
        <v>0</v>
      </c>
      <c r="BH161" s="218" t="n">
        <f aca="false">IF(N161="sníž. přenesená",J161,0)</f>
        <v>0</v>
      </c>
      <c r="BI161" s="218" t="n">
        <f aca="false">IF(N161="nulová",J161,0)</f>
        <v>0</v>
      </c>
      <c r="BJ161" s="3" t="s">
        <v>79</v>
      </c>
      <c r="BK161" s="218" t="n">
        <f aca="false">ROUND(I161*H161,2)</f>
        <v>0</v>
      </c>
      <c r="BL161" s="3" t="s">
        <v>126</v>
      </c>
      <c r="BM161" s="217" t="s">
        <v>200</v>
      </c>
    </row>
    <row r="162" s="31" customFormat="true" ht="24.15" hidden="false" customHeight="true" outlineLevel="0" collapsed="false">
      <c r="A162" s="24"/>
      <c r="B162" s="25"/>
      <c r="C162" s="205" t="s">
        <v>201</v>
      </c>
      <c r="D162" s="205" t="s">
        <v>122</v>
      </c>
      <c r="E162" s="206" t="s">
        <v>202</v>
      </c>
      <c r="F162" s="207" t="s">
        <v>203</v>
      </c>
      <c r="G162" s="208" t="s">
        <v>191</v>
      </c>
      <c r="H162" s="209" t="n">
        <v>78</v>
      </c>
      <c r="I162" s="210"/>
      <c r="J162" s="211" t="n">
        <f aca="false">ROUND(I162*H162,2)</f>
        <v>0</v>
      </c>
      <c r="K162" s="212"/>
      <c r="L162" s="30"/>
      <c r="M162" s="213"/>
      <c r="N162" s="214" t="s">
        <v>39</v>
      </c>
      <c r="O162" s="74"/>
      <c r="P162" s="215" t="n">
        <f aca="false">O162*H162</f>
        <v>0</v>
      </c>
      <c r="Q162" s="215" t="n">
        <v>0.03701</v>
      </c>
      <c r="R162" s="215" t="n">
        <f aca="false">Q162*H162</f>
        <v>2.88678</v>
      </c>
      <c r="S162" s="215" t="n">
        <v>0</v>
      </c>
      <c r="T162" s="216" t="n">
        <f aca="false">S162*H162</f>
        <v>0</v>
      </c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R162" s="217" t="s">
        <v>126</v>
      </c>
      <c r="AT162" s="217" t="s">
        <v>122</v>
      </c>
      <c r="AU162" s="217" t="s">
        <v>81</v>
      </c>
      <c r="AY162" s="3" t="s">
        <v>120</v>
      </c>
      <c r="BE162" s="218" t="n">
        <f aca="false">IF(N162="základní",J162,0)</f>
        <v>0</v>
      </c>
      <c r="BF162" s="218" t="n">
        <f aca="false">IF(N162="snížená",J162,0)</f>
        <v>0</v>
      </c>
      <c r="BG162" s="218" t="n">
        <f aca="false">IF(N162="zákl. přenesená",J162,0)</f>
        <v>0</v>
      </c>
      <c r="BH162" s="218" t="n">
        <f aca="false">IF(N162="sníž. přenesená",J162,0)</f>
        <v>0</v>
      </c>
      <c r="BI162" s="218" t="n">
        <f aca="false">IF(N162="nulová",J162,0)</f>
        <v>0</v>
      </c>
      <c r="BJ162" s="3" t="s">
        <v>79</v>
      </c>
      <c r="BK162" s="218" t="n">
        <f aca="false">ROUND(I162*H162,2)</f>
        <v>0</v>
      </c>
      <c r="BL162" s="3" t="s">
        <v>126</v>
      </c>
      <c r="BM162" s="217" t="s">
        <v>204</v>
      </c>
    </row>
    <row r="163" s="219" customFormat="true" ht="12.8" hidden="false" customHeight="false" outlineLevel="0" collapsed="false">
      <c r="B163" s="220"/>
      <c r="C163" s="221"/>
      <c r="D163" s="222" t="s">
        <v>128</v>
      </c>
      <c r="E163" s="223"/>
      <c r="F163" s="224" t="s">
        <v>205</v>
      </c>
      <c r="G163" s="221"/>
      <c r="H163" s="225" t="n">
        <v>78</v>
      </c>
      <c r="I163" s="226"/>
      <c r="J163" s="221"/>
      <c r="K163" s="221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128</v>
      </c>
      <c r="AU163" s="231" t="s">
        <v>81</v>
      </c>
      <c r="AV163" s="219" t="s">
        <v>81</v>
      </c>
      <c r="AW163" s="219" t="s">
        <v>30</v>
      </c>
      <c r="AX163" s="219" t="s">
        <v>79</v>
      </c>
      <c r="AY163" s="231" t="s">
        <v>120</v>
      </c>
    </row>
    <row r="164" s="31" customFormat="true" ht="24.15" hidden="false" customHeight="true" outlineLevel="0" collapsed="false">
      <c r="A164" s="24"/>
      <c r="B164" s="25"/>
      <c r="C164" s="244" t="s">
        <v>201</v>
      </c>
      <c r="D164" s="244" t="s">
        <v>172</v>
      </c>
      <c r="E164" s="245" t="s">
        <v>206</v>
      </c>
      <c r="F164" s="246" t="s">
        <v>207</v>
      </c>
      <c r="G164" s="247" t="s">
        <v>191</v>
      </c>
      <c r="H164" s="248" t="n">
        <v>85.8</v>
      </c>
      <c r="I164" s="249"/>
      <c r="J164" s="250" t="n">
        <f aca="false">ROUND(I164*H164,2)</f>
        <v>0</v>
      </c>
      <c r="K164" s="251"/>
      <c r="L164" s="252"/>
      <c r="M164" s="253"/>
      <c r="N164" s="254" t="s">
        <v>39</v>
      </c>
      <c r="O164" s="74"/>
      <c r="P164" s="215" t="n">
        <f aca="false">O164*H164</f>
        <v>0</v>
      </c>
      <c r="Q164" s="215" t="n">
        <v>0.01948</v>
      </c>
      <c r="R164" s="215" t="n">
        <f aca="false">Q164*H164</f>
        <v>1.671384</v>
      </c>
      <c r="S164" s="215" t="n">
        <v>0</v>
      </c>
      <c r="T164" s="216" t="n">
        <f aca="false">S164*H164</f>
        <v>0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R164" s="217" t="s">
        <v>165</v>
      </c>
      <c r="AT164" s="217" t="s">
        <v>172</v>
      </c>
      <c r="AU164" s="217" t="s">
        <v>81</v>
      </c>
      <c r="AY164" s="3" t="s">
        <v>120</v>
      </c>
      <c r="BE164" s="218" t="n">
        <f aca="false">IF(N164="základní",J164,0)</f>
        <v>0</v>
      </c>
      <c r="BF164" s="218" t="n">
        <f aca="false">IF(N164="snížená",J164,0)</f>
        <v>0</v>
      </c>
      <c r="BG164" s="218" t="n">
        <f aca="false">IF(N164="zákl. přenesená",J164,0)</f>
        <v>0</v>
      </c>
      <c r="BH164" s="218" t="n">
        <f aca="false">IF(N164="sníž. přenesená",J164,0)</f>
        <v>0</v>
      </c>
      <c r="BI164" s="218" t="n">
        <f aca="false">IF(N164="nulová",J164,0)</f>
        <v>0</v>
      </c>
      <c r="BJ164" s="3" t="s">
        <v>79</v>
      </c>
      <c r="BK164" s="218" t="n">
        <f aca="false">ROUND(I164*H164,2)</f>
        <v>0</v>
      </c>
      <c r="BL164" s="3" t="s">
        <v>126</v>
      </c>
      <c r="BM164" s="217" t="s">
        <v>208</v>
      </c>
    </row>
    <row r="165" s="219" customFormat="true" ht="12.8" hidden="false" customHeight="false" outlineLevel="0" collapsed="false">
      <c r="B165" s="220"/>
      <c r="C165" s="221"/>
      <c r="D165" s="222" t="s">
        <v>128</v>
      </c>
      <c r="E165" s="221"/>
      <c r="F165" s="224" t="s">
        <v>209</v>
      </c>
      <c r="G165" s="221"/>
      <c r="H165" s="225" t="n">
        <v>85.8</v>
      </c>
      <c r="I165" s="226"/>
      <c r="J165" s="221"/>
      <c r="K165" s="221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128</v>
      </c>
      <c r="AU165" s="231" t="s">
        <v>81</v>
      </c>
      <c r="AV165" s="219" t="s">
        <v>81</v>
      </c>
      <c r="AW165" s="219" t="s">
        <v>3</v>
      </c>
      <c r="AX165" s="219" t="s">
        <v>79</v>
      </c>
      <c r="AY165" s="231" t="s">
        <v>120</v>
      </c>
    </row>
    <row r="166" s="31" customFormat="true" ht="24.15" hidden="false" customHeight="true" outlineLevel="0" collapsed="false">
      <c r="A166" s="24"/>
      <c r="B166" s="25"/>
      <c r="C166" s="205" t="s">
        <v>210</v>
      </c>
      <c r="D166" s="205" t="s">
        <v>122</v>
      </c>
      <c r="E166" s="206" t="s">
        <v>211</v>
      </c>
      <c r="F166" s="207" t="s">
        <v>212</v>
      </c>
      <c r="G166" s="208" t="s">
        <v>213</v>
      </c>
      <c r="H166" s="209" t="n">
        <v>12</v>
      </c>
      <c r="I166" s="210"/>
      <c r="J166" s="211" t="n">
        <f aca="false">ROUND(I166*H166,2)</f>
        <v>0</v>
      </c>
      <c r="K166" s="212"/>
      <c r="L166" s="30"/>
      <c r="M166" s="213"/>
      <c r="N166" s="214" t="s">
        <v>39</v>
      </c>
      <c r="O166" s="74"/>
      <c r="P166" s="215" t="n">
        <f aca="false">O166*H166</f>
        <v>0</v>
      </c>
      <c r="Q166" s="215" t="n">
        <v>0.00061</v>
      </c>
      <c r="R166" s="215" t="n">
        <f aca="false">Q166*H166</f>
        <v>0.00732</v>
      </c>
      <c r="S166" s="215" t="n">
        <v>0</v>
      </c>
      <c r="T166" s="216" t="n">
        <f aca="false">S166*H166</f>
        <v>0</v>
      </c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R166" s="217" t="s">
        <v>126</v>
      </c>
      <c r="AT166" s="217" t="s">
        <v>122</v>
      </c>
      <c r="AU166" s="217" t="s">
        <v>81</v>
      </c>
      <c r="AY166" s="3" t="s">
        <v>120</v>
      </c>
      <c r="BE166" s="218" t="n">
        <f aca="false">IF(N166="základní",J166,0)</f>
        <v>0</v>
      </c>
      <c r="BF166" s="218" t="n">
        <f aca="false">IF(N166="snížená",J166,0)</f>
        <v>0</v>
      </c>
      <c r="BG166" s="218" t="n">
        <f aca="false">IF(N166="zákl. přenesená",J166,0)</f>
        <v>0</v>
      </c>
      <c r="BH166" s="218" t="n">
        <f aca="false">IF(N166="sníž. přenesená",J166,0)</f>
        <v>0</v>
      </c>
      <c r="BI166" s="218" t="n">
        <f aca="false">IF(N166="nulová",J166,0)</f>
        <v>0</v>
      </c>
      <c r="BJ166" s="3" t="s">
        <v>79</v>
      </c>
      <c r="BK166" s="218" t="n">
        <f aca="false">ROUND(I166*H166,2)</f>
        <v>0</v>
      </c>
      <c r="BL166" s="3" t="s">
        <v>126</v>
      </c>
      <c r="BM166" s="217" t="s">
        <v>214</v>
      </c>
    </row>
    <row r="167" s="31" customFormat="true" ht="21.75" hidden="false" customHeight="true" outlineLevel="0" collapsed="false">
      <c r="A167" s="24"/>
      <c r="B167" s="25"/>
      <c r="C167" s="244" t="s">
        <v>210</v>
      </c>
      <c r="D167" s="244" t="s">
        <v>172</v>
      </c>
      <c r="E167" s="245" t="s">
        <v>215</v>
      </c>
      <c r="F167" s="246" t="s">
        <v>216</v>
      </c>
      <c r="G167" s="247" t="s">
        <v>152</v>
      </c>
      <c r="H167" s="248" t="n">
        <v>0.118</v>
      </c>
      <c r="I167" s="249"/>
      <c r="J167" s="250" t="n">
        <f aca="false">ROUND(I167*H167,2)</f>
        <v>0</v>
      </c>
      <c r="K167" s="251"/>
      <c r="L167" s="252"/>
      <c r="M167" s="253"/>
      <c r="N167" s="254" t="s">
        <v>39</v>
      </c>
      <c r="O167" s="74"/>
      <c r="P167" s="215" t="n">
        <f aca="false">O167*H167</f>
        <v>0</v>
      </c>
      <c r="Q167" s="215" t="n">
        <v>1</v>
      </c>
      <c r="R167" s="215" t="n">
        <f aca="false">Q167*H167</f>
        <v>0.118</v>
      </c>
      <c r="S167" s="215" t="n">
        <v>0</v>
      </c>
      <c r="T167" s="216" t="n">
        <f aca="false">S167*H167</f>
        <v>0</v>
      </c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R167" s="217" t="s">
        <v>165</v>
      </c>
      <c r="AT167" s="217" t="s">
        <v>172</v>
      </c>
      <c r="AU167" s="217" t="s">
        <v>81</v>
      </c>
      <c r="AY167" s="3" t="s">
        <v>120</v>
      </c>
      <c r="BE167" s="218" t="n">
        <f aca="false">IF(N167="základní",J167,0)</f>
        <v>0</v>
      </c>
      <c r="BF167" s="218" t="n">
        <f aca="false">IF(N167="snížená",J167,0)</f>
        <v>0</v>
      </c>
      <c r="BG167" s="218" t="n">
        <f aca="false">IF(N167="zákl. přenesená",J167,0)</f>
        <v>0</v>
      </c>
      <c r="BH167" s="218" t="n">
        <f aca="false">IF(N167="sníž. přenesená",J167,0)</f>
        <v>0</v>
      </c>
      <c r="BI167" s="218" t="n">
        <f aca="false">IF(N167="nulová",J167,0)</f>
        <v>0</v>
      </c>
      <c r="BJ167" s="3" t="s">
        <v>79</v>
      </c>
      <c r="BK167" s="218" t="n">
        <f aca="false">ROUND(I167*H167,2)</f>
        <v>0</v>
      </c>
      <c r="BL167" s="3" t="s">
        <v>126</v>
      </c>
      <c r="BM167" s="217" t="s">
        <v>217</v>
      </c>
    </row>
    <row r="168" s="219" customFormat="true" ht="12.8" hidden="false" customHeight="false" outlineLevel="0" collapsed="false">
      <c r="B168" s="220"/>
      <c r="C168" s="221"/>
      <c r="D168" s="222" t="s">
        <v>128</v>
      </c>
      <c r="E168" s="223"/>
      <c r="F168" s="224" t="s">
        <v>218</v>
      </c>
      <c r="G168" s="221"/>
      <c r="H168" s="225" t="n">
        <v>0.118</v>
      </c>
      <c r="I168" s="226"/>
      <c r="J168" s="221"/>
      <c r="K168" s="221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128</v>
      </c>
      <c r="AU168" s="231" t="s">
        <v>81</v>
      </c>
      <c r="AV168" s="219" t="s">
        <v>81</v>
      </c>
      <c r="AW168" s="219" t="s">
        <v>30</v>
      </c>
      <c r="AX168" s="219" t="s">
        <v>79</v>
      </c>
      <c r="AY168" s="231" t="s">
        <v>120</v>
      </c>
    </row>
    <row r="169" s="31" customFormat="true" ht="24.15" hidden="false" customHeight="true" outlineLevel="0" collapsed="false">
      <c r="A169" s="24"/>
      <c r="B169" s="25"/>
      <c r="C169" s="205" t="s">
        <v>219</v>
      </c>
      <c r="D169" s="205" t="s">
        <v>122</v>
      </c>
      <c r="E169" s="206" t="s">
        <v>220</v>
      </c>
      <c r="F169" s="207" t="s">
        <v>221</v>
      </c>
      <c r="G169" s="208" t="s">
        <v>125</v>
      </c>
      <c r="H169" s="209" t="n">
        <v>39.04</v>
      </c>
      <c r="I169" s="210"/>
      <c r="J169" s="211" t="n">
        <f aca="false">ROUND(I169*H169,2)</f>
        <v>0</v>
      </c>
      <c r="K169" s="212"/>
      <c r="L169" s="30"/>
      <c r="M169" s="213"/>
      <c r="N169" s="214" t="s">
        <v>39</v>
      </c>
      <c r="O169" s="74"/>
      <c r="P169" s="215" t="n">
        <f aca="false">O169*H169</f>
        <v>0</v>
      </c>
      <c r="Q169" s="215" t="n">
        <v>2.50187</v>
      </c>
      <c r="R169" s="215" t="n">
        <f aca="false">Q169*H169</f>
        <v>97.6730048</v>
      </c>
      <c r="S169" s="215" t="n">
        <v>0</v>
      </c>
      <c r="T169" s="216" t="n">
        <f aca="false">S169*H169</f>
        <v>0</v>
      </c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R169" s="217" t="s">
        <v>126</v>
      </c>
      <c r="AT169" s="217" t="s">
        <v>122</v>
      </c>
      <c r="AU169" s="217" t="s">
        <v>81</v>
      </c>
      <c r="AY169" s="3" t="s">
        <v>120</v>
      </c>
      <c r="BE169" s="218" t="n">
        <f aca="false">IF(N169="základní",J169,0)</f>
        <v>0</v>
      </c>
      <c r="BF169" s="218" t="n">
        <f aca="false">IF(N169="snížená",J169,0)</f>
        <v>0</v>
      </c>
      <c r="BG169" s="218" t="n">
        <f aca="false">IF(N169="zákl. přenesená",J169,0)</f>
        <v>0</v>
      </c>
      <c r="BH169" s="218" t="n">
        <f aca="false">IF(N169="sníž. přenesená",J169,0)</f>
        <v>0</v>
      </c>
      <c r="BI169" s="218" t="n">
        <f aca="false">IF(N169="nulová",J169,0)</f>
        <v>0</v>
      </c>
      <c r="BJ169" s="3" t="s">
        <v>79</v>
      </c>
      <c r="BK169" s="218" t="n">
        <f aca="false">ROUND(I169*H169,2)</f>
        <v>0</v>
      </c>
      <c r="BL169" s="3" t="s">
        <v>126</v>
      </c>
      <c r="BM169" s="217" t="s">
        <v>222</v>
      </c>
    </row>
    <row r="170" s="219" customFormat="true" ht="12.8" hidden="false" customHeight="false" outlineLevel="0" collapsed="false">
      <c r="B170" s="220"/>
      <c r="C170" s="221"/>
      <c r="D170" s="222" t="s">
        <v>128</v>
      </c>
      <c r="E170" s="223"/>
      <c r="F170" s="224" t="s">
        <v>223</v>
      </c>
      <c r="G170" s="221"/>
      <c r="H170" s="225" t="n">
        <v>14</v>
      </c>
      <c r="I170" s="226"/>
      <c r="J170" s="221"/>
      <c r="K170" s="221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128</v>
      </c>
      <c r="AU170" s="231" t="s">
        <v>81</v>
      </c>
      <c r="AV170" s="219" t="s">
        <v>81</v>
      </c>
      <c r="AW170" s="219" t="s">
        <v>30</v>
      </c>
      <c r="AX170" s="219" t="s">
        <v>74</v>
      </c>
      <c r="AY170" s="231" t="s">
        <v>120</v>
      </c>
    </row>
    <row r="171" s="219" customFormat="true" ht="12.8" hidden="false" customHeight="false" outlineLevel="0" collapsed="false">
      <c r="B171" s="220"/>
      <c r="C171" s="221"/>
      <c r="D171" s="222" t="s">
        <v>128</v>
      </c>
      <c r="E171" s="223"/>
      <c r="F171" s="224" t="s">
        <v>224</v>
      </c>
      <c r="G171" s="221"/>
      <c r="H171" s="225" t="n">
        <v>3.04</v>
      </c>
      <c r="I171" s="226"/>
      <c r="J171" s="221"/>
      <c r="K171" s="221"/>
      <c r="L171" s="227"/>
      <c r="M171" s="228"/>
      <c r="N171" s="229"/>
      <c r="O171" s="229"/>
      <c r="P171" s="229"/>
      <c r="Q171" s="229"/>
      <c r="R171" s="229"/>
      <c r="S171" s="229"/>
      <c r="T171" s="230"/>
      <c r="AT171" s="231" t="s">
        <v>128</v>
      </c>
      <c r="AU171" s="231" t="s">
        <v>81</v>
      </c>
      <c r="AV171" s="219" t="s">
        <v>81</v>
      </c>
      <c r="AW171" s="219" t="s">
        <v>30</v>
      </c>
      <c r="AX171" s="219" t="s">
        <v>74</v>
      </c>
      <c r="AY171" s="231" t="s">
        <v>120</v>
      </c>
    </row>
    <row r="172" s="219" customFormat="true" ht="12.8" hidden="false" customHeight="false" outlineLevel="0" collapsed="false">
      <c r="B172" s="220"/>
      <c r="C172" s="221"/>
      <c r="D172" s="222" t="s">
        <v>128</v>
      </c>
      <c r="E172" s="223"/>
      <c r="F172" s="224" t="s">
        <v>225</v>
      </c>
      <c r="G172" s="221"/>
      <c r="H172" s="225" t="n">
        <v>22</v>
      </c>
      <c r="I172" s="226"/>
      <c r="J172" s="221"/>
      <c r="K172" s="221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128</v>
      </c>
      <c r="AU172" s="231" t="s">
        <v>81</v>
      </c>
      <c r="AV172" s="219" t="s">
        <v>81</v>
      </c>
      <c r="AW172" s="219" t="s">
        <v>30</v>
      </c>
      <c r="AX172" s="219" t="s">
        <v>74</v>
      </c>
      <c r="AY172" s="231" t="s">
        <v>120</v>
      </c>
    </row>
    <row r="173" s="232" customFormat="true" ht="12.8" hidden="false" customHeight="false" outlineLevel="0" collapsed="false">
      <c r="B173" s="233"/>
      <c r="C173" s="234"/>
      <c r="D173" s="222" t="s">
        <v>128</v>
      </c>
      <c r="E173" s="235"/>
      <c r="F173" s="236" t="s">
        <v>131</v>
      </c>
      <c r="G173" s="234"/>
      <c r="H173" s="237" t="n">
        <v>39.04</v>
      </c>
      <c r="I173" s="238"/>
      <c r="J173" s="234"/>
      <c r="K173" s="234"/>
      <c r="L173" s="239"/>
      <c r="M173" s="240"/>
      <c r="N173" s="241"/>
      <c r="O173" s="241"/>
      <c r="P173" s="241"/>
      <c r="Q173" s="241"/>
      <c r="R173" s="241"/>
      <c r="S173" s="241"/>
      <c r="T173" s="242"/>
      <c r="AT173" s="243" t="s">
        <v>128</v>
      </c>
      <c r="AU173" s="243" t="s">
        <v>81</v>
      </c>
      <c r="AV173" s="232" t="s">
        <v>126</v>
      </c>
      <c r="AW173" s="232" t="s">
        <v>30</v>
      </c>
      <c r="AX173" s="232" t="s">
        <v>79</v>
      </c>
      <c r="AY173" s="243" t="s">
        <v>120</v>
      </c>
    </row>
    <row r="174" s="31" customFormat="true" ht="16.5" hidden="false" customHeight="true" outlineLevel="0" collapsed="false">
      <c r="A174" s="24"/>
      <c r="B174" s="25"/>
      <c r="C174" s="205" t="s">
        <v>180</v>
      </c>
      <c r="D174" s="205" t="s">
        <v>122</v>
      </c>
      <c r="E174" s="206" t="s">
        <v>226</v>
      </c>
      <c r="F174" s="207" t="s">
        <v>227</v>
      </c>
      <c r="G174" s="208" t="s">
        <v>168</v>
      </c>
      <c r="H174" s="209" t="n">
        <v>135.6</v>
      </c>
      <c r="I174" s="210"/>
      <c r="J174" s="211" t="n">
        <f aca="false">ROUND(I174*H174,2)</f>
        <v>0</v>
      </c>
      <c r="K174" s="212"/>
      <c r="L174" s="30"/>
      <c r="M174" s="213"/>
      <c r="N174" s="214" t="s">
        <v>39</v>
      </c>
      <c r="O174" s="74"/>
      <c r="P174" s="215" t="n">
        <f aca="false">O174*H174</f>
        <v>0</v>
      </c>
      <c r="Q174" s="215" t="n">
        <v>0.00264</v>
      </c>
      <c r="R174" s="215" t="n">
        <f aca="false">Q174*H174</f>
        <v>0.357984</v>
      </c>
      <c r="S174" s="215" t="n">
        <v>0</v>
      </c>
      <c r="T174" s="216" t="n">
        <f aca="false">S174*H174</f>
        <v>0</v>
      </c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R174" s="217" t="s">
        <v>126</v>
      </c>
      <c r="AT174" s="217" t="s">
        <v>122</v>
      </c>
      <c r="AU174" s="217" t="s">
        <v>81</v>
      </c>
      <c r="AY174" s="3" t="s">
        <v>120</v>
      </c>
      <c r="BE174" s="218" t="n">
        <f aca="false">IF(N174="základní",J174,0)</f>
        <v>0</v>
      </c>
      <c r="BF174" s="218" t="n">
        <f aca="false">IF(N174="snížená",J174,0)</f>
        <v>0</v>
      </c>
      <c r="BG174" s="218" t="n">
        <f aca="false">IF(N174="zákl. přenesená",J174,0)</f>
        <v>0</v>
      </c>
      <c r="BH174" s="218" t="n">
        <f aca="false">IF(N174="sníž. přenesená",J174,0)</f>
        <v>0</v>
      </c>
      <c r="BI174" s="218" t="n">
        <f aca="false">IF(N174="nulová",J174,0)</f>
        <v>0</v>
      </c>
      <c r="BJ174" s="3" t="s">
        <v>79</v>
      </c>
      <c r="BK174" s="218" t="n">
        <f aca="false">ROUND(I174*H174,2)</f>
        <v>0</v>
      </c>
      <c r="BL174" s="3" t="s">
        <v>126</v>
      </c>
      <c r="BM174" s="217" t="s">
        <v>228</v>
      </c>
    </row>
    <row r="175" s="219" customFormat="true" ht="12.8" hidden="false" customHeight="false" outlineLevel="0" collapsed="false">
      <c r="B175" s="220"/>
      <c r="C175" s="221"/>
      <c r="D175" s="222" t="s">
        <v>128</v>
      </c>
      <c r="E175" s="223"/>
      <c r="F175" s="224" t="s">
        <v>229</v>
      </c>
      <c r="G175" s="221"/>
      <c r="H175" s="225" t="n">
        <v>42</v>
      </c>
      <c r="I175" s="226"/>
      <c r="J175" s="221"/>
      <c r="K175" s="221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128</v>
      </c>
      <c r="AU175" s="231" t="s">
        <v>81</v>
      </c>
      <c r="AV175" s="219" t="s">
        <v>81</v>
      </c>
      <c r="AW175" s="219" t="s">
        <v>30</v>
      </c>
      <c r="AX175" s="219" t="s">
        <v>74</v>
      </c>
      <c r="AY175" s="231" t="s">
        <v>120</v>
      </c>
    </row>
    <row r="176" s="219" customFormat="true" ht="12.8" hidden="false" customHeight="false" outlineLevel="0" collapsed="false">
      <c r="B176" s="220"/>
      <c r="C176" s="221"/>
      <c r="D176" s="222" t="s">
        <v>128</v>
      </c>
      <c r="E176" s="223"/>
      <c r="F176" s="224" t="s">
        <v>230</v>
      </c>
      <c r="G176" s="221"/>
      <c r="H176" s="225" t="n">
        <v>27.6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128</v>
      </c>
      <c r="AU176" s="231" t="s">
        <v>81</v>
      </c>
      <c r="AV176" s="219" t="s">
        <v>81</v>
      </c>
      <c r="AW176" s="219" t="s">
        <v>30</v>
      </c>
      <c r="AX176" s="219" t="s">
        <v>74</v>
      </c>
      <c r="AY176" s="231" t="s">
        <v>120</v>
      </c>
    </row>
    <row r="177" s="219" customFormat="true" ht="12.8" hidden="false" customHeight="false" outlineLevel="0" collapsed="false">
      <c r="B177" s="220"/>
      <c r="C177" s="221"/>
      <c r="D177" s="222" t="s">
        <v>128</v>
      </c>
      <c r="E177" s="223"/>
      <c r="F177" s="224" t="s">
        <v>231</v>
      </c>
      <c r="G177" s="221"/>
      <c r="H177" s="225" t="n">
        <v>66</v>
      </c>
      <c r="I177" s="226"/>
      <c r="J177" s="221"/>
      <c r="K177" s="221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128</v>
      </c>
      <c r="AU177" s="231" t="s">
        <v>81</v>
      </c>
      <c r="AV177" s="219" t="s">
        <v>81</v>
      </c>
      <c r="AW177" s="219" t="s">
        <v>30</v>
      </c>
      <c r="AX177" s="219" t="s">
        <v>74</v>
      </c>
      <c r="AY177" s="231" t="s">
        <v>120</v>
      </c>
    </row>
    <row r="178" s="232" customFormat="true" ht="12.8" hidden="false" customHeight="false" outlineLevel="0" collapsed="false">
      <c r="B178" s="233"/>
      <c r="C178" s="234"/>
      <c r="D178" s="222" t="s">
        <v>128</v>
      </c>
      <c r="E178" s="235"/>
      <c r="F178" s="236" t="s">
        <v>131</v>
      </c>
      <c r="G178" s="234"/>
      <c r="H178" s="237" t="n">
        <v>135.6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AT178" s="243" t="s">
        <v>128</v>
      </c>
      <c r="AU178" s="243" t="s">
        <v>81</v>
      </c>
      <c r="AV178" s="232" t="s">
        <v>126</v>
      </c>
      <c r="AW178" s="232" t="s">
        <v>30</v>
      </c>
      <c r="AX178" s="232" t="s">
        <v>79</v>
      </c>
      <c r="AY178" s="243" t="s">
        <v>120</v>
      </c>
    </row>
    <row r="179" s="31" customFormat="true" ht="16.5" hidden="false" customHeight="true" outlineLevel="0" collapsed="false">
      <c r="A179" s="24"/>
      <c r="B179" s="25"/>
      <c r="C179" s="205" t="s">
        <v>232</v>
      </c>
      <c r="D179" s="205" t="s">
        <v>122</v>
      </c>
      <c r="E179" s="206" t="s">
        <v>233</v>
      </c>
      <c r="F179" s="207" t="s">
        <v>234</v>
      </c>
      <c r="G179" s="208" t="s">
        <v>168</v>
      </c>
      <c r="H179" s="209" t="n">
        <v>135.6</v>
      </c>
      <c r="I179" s="210"/>
      <c r="J179" s="211" t="n">
        <f aca="false">ROUND(I179*H179,2)</f>
        <v>0</v>
      </c>
      <c r="K179" s="212"/>
      <c r="L179" s="30"/>
      <c r="M179" s="213"/>
      <c r="N179" s="214" t="s">
        <v>39</v>
      </c>
      <c r="O179" s="74"/>
      <c r="P179" s="215" t="n">
        <f aca="false">O179*H179</f>
        <v>0</v>
      </c>
      <c r="Q179" s="215" t="n">
        <v>0</v>
      </c>
      <c r="R179" s="215" t="n">
        <f aca="false">Q179*H179</f>
        <v>0</v>
      </c>
      <c r="S179" s="215" t="n">
        <v>0</v>
      </c>
      <c r="T179" s="216" t="n">
        <f aca="false">S179*H179</f>
        <v>0</v>
      </c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R179" s="217" t="s">
        <v>126</v>
      </c>
      <c r="AT179" s="217" t="s">
        <v>122</v>
      </c>
      <c r="AU179" s="217" t="s">
        <v>81</v>
      </c>
      <c r="AY179" s="3" t="s">
        <v>120</v>
      </c>
      <c r="BE179" s="218" t="n">
        <f aca="false">IF(N179="základní",J179,0)</f>
        <v>0</v>
      </c>
      <c r="BF179" s="218" t="n">
        <f aca="false">IF(N179="snížená",J179,0)</f>
        <v>0</v>
      </c>
      <c r="BG179" s="218" t="n">
        <f aca="false">IF(N179="zákl. přenesená",J179,0)</f>
        <v>0</v>
      </c>
      <c r="BH179" s="218" t="n">
        <f aca="false">IF(N179="sníž. přenesená",J179,0)</f>
        <v>0</v>
      </c>
      <c r="BI179" s="218" t="n">
        <f aca="false">IF(N179="nulová",J179,0)</f>
        <v>0</v>
      </c>
      <c r="BJ179" s="3" t="s">
        <v>79</v>
      </c>
      <c r="BK179" s="218" t="n">
        <f aca="false">ROUND(I179*H179,2)</f>
        <v>0</v>
      </c>
      <c r="BL179" s="3" t="s">
        <v>126</v>
      </c>
      <c r="BM179" s="217" t="s">
        <v>235</v>
      </c>
    </row>
    <row r="180" s="31" customFormat="true" ht="21.75" hidden="false" customHeight="true" outlineLevel="0" collapsed="false">
      <c r="A180" s="24"/>
      <c r="B180" s="25"/>
      <c r="C180" s="205" t="s">
        <v>236</v>
      </c>
      <c r="D180" s="205" t="s">
        <v>122</v>
      </c>
      <c r="E180" s="206" t="s">
        <v>237</v>
      </c>
      <c r="F180" s="207" t="s">
        <v>238</v>
      </c>
      <c r="G180" s="208" t="s">
        <v>152</v>
      </c>
      <c r="H180" s="209" t="n">
        <v>1.481</v>
      </c>
      <c r="I180" s="210"/>
      <c r="J180" s="211" t="n">
        <f aca="false">ROUND(I180*H180,2)</f>
        <v>0</v>
      </c>
      <c r="K180" s="212"/>
      <c r="L180" s="30"/>
      <c r="M180" s="213"/>
      <c r="N180" s="214" t="s">
        <v>39</v>
      </c>
      <c r="O180" s="74"/>
      <c r="P180" s="215" t="n">
        <f aca="false">O180*H180</f>
        <v>0</v>
      </c>
      <c r="Q180" s="215" t="n">
        <v>1.06062</v>
      </c>
      <c r="R180" s="215" t="n">
        <f aca="false">Q180*H180</f>
        <v>1.57077822</v>
      </c>
      <c r="S180" s="215" t="n">
        <v>0</v>
      </c>
      <c r="T180" s="216" t="n">
        <f aca="false">S180*H180</f>
        <v>0</v>
      </c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R180" s="217" t="s">
        <v>126</v>
      </c>
      <c r="AT180" s="217" t="s">
        <v>122</v>
      </c>
      <c r="AU180" s="217" t="s">
        <v>81</v>
      </c>
      <c r="AY180" s="3" t="s">
        <v>120</v>
      </c>
      <c r="BE180" s="218" t="n">
        <f aca="false">IF(N180="základní",J180,0)</f>
        <v>0</v>
      </c>
      <c r="BF180" s="218" t="n">
        <f aca="false">IF(N180="snížená",J180,0)</f>
        <v>0</v>
      </c>
      <c r="BG180" s="218" t="n">
        <f aca="false">IF(N180="zákl. přenesená",J180,0)</f>
        <v>0</v>
      </c>
      <c r="BH180" s="218" t="n">
        <f aca="false">IF(N180="sníž. přenesená",J180,0)</f>
        <v>0</v>
      </c>
      <c r="BI180" s="218" t="n">
        <f aca="false">IF(N180="nulová",J180,0)</f>
        <v>0</v>
      </c>
      <c r="BJ180" s="3" t="s">
        <v>79</v>
      </c>
      <c r="BK180" s="218" t="n">
        <f aca="false">ROUND(I180*H180,2)</f>
        <v>0</v>
      </c>
      <c r="BL180" s="3" t="s">
        <v>126</v>
      </c>
      <c r="BM180" s="217" t="s">
        <v>239</v>
      </c>
    </row>
    <row r="181" s="188" customFormat="true" ht="22.8" hidden="false" customHeight="true" outlineLevel="0" collapsed="false">
      <c r="B181" s="189"/>
      <c r="C181" s="190"/>
      <c r="D181" s="191" t="s">
        <v>73</v>
      </c>
      <c r="E181" s="203" t="s">
        <v>126</v>
      </c>
      <c r="F181" s="203" t="s">
        <v>240</v>
      </c>
      <c r="G181" s="190"/>
      <c r="H181" s="190"/>
      <c r="I181" s="193"/>
      <c r="J181" s="204" t="n">
        <f aca="false">BK181</f>
        <v>0</v>
      </c>
      <c r="K181" s="190"/>
      <c r="L181" s="195"/>
      <c r="M181" s="196"/>
      <c r="N181" s="197"/>
      <c r="O181" s="197"/>
      <c r="P181" s="198" t="n">
        <f aca="false">SUM(P182:P185)</f>
        <v>0</v>
      </c>
      <c r="Q181" s="197"/>
      <c r="R181" s="198" t="n">
        <f aca="false">SUM(R182:R185)</f>
        <v>36.92628</v>
      </c>
      <c r="S181" s="197"/>
      <c r="T181" s="199" t="n">
        <f aca="false">SUM(T182:T185)</f>
        <v>0</v>
      </c>
      <c r="AR181" s="200" t="s">
        <v>79</v>
      </c>
      <c r="AT181" s="201" t="s">
        <v>73</v>
      </c>
      <c r="AU181" s="201" t="s">
        <v>79</v>
      </c>
      <c r="AY181" s="200" t="s">
        <v>120</v>
      </c>
      <c r="BK181" s="202" t="n">
        <f aca="false">SUM(BK182:BK185)</f>
        <v>0</v>
      </c>
    </row>
    <row r="182" s="31" customFormat="true" ht="24.15" hidden="false" customHeight="true" outlineLevel="0" collapsed="false">
      <c r="A182" s="24"/>
      <c r="B182" s="25"/>
      <c r="C182" s="205" t="s">
        <v>241</v>
      </c>
      <c r="D182" s="205" t="s">
        <v>122</v>
      </c>
      <c r="E182" s="206" t="s">
        <v>242</v>
      </c>
      <c r="F182" s="207" t="s">
        <v>243</v>
      </c>
      <c r="G182" s="208" t="s">
        <v>168</v>
      </c>
      <c r="H182" s="209" t="n">
        <v>108</v>
      </c>
      <c r="I182" s="210"/>
      <c r="J182" s="211" t="n">
        <f aca="false">ROUND(I182*H182,2)</f>
        <v>0</v>
      </c>
      <c r="K182" s="212"/>
      <c r="L182" s="30"/>
      <c r="M182" s="213"/>
      <c r="N182" s="214" t="s">
        <v>39</v>
      </c>
      <c r="O182" s="74"/>
      <c r="P182" s="215" t="n">
        <f aca="false">O182*H182</f>
        <v>0</v>
      </c>
      <c r="Q182" s="215" t="n">
        <v>0.34191</v>
      </c>
      <c r="R182" s="215" t="n">
        <f aca="false">Q182*H182</f>
        <v>36.92628</v>
      </c>
      <c r="S182" s="215" t="n">
        <v>0</v>
      </c>
      <c r="T182" s="216" t="n">
        <f aca="false">S182*H182</f>
        <v>0</v>
      </c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R182" s="217" t="s">
        <v>126</v>
      </c>
      <c r="AT182" s="217" t="s">
        <v>122</v>
      </c>
      <c r="AU182" s="217" t="s">
        <v>81</v>
      </c>
      <c r="AY182" s="3" t="s">
        <v>120</v>
      </c>
      <c r="BE182" s="218" t="n">
        <f aca="false">IF(N182="základní",J182,0)</f>
        <v>0</v>
      </c>
      <c r="BF182" s="218" t="n">
        <f aca="false">IF(N182="snížená",J182,0)</f>
        <v>0</v>
      </c>
      <c r="BG182" s="218" t="n">
        <f aca="false">IF(N182="zákl. přenesená",J182,0)</f>
        <v>0</v>
      </c>
      <c r="BH182" s="218" t="n">
        <f aca="false">IF(N182="sníž. přenesená",J182,0)</f>
        <v>0</v>
      </c>
      <c r="BI182" s="218" t="n">
        <f aca="false">IF(N182="nulová",J182,0)</f>
        <v>0</v>
      </c>
      <c r="BJ182" s="3" t="s">
        <v>79</v>
      </c>
      <c r="BK182" s="218" t="n">
        <f aca="false">ROUND(I182*H182,2)</f>
        <v>0</v>
      </c>
      <c r="BL182" s="3" t="s">
        <v>126</v>
      </c>
      <c r="BM182" s="217" t="s">
        <v>244</v>
      </c>
    </row>
    <row r="183" s="219" customFormat="true" ht="12.8" hidden="false" customHeight="false" outlineLevel="0" collapsed="false">
      <c r="B183" s="220"/>
      <c r="C183" s="221"/>
      <c r="D183" s="222" t="s">
        <v>128</v>
      </c>
      <c r="E183" s="223"/>
      <c r="F183" s="224" t="s">
        <v>245</v>
      </c>
      <c r="G183" s="221"/>
      <c r="H183" s="225" t="n">
        <v>42</v>
      </c>
      <c r="I183" s="226"/>
      <c r="J183" s="221"/>
      <c r="K183" s="221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128</v>
      </c>
      <c r="AU183" s="231" t="s">
        <v>81</v>
      </c>
      <c r="AV183" s="219" t="s">
        <v>81</v>
      </c>
      <c r="AW183" s="219" t="s">
        <v>30</v>
      </c>
      <c r="AX183" s="219" t="s">
        <v>74</v>
      </c>
      <c r="AY183" s="231" t="s">
        <v>120</v>
      </c>
    </row>
    <row r="184" s="219" customFormat="true" ht="12.8" hidden="false" customHeight="false" outlineLevel="0" collapsed="false">
      <c r="B184" s="220"/>
      <c r="C184" s="221"/>
      <c r="D184" s="222" t="s">
        <v>128</v>
      </c>
      <c r="E184" s="223"/>
      <c r="F184" s="224" t="s">
        <v>246</v>
      </c>
      <c r="G184" s="221"/>
      <c r="H184" s="225" t="n">
        <v>66</v>
      </c>
      <c r="I184" s="226"/>
      <c r="J184" s="221"/>
      <c r="K184" s="221"/>
      <c r="L184" s="227"/>
      <c r="M184" s="228"/>
      <c r="N184" s="229"/>
      <c r="O184" s="229"/>
      <c r="P184" s="229"/>
      <c r="Q184" s="229"/>
      <c r="R184" s="229"/>
      <c r="S184" s="229"/>
      <c r="T184" s="230"/>
      <c r="AT184" s="231" t="s">
        <v>128</v>
      </c>
      <c r="AU184" s="231" t="s">
        <v>81</v>
      </c>
      <c r="AV184" s="219" t="s">
        <v>81</v>
      </c>
      <c r="AW184" s="219" t="s">
        <v>30</v>
      </c>
      <c r="AX184" s="219" t="s">
        <v>74</v>
      </c>
      <c r="AY184" s="231" t="s">
        <v>120</v>
      </c>
    </row>
    <row r="185" s="232" customFormat="true" ht="12.8" hidden="false" customHeight="false" outlineLevel="0" collapsed="false">
      <c r="B185" s="233"/>
      <c r="C185" s="234"/>
      <c r="D185" s="222" t="s">
        <v>128</v>
      </c>
      <c r="E185" s="235"/>
      <c r="F185" s="236" t="s">
        <v>131</v>
      </c>
      <c r="G185" s="234"/>
      <c r="H185" s="237" t="n">
        <v>108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AT185" s="243" t="s">
        <v>128</v>
      </c>
      <c r="AU185" s="243" t="s">
        <v>81</v>
      </c>
      <c r="AV185" s="232" t="s">
        <v>126</v>
      </c>
      <c r="AW185" s="232" t="s">
        <v>30</v>
      </c>
      <c r="AX185" s="232" t="s">
        <v>79</v>
      </c>
      <c r="AY185" s="243" t="s">
        <v>120</v>
      </c>
    </row>
    <row r="186" s="188" customFormat="true" ht="22.8" hidden="false" customHeight="true" outlineLevel="0" collapsed="false">
      <c r="B186" s="189"/>
      <c r="C186" s="190"/>
      <c r="D186" s="191" t="s">
        <v>73</v>
      </c>
      <c r="E186" s="203" t="s">
        <v>171</v>
      </c>
      <c r="F186" s="203" t="s">
        <v>247</v>
      </c>
      <c r="G186" s="190"/>
      <c r="H186" s="190"/>
      <c r="I186" s="193"/>
      <c r="J186" s="204" t="n">
        <f aca="false">BK186</f>
        <v>0</v>
      </c>
      <c r="K186" s="190"/>
      <c r="L186" s="195"/>
      <c r="M186" s="196"/>
      <c r="N186" s="197"/>
      <c r="O186" s="197"/>
      <c r="P186" s="198" t="n">
        <f aca="false">SUM(P187:P192)</f>
        <v>0</v>
      </c>
      <c r="Q186" s="197"/>
      <c r="R186" s="198" t="n">
        <f aca="false">SUM(R187:R192)</f>
        <v>6.86854</v>
      </c>
      <c r="S186" s="197"/>
      <c r="T186" s="199" t="n">
        <f aca="false">SUM(T187:T192)</f>
        <v>0</v>
      </c>
      <c r="AR186" s="200" t="s">
        <v>79</v>
      </c>
      <c r="AT186" s="201" t="s">
        <v>73</v>
      </c>
      <c r="AU186" s="201" t="s">
        <v>79</v>
      </c>
      <c r="AY186" s="200" t="s">
        <v>120</v>
      </c>
      <c r="BK186" s="202" t="n">
        <f aca="false">SUM(BK187:BK192)</f>
        <v>0</v>
      </c>
    </row>
    <row r="187" s="31" customFormat="true" ht="33" hidden="false" customHeight="true" outlineLevel="0" collapsed="false">
      <c r="A187" s="24"/>
      <c r="B187" s="25"/>
      <c r="C187" s="205" t="s">
        <v>248</v>
      </c>
      <c r="D187" s="205" t="s">
        <v>122</v>
      </c>
      <c r="E187" s="206" t="s">
        <v>249</v>
      </c>
      <c r="F187" s="207" t="s">
        <v>250</v>
      </c>
      <c r="G187" s="208" t="s">
        <v>191</v>
      </c>
      <c r="H187" s="209" t="n">
        <v>25</v>
      </c>
      <c r="I187" s="210"/>
      <c r="J187" s="211" t="n">
        <f aca="false">ROUND(I187*H187,2)</f>
        <v>0</v>
      </c>
      <c r="K187" s="212"/>
      <c r="L187" s="30"/>
      <c r="M187" s="213"/>
      <c r="N187" s="214" t="s">
        <v>39</v>
      </c>
      <c r="O187" s="74"/>
      <c r="P187" s="215" t="n">
        <f aca="false">O187*H187</f>
        <v>0</v>
      </c>
      <c r="Q187" s="215" t="n">
        <v>0.1685</v>
      </c>
      <c r="R187" s="215" t="n">
        <f aca="false">Q187*H187</f>
        <v>4.2125</v>
      </c>
      <c r="S187" s="215" t="n">
        <v>0</v>
      </c>
      <c r="T187" s="216" t="n">
        <f aca="false">S187*H187</f>
        <v>0</v>
      </c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R187" s="217" t="s">
        <v>126</v>
      </c>
      <c r="AT187" s="217" t="s">
        <v>122</v>
      </c>
      <c r="AU187" s="217" t="s">
        <v>81</v>
      </c>
      <c r="AY187" s="3" t="s">
        <v>120</v>
      </c>
      <c r="BE187" s="218" t="n">
        <f aca="false">IF(N187="základní",J187,0)</f>
        <v>0</v>
      </c>
      <c r="BF187" s="218" t="n">
        <f aca="false">IF(N187="snížená",J187,0)</f>
        <v>0</v>
      </c>
      <c r="BG187" s="218" t="n">
        <f aca="false">IF(N187="zákl. přenesená",J187,0)</f>
        <v>0</v>
      </c>
      <c r="BH187" s="218" t="n">
        <f aca="false">IF(N187="sníž. přenesená",J187,0)</f>
        <v>0</v>
      </c>
      <c r="BI187" s="218" t="n">
        <f aca="false">IF(N187="nulová",J187,0)</f>
        <v>0</v>
      </c>
      <c r="BJ187" s="3" t="s">
        <v>79</v>
      </c>
      <c r="BK187" s="218" t="n">
        <f aca="false">ROUND(I187*H187,2)</f>
        <v>0</v>
      </c>
      <c r="BL187" s="3" t="s">
        <v>126</v>
      </c>
      <c r="BM187" s="217" t="s">
        <v>251</v>
      </c>
    </row>
    <row r="188" s="219" customFormat="true" ht="12.8" hidden="false" customHeight="false" outlineLevel="0" collapsed="false">
      <c r="B188" s="220"/>
      <c r="C188" s="221"/>
      <c r="D188" s="222" t="s">
        <v>128</v>
      </c>
      <c r="E188" s="223"/>
      <c r="F188" s="224" t="s">
        <v>252</v>
      </c>
      <c r="G188" s="221"/>
      <c r="H188" s="225" t="n">
        <v>25</v>
      </c>
      <c r="I188" s="226"/>
      <c r="J188" s="221"/>
      <c r="K188" s="221"/>
      <c r="L188" s="227"/>
      <c r="M188" s="228"/>
      <c r="N188" s="229"/>
      <c r="O188" s="229"/>
      <c r="P188" s="229"/>
      <c r="Q188" s="229"/>
      <c r="R188" s="229"/>
      <c r="S188" s="229"/>
      <c r="T188" s="230"/>
      <c r="AT188" s="231" t="s">
        <v>128</v>
      </c>
      <c r="AU188" s="231" t="s">
        <v>81</v>
      </c>
      <c r="AV188" s="219" t="s">
        <v>81</v>
      </c>
      <c r="AW188" s="219" t="s">
        <v>30</v>
      </c>
      <c r="AX188" s="219" t="s">
        <v>79</v>
      </c>
      <c r="AY188" s="231" t="s">
        <v>120</v>
      </c>
    </row>
    <row r="189" s="31" customFormat="true" ht="16.5" hidden="false" customHeight="true" outlineLevel="0" collapsed="false">
      <c r="A189" s="24"/>
      <c r="B189" s="25"/>
      <c r="C189" s="244" t="s">
        <v>253</v>
      </c>
      <c r="D189" s="244" t="s">
        <v>172</v>
      </c>
      <c r="E189" s="245" t="s">
        <v>254</v>
      </c>
      <c r="F189" s="246" t="s">
        <v>255</v>
      </c>
      <c r="G189" s="247" t="s">
        <v>191</v>
      </c>
      <c r="H189" s="248" t="n">
        <v>25.5</v>
      </c>
      <c r="I189" s="249"/>
      <c r="J189" s="250" t="n">
        <f aca="false">ROUND(I189*H189,2)</f>
        <v>0</v>
      </c>
      <c r="K189" s="251"/>
      <c r="L189" s="252"/>
      <c r="M189" s="253"/>
      <c r="N189" s="254" t="s">
        <v>39</v>
      </c>
      <c r="O189" s="74"/>
      <c r="P189" s="215" t="n">
        <f aca="false">O189*H189</f>
        <v>0</v>
      </c>
      <c r="Q189" s="215" t="n">
        <v>0.102</v>
      </c>
      <c r="R189" s="215" t="n">
        <f aca="false">Q189*H189</f>
        <v>2.601</v>
      </c>
      <c r="S189" s="215" t="n">
        <v>0</v>
      </c>
      <c r="T189" s="216" t="n">
        <f aca="false">S189*H189</f>
        <v>0</v>
      </c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R189" s="217" t="s">
        <v>165</v>
      </c>
      <c r="AT189" s="217" t="s">
        <v>172</v>
      </c>
      <c r="AU189" s="217" t="s">
        <v>81</v>
      </c>
      <c r="AY189" s="3" t="s">
        <v>120</v>
      </c>
      <c r="BE189" s="218" t="n">
        <f aca="false">IF(N189="základní",J189,0)</f>
        <v>0</v>
      </c>
      <c r="BF189" s="218" t="n">
        <f aca="false">IF(N189="snížená",J189,0)</f>
        <v>0</v>
      </c>
      <c r="BG189" s="218" t="n">
        <f aca="false">IF(N189="zákl. přenesená",J189,0)</f>
        <v>0</v>
      </c>
      <c r="BH189" s="218" t="n">
        <f aca="false">IF(N189="sníž. přenesená",J189,0)</f>
        <v>0</v>
      </c>
      <c r="BI189" s="218" t="n">
        <f aca="false">IF(N189="nulová",J189,0)</f>
        <v>0</v>
      </c>
      <c r="BJ189" s="3" t="s">
        <v>79</v>
      </c>
      <c r="BK189" s="218" t="n">
        <f aca="false">ROUND(I189*H189,2)</f>
        <v>0</v>
      </c>
      <c r="BL189" s="3" t="s">
        <v>126</v>
      </c>
      <c r="BM189" s="217" t="s">
        <v>256</v>
      </c>
    </row>
    <row r="190" s="219" customFormat="true" ht="12.8" hidden="false" customHeight="false" outlineLevel="0" collapsed="false">
      <c r="B190" s="220"/>
      <c r="C190" s="221"/>
      <c r="D190" s="222" t="s">
        <v>128</v>
      </c>
      <c r="E190" s="221"/>
      <c r="F190" s="224" t="s">
        <v>257</v>
      </c>
      <c r="G190" s="221"/>
      <c r="H190" s="225" t="n">
        <v>25.5</v>
      </c>
      <c r="I190" s="226"/>
      <c r="J190" s="221"/>
      <c r="K190" s="221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128</v>
      </c>
      <c r="AU190" s="231" t="s">
        <v>81</v>
      </c>
      <c r="AV190" s="219" t="s">
        <v>81</v>
      </c>
      <c r="AW190" s="219" t="s">
        <v>3</v>
      </c>
      <c r="AX190" s="219" t="s">
        <v>79</v>
      </c>
      <c r="AY190" s="231" t="s">
        <v>120</v>
      </c>
    </row>
    <row r="191" s="31" customFormat="true" ht="24.15" hidden="false" customHeight="true" outlineLevel="0" collapsed="false">
      <c r="A191" s="24"/>
      <c r="B191" s="25"/>
      <c r="C191" s="205" t="s">
        <v>6</v>
      </c>
      <c r="D191" s="205" t="s">
        <v>122</v>
      </c>
      <c r="E191" s="206" t="s">
        <v>258</v>
      </c>
      <c r="F191" s="207" t="s">
        <v>259</v>
      </c>
      <c r="G191" s="208" t="s">
        <v>213</v>
      </c>
      <c r="H191" s="209" t="n">
        <v>128</v>
      </c>
      <c r="I191" s="210"/>
      <c r="J191" s="211" t="n">
        <f aca="false">ROUND(I191*H191,2)</f>
        <v>0</v>
      </c>
      <c r="K191" s="212"/>
      <c r="L191" s="30"/>
      <c r="M191" s="213"/>
      <c r="N191" s="214" t="s">
        <v>39</v>
      </c>
      <c r="O191" s="74"/>
      <c r="P191" s="215" t="n">
        <f aca="false">O191*H191</f>
        <v>0</v>
      </c>
      <c r="Q191" s="215" t="n">
        <v>0.0002</v>
      </c>
      <c r="R191" s="215" t="n">
        <f aca="false">Q191*H191</f>
        <v>0.0256</v>
      </c>
      <c r="S191" s="215" t="n">
        <v>0</v>
      </c>
      <c r="T191" s="216" t="n">
        <f aca="false">S191*H191</f>
        <v>0</v>
      </c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R191" s="217" t="s">
        <v>126</v>
      </c>
      <c r="AT191" s="217" t="s">
        <v>122</v>
      </c>
      <c r="AU191" s="217" t="s">
        <v>81</v>
      </c>
      <c r="AY191" s="3" t="s">
        <v>120</v>
      </c>
      <c r="BE191" s="218" t="n">
        <f aca="false">IF(N191="základní",J191,0)</f>
        <v>0</v>
      </c>
      <c r="BF191" s="218" t="n">
        <f aca="false">IF(N191="snížená",J191,0)</f>
        <v>0</v>
      </c>
      <c r="BG191" s="218" t="n">
        <f aca="false">IF(N191="zákl. přenesená",J191,0)</f>
        <v>0</v>
      </c>
      <c r="BH191" s="218" t="n">
        <f aca="false">IF(N191="sníž. přenesená",J191,0)</f>
        <v>0</v>
      </c>
      <c r="BI191" s="218" t="n">
        <f aca="false">IF(N191="nulová",J191,0)</f>
        <v>0</v>
      </c>
      <c r="BJ191" s="3" t="s">
        <v>79</v>
      </c>
      <c r="BK191" s="218" t="n">
        <f aca="false">ROUND(I191*H191,2)</f>
        <v>0</v>
      </c>
      <c r="BL191" s="3" t="s">
        <v>126</v>
      </c>
      <c r="BM191" s="217" t="s">
        <v>260</v>
      </c>
    </row>
    <row r="192" s="31" customFormat="true" ht="21.75" hidden="false" customHeight="true" outlineLevel="0" collapsed="false">
      <c r="A192" s="24"/>
      <c r="B192" s="25"/>
      <c r="C192" s="205" t="s">
        <v>261</v>
      </c>
      <c r="D192" s="205" t="s">
        <v>122</v>
      </c>
      <c r="E192" s="206" t="s">
        <v>262</v>
      </c>
      <c r="F192" s="207" t="s">
        <v>263</v>
      </c>
      <c r="G192" s="208" t="s">
        <v>213</v>
      </c>
      <c r="H192" s="209" t="n">
        <v>128</v>
      </c>
      <c r="I192" s="210"/>
      <c r="J192" s="211" t="n">
        <f aca="false">ROUND(I192*H192,2)</f>
        <v>0</v>
      </c>
      <c r="K192" s="212"/>
      <c r="L192" s="30"/>
      <c r="M192" s="213"/>
      <c r="N192" s="214" t="s">
        <v>39</v>
      </c>
      <c r="O192" s="74"/>
      <c r="P192" s="215" t="n">
        <f aca="false">O192*H192</f>
        <v>0</v>
      </c>
      <c r="Q192" s="215" t="n">
        <v>0.00023</v>
      </c>
      <c r="R192" s="215" t="n">
        <f aca="false">Q192*H192</f>
        <v>0.02944</v>
      </c>
      <c r="S192" s="215" t="n">
        <v>0</v>
      </c>
      <c r="T192" s="216" t="n">
        <f aca="false">S192*H192</f>
        <v>0</v>
      </c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R192" s="217" t="s">
        <v>126</v>
      </c>
      <c r="AT192" s="217" t="s">
        <v>122</v>
      </c>
      <c r="AU192" s="217" t="s">
        <v>81</v>
      </c>
      <c r="AY192" s="3" t="s">
        <v>120</v>
      </c>
      <c r="BE192" s="218" t="n">
        <f aca="false">IF(N192="základní",J192,0)</f>
        <v>0</v>
      </c>
      <c r="BF192" s="218" t="n">
        <f aca="false">IF(N192="snížená",J192,0)</f>
        <v>0</v>
      </c>
      <c r="BG192" s="218" t="n">
        <f aca="false">IF(N192="zákl. přenesená",J192,0)</f>
        <v>0</v>
      </c>
      <c r="BH192" s="218" t="n">
        <f aca="false">IF(N192="sníž. přenesená",J192,0)</f>
        <v>0</v>
      </c>
      <c r="BI192" s="218" t="n">
        <f aca="false">IF(N192="nulová",J192,0)</f>
        <v>0</v>
      </c>
      <c r="BJ192" s="3" t="s">
        <v>79</v>
      </c>
      <c r="BK192" s="218" t="n">
        <f aca="false">ROUND(I192*H192,2)</f>
        <v>0</v>
      </c>
      <c r="BL192" s="3" t="s">
        <v>126</v>
      </c>
      <c r="BM192" s="217" t="s">
        <v>264</v>
      </c>
    </row>
    <row r="193" s="188" customFormat="true" ht="22.8" hidden="false" customHeight="true" outlineLevel="0" collapsed="false">
      <c r="B193" s="189"/>
      <c r="C193" s="190"/>
      <c r="D193" s="191" t="s">
        <v>73</v>
      </c>
      <c r="E193" s="203" t="s">
        <v>265</v>
      </c>
      <c r="F193" s="203" t="s">
        <v>266</v>
      </c>
      <c r="G193" s="190"/>
      <c r="H193" s="190"/>
      <c r="I193" s="193"/>
      <c r="J193" s="204" t="n">
        <f aca="false">BK193</f>
        <v>0</v>
      </c>
      <c r="K193" s="190"/>
      <c r="L193" s="195"/>
      <c r="M193" s="196"/>
      <c r="N193" s="197"/>
      <c r="O193" s="197"/>
      <c r="P193" s="198" t="n">
        <f aca="false">P194</f>
        <v>0</v>
      </c>
      <c r="Q193" s="197"/>
      <c r="R193" s="198" t="n">
        <f aca="false">R194</f>
        <v>0</v>
      </c>
      <c r="S193" s="197"/>
      <c r="T193" s="199" t="n">
        <f aca="false">T194</f>
        <v>0</v>
      </c>
      <c r="AR193" s="200" t="s">
        <v>79</v>
      </c>
      <c r="AT193" s="201" t="s">
        <v>73</v>
      </c>
      <c r="AU193" s="201" t="s">
        <v>79</v>
      </c>
      <c r="AY193" s="200" t="s">
        <v>120</v>
      </c>
      <c r="BK193" s="202" t="n">
        <f aca="false">BK194</f>
        <v>0</v>
      </c>
    </row>
    <row r="194" s="31" customFormat="true" ht="16.5" hidden="false" customHeight="true" outlineLevel="0" collapsed="false">
      <c r="A194" s="24"/>
      <c r="B194" s="25"/>
      <c r="C194" s="205" t="s">
        <v>267</v>
      </c>
      <c r="D194" s="205" t="s">
        <v>122</v>
      </c>
      <c r="E194" s="206" t="s">
        <v>268</v>
      </c>
      <c r="F194" s="207" t="s">
        <v>269</v>
      </c>
      <c r="G194" s="208" t="s">
        <v>152</v>
      </c>
      <c r="H194" s="209" t="n">
        <v>173.371</v>
      </c>
      <c r="I194" s="210"/>
      <c r="J194" s="211" t="n">
        <f aca="false">ROUND(I194*H194,2)</f>
        <v>0</v>
      </c>
      <c r="K194" s="212"/>
      <c r="L194" s="30"/>
      <c r="M194" s="213"/>
      <c r="N194" s="214" t="s">
        <v>39</v>
      </c>
      <c r="O194" s="74"/>
      <c r="P194" s="215" t="n">
        <f aca="false">O194*H194</f>
        <v>0</v>
      </c>
      <c r="Q194" s="215" t="n">
        <v>0</v>
      </c>
      <c r="R194" s="215" t="n">
        <f aca="false">Q194*H194</f>
        <v>0</v>
      </c>
      <c r="S194" s="215" t="n">
        <v>0</v>
      </c>
      <c r="T194" s="216" t="n">
        <f aca="false">S194*H194</f>
        <v>0</v>
      </c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R194" s="217" t="s">
        <v>126</v>
      </c>
      <c r="AT194" s="217" t="s">
        <v>122</v>
      </c>
      <c r="AU194" s="217" t="s">
        <v>81</v>
      </c>
      <c r="AY194" s="3" t="s">
        <v>120</v>
      </c>
      <c r="BE194" s="218" t="n">
        <f aca="false">IF(N194="základní",J194,0)</f>
        <v>0</v>
      </c>
      <c r="BF194" s="218" t="n">
        <f aca="false">IF(N194="snížená",J194,0)</f>
        <v>0</v>
      </c>
      <c r="BG194" s="218" t="n">
        <f aca="false">IF(N194="zákl. přenesená",J194,0)</f>
        <v>0</v>
      </c>
      <c r="BH194" s="218" t="n">
        <f aca="false">IF(N194="sníž. přenesená",J194,0)</f>
        <v>0</v>
      </c>
      <c r="BI194" s="218" t="n">
        <f aca="false">IF(N194="nulová",J194,0)</f>
        <v>0</v>
      </c>
      <c r="BJ194" s="3" t="s">
        <v>79</v>
      </c>
      <c r="BK194" s="218" t="n">
        <f aca="false">ROUND(I194*H194,2)</f>
        <v>0</v>
      </c>
      <c r="BL194" s="3" t="s">
        <v>126</v>
      </c>
      <c r="BM194" s="217" t="s">
        <v>270</v>
      </c>
    </row>
    <row r="195" s="188" customFormat="true" ht="25.9" hidden="false" customHeight="true" outlineLevel="0" collapsed="false">
      <c r="B195" s="189"/>
      <c r="C195" s="190"/>
      <c r="D195" s="191" t="s">
        <v>73</v>
      </c>
      <c r="E195" s="192" t="s">
        <v>271</v>
      </c>
      <c r="F195" s="192" t="s">
        <v>272</v>
      </c>
      <c r="G195" s="190"/>
      <c r="H195" s="190"/>
      <c r="I195" s="193"/>
      <c r="J195" s="194" t="n">
        <f aca="false">BK195</f>
        <v>0</v>
      </c>
      <c r="K195" s="190"/>
      <c r="L195" s="195"/>
      <c r="M195" s="196"/>
      <c r="N195" s="197"/>
      <c r="O195" s="197"/>
      <c r="P195" s="198" t="n">
        <f aca="false">P196+P201+P210+P231+P235</f>
        <v>0</v>
      </c>
      <c r="Q195" s="197"/>
      <c r="R195" s="198" t="n">
        <f aca="false">R196+R201+R210+R231+R235</f>
        <v>10.2582752</v>
      </c>
      <c r="S195" s="197"/>
      <c r="T195" s="199" t="n">
        <f aca="false">T196+T201+T210+T231+T235</f>
        <v>0</v>
      </c>
      <c r="AR195" s="200" t="s">
        <v>81</v>
      </c>
      <c r="AT195" s="201" t="s">
        <v>73</v>
      </c>
      <c r="AU195" s="201" t="s">
        <v>74</v>
      </c>
      <c r="AY195" s="200" t="s">
        <v>120</v>
      </c>
      <c r="BK195" s="202" t="n">
        <f aca="false">BK196+BK201+BK210+BK231+BK235</f>
        <v>0</v>
      </c>
    </row>
    <row r="196" s="188" customFormat="true" ht="22.8" hidden="false" customHeight="true" outlineLevel="0" collapsed="false">
      <c r="B196" s="189"/>
      <c r="C196" s="190"/>
      <c r="D196" s="191" t="s">
        <v>73</v>
      </c>
      <c r="E196" s="203" t="s">
        <v>273</v>
      </c>
      <c r="F196" s="203" t="s">
        <v>274</v>
      </c>
      <c r="G196" s="190"/>
      <c r="H196" s="190"/>
      <c r="I196" s="193"/>
      <c r="J196" s="204" t="n">
        <f aca="false">BK196</f>
        <v>0</v>
      </c>
      <c r="K196" s="190"/>
      <c r="L196" s="195"/>
      <c r="M196" s="196"/>
      <c r="N196" s="197"/>
      <c r="O196" s="197"/>
      <c r="P196" s="198" t="n">
        <f aca="false">SUM(P197:P200)</f>
        <v>0</v>
      </c>
      <c r="Q196" s="197"/>
      <c r="R196" s="198" t="n">
        <f aca="false">SUM(R197:R200)</f>
        <v>0.1314684</v>
      </c>
      <c r="S196" s="197"/>
      <c r="T196" s="199" t="n">
        <f aca="false">SUM(T197:T200)</f>
        <v>0</v>
      </c>
      <c r="AR196" s="200" t="s">
        <v>81</v>
      </c>
      <c r="AT196" s="201" t="s">
        <v>73</v>
      </c>
      <c r="AU196" s="201" t="s">
        <v>79</v>
      </c>
      <c r="AY196" s="200" t="s">
        <v>120</v>
      </c>
      <c r="BK196" s="202" t="n">
        <f aca="false">SUM(BK197:BK200)</f>
        <v>0</v>
      </c>
    </row>
    <row r="197" s="31" customFormat="true" ht="24.15" hidden="false" customHeight="true" outlineLevel="0" collapsed="false">
      <c r="A197" s="24"/>
      <c r="B197" s="25"/>
      <c r="C197" s="205" t="s">
        <v>275</v>
      </c>
      <c r="D197" s="205" t="s">
        <v>122</v>
      </c>
      <c r="E197" s="206" t="s">
        <v>276</v>
      </c>
      <c r="F197" s="207" t="s">
        <v>277</v>
      </c>
      <c r="G197" s="208" t="s">
        <v>168</v>
      </c>
      <c r="H197" s="209" t="n">
        <v>24</v>
      </c>
      <c r="I197" s="210"/>
      <c r="J197" s="211" t="n">
        <f aca="false">ROUND(I197*H197,2)</f>
        <v>0</v>
      </c>
      <c r="K197" s="212"/>
      <c r="L197" s="30"/>
      <c r="M197" s="213"/>
      <c r="N197" s="214" t="s">
        <v>39</v>
      </c>
      <c r="O197" s="74"/>
      <c r="P197" s="215" t="n">
        <f aca="false">O197*H197</f>
        <v>0</v>
      </c>
      <c r="Q197" s="215" t="n">
        <v>0</v>
      </c>
      <c r="R197" s="215" t="n">
        <f aca="false">Q197*H197</f>
        <v>0</v>
      </c>
      <c r="S197" s="215" t="n">
        <v>0</v>
      </c>
      <c r="T197" s="216" t="n">
        <f aca="false">S197*H197</f>
        <v>0</v>
      </c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R197" s="217" t="s">
        <v>180</v>
      </c>
      <c r="AT197" s="217" t="s">
        <v>122</v>
      </c>
      <c r="AU197" s="217" t="s">
        <v>81</v>
      </c>
      <c r="AY197" s="3" t="s">
        <v>120</v>
      </c>
      <c r="BE197" s="218" t="n">
        <f aca="false">IF(N197="základní",J197,0)</f>
        <v>0</v>
      </c>
      <c r="BF197" s="218" t="n">
        <f aca="false">IF(N197="snížená",J197,0)</f>
        <v>0</v>
      </c>
      <c r="BG197" s="218" t="n">
        <f aca="false">IF(N197="zákl. přenesená",J197,0)</f>
        <v>0</v>
      </c>
      <c r="BH197" s="218" t="n">
        <f aca="false">IF(N197="sníž. přenesená",J197,0)</f>
        <v>0</v>
      </c>
      <c r="BI197" s="218" t="n">
        <f aca="false">IF(N197="nulová",J197,0)</f>
        <v>0</v>
      </c>
      <c r="BJ197" s="3" t="s">
        <v>79</v>
      </c>
      <c r="BK197" s="218" t="n">
        <f aca="false">ROUND(I197*H197,2)</f>
        <v>0</v>
      </c>
      <c r="BL197" s="3" t="s">
        <v>180</v>
      </c>
      <c r="BM197" s="217" t="s">
        <v>278</v>
      </c>
    </row>
    <row r="198" s="219" customFormat="true" ht="12.8" hidden="false" customHeight="false" outlineLevel="0" collapsed="false">
      <c r="B198" s="220"/>
      <c r="C198" s="221"/>
      <c r="D198" s="222" t="s">
        <v>128</v>
      </c>
      <c r="E198" s="223"/>
      <c r="F198" s="224" t="s">
        <v>279</v>
      </c>
      <c r="G198" s="221"/>
      <c r="H198" s="225" t="n">
        <v>24</v>
      </c>
      <c r="I198" s="226"/>
      <c r="J198" s="221"/>
      <c r="K198" s="221"/>
      <c r="L198" s="227"/>
      <c r="M198" s="228"/>
      <c r="N198" s="229"/>
      <c r="O198" s="229"/>
      <c r="P198" s="229"/>
      <c r="Q198" s="229"/>
      <c r="R198" s="229"/>
      <c r="S198" s="229"/>
      <c r="T198" s="230"/>
      <c r="AT198" s="231" t="s">
        <v>128</v>
      </c>
      <c r="AU198" s="231" t="s">
        <v>81</v>
      </c>
      <c r="AV198" s="219" t="s">
        <v>81</v>
      </c>
      <c r="AW198" s="219" t="s">
        <v>30</v>
      </c>
      <c r="AX198" s="219" t="s">
        <v>79</v>
      </c>
      <c r="AY198" s="231" t="s">
        <v>120</v>
      </c>
    </row>
    <row r="199" s="31" customFormat="true" ht="37.8" hidden="false" customHeight="true" outlineLevel="0" collapsed="false">
      <c r="A199" s="24"/>
      <c r="B199" s="25"/>
      <c r="C199" s="244" t="s">
        <v>280</v>
      </c>
      <c r="D199" s="244" t="s">
        <v>172</v>
      </c>
      <c r="E199" s="245" t="s">
        <v>281</v>
      </c>
      <c r="F199" s="246" t="s">
        <v>282</v>
      </c>
      <c r="G199" s="247" t="s">
        <v>168</v>
      </c>
      <c r="H199" s="248" t="n">
        <v>27.972</v>
      </c>
      <c r="I199" s="249"/>
      <c r="J199" s="250" t="n">
        <f aca="false">ROUND(I199*H199,2)</f>
        <v>0</v>
      </c>
      <c r="K199" s="251"/>
      <c r="L199" s="252"/>
      <c r="M199" s="253"/>
      <c r="N199" s="254" t="s">
        <v>39</v>
      </c>
      <c r="O199" s="74"/>
      <c r="P199" s="215" t="n">
        <f aca="false">O199*H199</f>
        <v>0</v>
      </c>
      <c r="Q199" s="215" t="n">
        <v>0.0047</v>
      </c>
      <c r="R199" s="215" t="n">
        <f aca="false">Q199*H199</f>
        <v>0.1314684</v>
      </c>
      <c r="S199" s="215" t="n">
        <v>0</v>
      </c>
      <c r="T199" s="216" t="n">
        <f aca="false">S199*H199</f>
        <v>0</v>
      </c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R199" s="217" t="s">
        <v>184</v>
      </c>
      <c r="AT199" s="217" t="s">
        <v>172</v>
      </c>
      <c r="AU199" s="217" t="s">
        <v>81</v>
      </c>
      <c r="AY199" s="3" t="s">
        <v>120</v>
      </c>
      <c r="BE199" s="218" t="n">
        <f aca="false">IF(N199="základní",J199,0)</f>
        <v>0</v>
      </c>
      <c r="BF199" s="218" t="n">
        <f aca="false">IF(N199="snížená",J199,0)</f>
        <v>0</v>
      </c>
      <c r="BG199" s="218" t="n">
        <f aca="false">IF(N199="zákl. přenesená",J199,0)</f>
        <v>0</v>
      </c>
      <c r="BH199" s="218" t="n">
        <f aca="false">IF(N199="sníž. přenesená",J199,0)</f>
        <v>0</v>
      </c>
      <c r="BI199" s="218" t="n">
        <f aca="false">IF(N199="nulová",J199,0)</f>
        <v>0</v>
      </c>
      <c r="BJ199" s="3" t="s">
        <v>79</v>
      </c>
      <c r="BK199" s="218" t="n">
        <f aca="false">ROUND(I199*H199,2)</f>
        <v>0</v>
      </c>
      <c r="BL199" s="3" t="s">
        <v>180</v>
      </c>
      <c r="BM199" s="217" t="s">
        <v>283</v>
      </c>
    </row>
    <row r="200" s="219" customFormat="true" ht="12.8" hidden="false" customHeight="false" outlineLevel="0" collapsed="false">
      <c r="B200" s="220"/>
      <c r="C200" s="221"/>
      <c r="D200" s="222" t="s">
        <v>128</v>
      </c>
      <c r="E200" s="221"/>
      <c r="F200" s="224" t="s">
        <v>284</v>
      </c>
      <c r="G200" s="221"/>
      <c r="H200" s="225" t="n">
        <v>27.972</v>
      </c>
      <c r="I200" s="226"/>
      <c r="J200" s="221"/>
      <c r="K200" s="221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128</v>
      </c>
      <c r="AU200" s="231" t="s">
        <v>81</v>
      </c>
      <c r="AV200" s="219" t="s">
        <v>81</v>
      </c>
      <c r="AW200" s="219" t="s">
        <v>3</v>
      </c>
      <c r="AX200" s="219" t="s">
        <v>79</v>
      </c>
      <c r="AY200" s="231" t="s">
        <v>120</v>
      </c>
    </row>
    <row r="201" s="188" customFormat="true" ht="22.8" hidden="false" customHeight="true" outlineLevel="0" collapsed="false">
      <c r="B201" s="189"/>
      <c r="C201" s="190"/>
      <c r="D201" s="191" t="s">
        <v>73</v>
      </c>
      <c r="E201" s="203" t="s">
        <v>285</v>
      </c>
      <c r="F201" s="203" t="s">
        <v>286</v>
      </c>
      <c r="G201" s="190"/>
      <c r="H201" s="190"/>
      <c r="I201" s="193"/>
      <c r="J201" s="204" t="n">
        <f aca="false">BK201</f>
        <v>0</v>
      </c>
      <c r="K201" s="190"/>
      <c r="L201" s="195"/>
      <c r="M201" s="196"/>
      <c r="N201" s="197"/>
      <c r="O201" s="197"/>
      <c r="P201" s="198" t="n">
        <f aca="false">SUM(P202:P209)</f>
        <v>0</v>
      </c>
      <c r="Q201" s="197"/>
      <c r="R201" s="198" t="n">
        <f aca="false">SUM(R202:R209)</f>
        <v>3.3489391</v>
      </c>
      <c r="S201" s="197"/>
      <c r="T201" s="199" t="n">
        <f aca="false">SUM(T202:T209)</f>
        <v>0</v>
      </c>
      <c r="AR201" s="200" t="s">
        <v>81</v>
      </c>
      <c r="AT201" s="201" t="s">
        <v>73</v>
      </c>
      <c r="AU201" s="201" t="s">
        <v>79</v>
      </c>
      <c r="AY201" s="200" t="s">
        <v>120</v>
      </c>
      <c r="BK201" s="202" t="n">
        <f aca="false">SUM(BK202:BK209)</f>
        <v>0</v>
      </c>
    </row>
    <row r="202" s="31" customFormat="true" ht="16.5" hidden="false" customHeight="true" outlineLevel="0" collapsed="false">
      <c r="A202" s="24"/>
      <c r="B202" s="25"/>
      <c r="C202" s="205" t="s">
        <v>287</v>
      </c>
      <c r="D202" s="205" t="s">
        <v>122</v>
      </c>
      <c r="E202" s="206" t="s">
        <v>288</v>
      </c>
      <c r="F202" s="207" t="s">
        <v>289</v>
      </c>
      <c r="G202" s="208" t="s">
        <v>168</v>
      </c>
      <c r="H202" s="209" t="n">
        <v>132.995</v>
      </c>
      <c r="I202" s="210"/>
      <c r="J202" s="211" t="n">
        <f aca="false">ROUND(I202*H202,2)</f>
        <v>0</v>
      </c>
      <c r="K202" s="212"/>
      <c r="L202" s="30"/>
      <c r="M202" s="213"/>
      <c r="N202" s="214" t="s">
        <v>39</v>
      </c>
      <c r="O202" s="74"/>
      <c r="P202" s="215" t="n">
        <f aca="false">O202*H202</f>
        <v>0</v>
      </c>
      <c r="Q202" s="215" t="n">
        <v>0</v>
      </c>
      <c r="R202" s="215" t="n">
        <f aca="false">Q202*H202</f>
        <v>0</v>
      </c>
      <c r="S202" s="215" t="n">
        <v>0</v>
      </c>
      <c r="T202" s="216" t="n">
        <f aca="false">S202*H202</f>
        <v>0</v>
      </c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R202" s="217" t="s">
        <v>180</v>
      </c>
      <c r="AT202" s="217" t="s">
        <v>122</v>
      </c>
      <c r="AU202" s="217" t="s">
        <v>81</v>
      </c>
      <c r="AY202" s="3" t="s">
        <v>120</v>
      </c>
      <c r="BE202" s="218" t="n">
        <f aca="false">IF(N202="základní",J202,0)</f>
        <v>0</v>
      </c>
      <c r="BF202" s="218" t="n">
        <f aca="false">IF(N202="snížená",J202,0)</f>
        <v>0</v>
      </c>
      <c r="BG202" s="218" t="n">
        <f aca="false">IF(N202="zákl. přenesená",J202,0)</f>
        <v>0</v>
      </c>
      <c r="BH202" s="218" t="n">
        <f aca="false">IF(N202="sníž. přenesená",J202,0)</f>
        <v>0</v>
      </c>
      <c r="BI202" s="218" t="n">
        <f aca="false">IF(N202="nulová",J202,0)</f>
        <v>0</v>
      </c>
      <c r="BJ202" s="3" t="s">
        <v>79</v>
      </c>
      <c r="BK202" s="218" t="n">
        <f aca="false">ROUND(I202*H202,2)</f>
        <v>0</v>
      </c>
      <c r="BL202" s="3" t="s">
        <v>180</v>
      </c>
      <c r="BM202" s="217" t="s">
        <v>290</v>
      </c>
    </row>
    <row r="203" s="219" customFormat="true" ht="12.8" hidden="false" customHeight="false" outlineLevel="0" collapsed="false">
      <c r="B203" s="220"/>
      <c r="C203" s="221"/>
      <c r="D203" s="222" t="s">
        <v>128</v>
      </c>
      <c r="E203" s="223"/>
      <c r="F203" s="224" t="s">
        <v>291</v>
      </c>
      <c r="G203" s="221"/>
      <c r="H203" s="225" t="n">
        <v>64.995</v>
      </c>
      <c r="I203" s="226"/>
      <c r="J203" s="221"/>
      <c r="K203" s="221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128</v>
      </c>
      <c r="AU203" s="231" t="s">
        <v>81</v>
      </c>
      <c r="AV203" s="219" t="s">
        <v>81</v>
      </c>
      <c r="AW203" s="219" t="s">
        <v>30</v>
      </c>
      <c r="AX203" s="219" t="s">
        <v>74</v>
      </c>
      <c r="AY203" s="231" t="s">
        <v>120</v>
      </c>
    </row>
    <row r="204" s="219" customFormat="true" ht="12.8" hidden="false" customHeight="false" outlineLevel="0" collapsed="false">
      <c r="B204" s="220"/>
      <c r="C204" s="221"/>
      <c r="D204" s="222" t="s">
        <v>128</v>
      </c>
      <c r="E204" s="223"/>
      <c r="F204" s="224" t="s">
        <v>292</v>
      </c>
      <c r="G204" s="221"/>
      <c r="H204" s="225" t="n">
        <v>68</v>
      </c>
      <c r="I204" s="226"/>
      <c r="J204" s="221"/>
      <c r="K204" s="221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128</v>
      </c>
      <c r="AU204" s="231" t="s">
        <v>81</v>
      </c>
      <c r="AV204" s="219" t="s">
        <v>81</v>
      </c>
      <c r="AW204" s="219" t="s">
        <v>30</v>
      </c>
      <c r="AX204" s="219" t="s">
        <v>74</v>
      </c>
      <c r="AY204" s="231" t="s">
        <v>120</v>
      </c>
    </row>
    <row r="205" s="232" customFormat="true" ht="12.8" hidden="false" customHeight="false" outlineLevel="0" collapsed="false">
      <c r="B205" s="233"/>
      <c r="C205" s="234"/>
      <c r="D205" s="222" t="s">
        <v>128</v>
      </c>
      <c r="E205" s="235"/>
      <c r="F205" s="236" t="s">
        <v>131</v>
      </c>
      <c r="G205" s="234"/>
      <c r="H205" s="237" t="n">
        <v>132.995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AT205" s="243" t="s">
        <v>128</v>
      </c>
      <c r="AU205" s="243" t="s">
        <v>81</v>
      </c>
      <c r="AV205" s="232" t="s">
        <v>126</v>
      </c>
      <c r="AW205" s="232" t="s">
        <v>30</v>
      </c>
      <c r="AX205" s="232" t="s">
        <v>79</v>
      </c>
      <c r="AY205" s="243" t="s">
        <v>120</v>
      </c>
    </row>
    <row r="206" s="31" customFormat="true" ht="16.5" hidden="false" customHeight="true" outlineLevel="0" collapsed="false">
      <c r="A206" s="24"/>
      <c r="B206" s="25"/>
      <c r="C206" s="244" t="s">
        <v>293</v>
      </c>
      <c r="D206" s="244" t="s">
        <v>172</v>
      </c>
      <c r="E206" s="245" t="s">
        <v>294</v>
      </c>
      <c r="F206" s="246" t="s">
        <v>295</v>
      </c>
      <c r="G206" s="247" t="s">
        <v>125</v>
      </c>
      <c r="H206" s="248" t="n">
        <v>6.65</v>
      </c>
      <c r="I206" s="249"/>
      <c r="J206" s="250" t="n">
        <f aca="false">ROUND(I206*H206,2)</f>
        <v>0</v>
      </c>
      <c r="K206" s="251"/>
      <c r="L206" s="252"/>
      <c r="M206" s="253"/>
      <c r="N206" s="254" t="s">
        <v>39</v>
      </c>
      <c r="O206" s="74"/>
      <c r="P206" s="215" t="n">
        <f aca="false">O206*H206</f>
        <v>0</v>
      </c>
      <c r="Q206" s="215" t="n">
        <v>0.5</v>
      </c>
      <c r="R206" s="215" t="n">
        <f aca="false">Q206*H206</f>
        <v>3.325</v>
      </c>
      <c r="S206" s="215" t="n">
        <v>0</v>
      </c>
      <c r="T206" s="216" t="n">
        <f aca="false">S206*H206</f>
        <v>0</v>
      </c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R206" s="217" t="s">
        <v>184</v>
      </c>
      <c r="AT206" s="217" t="s">
        <v>172</v>
      </c>
      <c r="AU206" s="217" t="s">
        <v>81</v>
      </c>
      <c r="AY206" s="3" t="s">
        <v>120</v>
      </c>
      <c r="BE206" s="218" t="n">
        <f aca="false">IF(N206="základní",J206,0)</f>
        <v>0</v>
      </c>
      <c r="BF206" s="218" t="n">
        <f aca="false">IF(N206="snížená",J206,0)</f>
        <v>0</v>
      </c>
      <c r="BG206" s="218" t="n">
        <f aca="false">IF(N206="zákl. přenesená",J206,0)</f>
        <v>0</v>
      </c>
      <c r="BH206" s="218" t="n">
        <f aca="false">IF(N206="sníž. přenesená",J206,0)</f>
        <v>0</v>
      </c>
      <c r="BI206" s="218" t="n">
        <f aca="false">IF(N206="nulová",J206,0)</f>
        <v>0</v>
      </c>
      <c r="BJ206" s="3" t="s">
        <v>79</v>
      </c>
      <c r="BK206" s="218" t="n">
        <f aca="false">ROUND(I206*H206,2)</f>
        <v>0</v>
      </c>
      <c r="BL206" s="3" t="s">
        <v>180</v>
      </c>
      <c r="BM206" s="217" t="s">
        <v>296</v>
      </c>
    </row>
    <row r="207" s="219" customFormat="true" ht="12.8" hidden="false" customHeight="false" outlineLevel="0" collapsed="false">
      <c r="B207" s="220"/>
      <c r="C207" s="221"/>
      <c r="D207" s="222" t="s">
        <v>128</v>
      </c>
      <c r="E207" s="221"/>
      <c r="F207" s="224" t="s">
        <v>297</v>
      </c>
      <c r="G207" s="221"/>
      <c r="H207" s="225" t="n">
        <v>6.65</v>
      </c>
      <c r="I207" s="226"/>
      <c r="J207" s="221"/>
      <c r="K207" s="221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128</v>
      </c>
      <c r="AU207" s="231" t="s">
        <v>81</v>
      </c>
      <c r="AV207" s="219" t="s">
        <v>81</v>
      </c>
      <c r="AW207" s="219" t="s">
        <v>3</v>
      </c>
      <c r="AX207" s="219" t="s">
        <v>79</v>
      </c>
      <c r="AY207" s="231" t="s">
        <v>120</v>
      </c>
    </row>
    <row r="208" s="31" customFormat="true" ht="24.15" hidden="false" customHeight="true" outlineLevel="0" collapsed="false">
      <c r="A208" s="24"/>
      <c r="B208" s="25"/>
      <c r="C208" s="205" t="s">
        <v>298</v>
      </c>
      <c r="D208" s="205" t="s">
        <v>122</v>
      </c>
      <c r="E208" s="206" t="s">
        <v>299</v>
      </c>
      <c r="F208" s="207" t="s">
        <v>300</v>
      </c>
      <c r="G208" s="208" t="s">
        <v>168</v>
      </c>
      <c r="H208" s="209" t="n">
        <v>132.995</v>
      </c>
      <c r="I208" s="210"/>
      <c r="J208" s="211" t="n">
        <f aca="false">ROUND(I208*H208,2)</f>
        <v>0</v>
      </c>
      <c r="K208" s="212"/>
      <c r="L208" s="30"/>
      <c r="M208" s="213"/>
      <c r="N208" s="214" t="s">
        <v>39</v>
      </c>
      <c r="O208" s="74"/>
      <c r="P208" s="215" t="n">
        <f aca="false">O208*H208</f>
        <v>0</v>
      </c>
      <c r="Q208" s="215" t="n">
        <v>0.00018</v>
      </c>
      <c r="R208" s="215" t="n">
        <f aca="false">Q208*H208</f>
        <v>0.0239391</v>
      </c>
      <c r="S208" s="215" t="n">
        <v>0</v>
      </c>
      <c r="T208" s="216" t="n">
        <f aca="false">S208*H208</f>
        <v>0</v>
      </c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R208" s="217" t="s">
        <v>180</v>
      </c>
      <c r="AT208" s="217" t="s">
        <v>122</v>
      </c>
      <c r="AU208" s="217" t="s">
        <v>81</v>
      </c>
      <c r="AY208" s="3" t="s">
        <v>120</v>
      </c>
      <c r="BE208" s="218" t="n">
        <f aca="false">IF(N208="základní",J208,0)</f>
        <v>0</v>
      </c>
      <c r="BF208" s="218" t="n">
        <f aca="false">IF(N208="snížená",J208,0)</f>
        <v>0</v>
      </c>
      <c r="BG208" s="218" t="n">
        <f aca="false">IF(N208="zákl. přenesená",J208,0)</f>
        <v>0</v>
      </c>
      <c r="BH208" s="218" t="n">
        <f aca="false">IF(N208="sníž. přenesená",J208,0)</f>
        <v>0</v>
      </c>
      <c r="BI208" s="218" t="n">
        <f aca="false">IF(N208="nulová",J208,0)</f>
        <v>0</v>
      </c>
      <c r="BJ208" s="3" t="s">
        <v>79</v>
      </c>
      <c r="BK208" s="218" t="n">
        <f aca="false">ROUND(I208*H208,2)</f>
        <v>0</v>
      </c>
      <c r="BL208" s="3" t="s">
        <v>180</v>
      </c>
      <c r="BM208" s="217" t="s">
        <v>301</v>
      </c>
    </row>
    <row r="209" s="31" customFormat="true" ht="24.15" hidden="false" customHeight="true" outlineLevel="0" collapsed="false">
      <c r="A209" s="24"/>
      <c r="B209" s="25"/>
      <c r="C209" s="205" t="s">
        <v>302</v>
      </c>
      <c r="D209" s="205" t="s">
        <v>122</v>
      </c>
      <c r="E209" s="206" t="s">
        <v>303</v>
      </c>
      <c r="F209" s="207" t="s">
        <v>304</v>
      </c>
      <c r="G209" s="208" t="s">
        <v>152</v>
      </c>
      <c r="H209" s="209" t="n">
        <v>3.349</v>
      </c>
      <c r="I209" s="210"/>
      <c r="J209" s="211" t="n">
        <f aca="false">ROUND(I209*H209,2)</f>
        <v>0</v>
      </c>
      <c r="K209" s="212"/>
      <c r="L209" s="30"/>
      <c r="M209" s="213"/>
      <c r="N209" s="214" t="s">
        <v>39</v>
      </c>
      <c r="O209" s="74"/>
      <c r="P209" s="215" t="n">
        <f aca="false">O209*H209</f>
        <v>0</v>
      </c>
      <c r="Q209" s="215" t="n">
        <v>0</v>
      </c>
      <c r="R209" s="215" t="n">
        <f aca="false">Q209*H209</f>
        <v>0</v>
      </c>
      <c r="S209" s="215" t="n">
        <v>0</v>
      </c>
      <c r="T209" s="216" t="n">
        <f aca="false">S209*H209</f>
        <v>0</v>
      </c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R209" s="217" t="s">
        <v>180</v>
      </c>
      <c r="AT209" s="217" t="s">
        <v>122</v>
      </c>
      <c r="AU209" s="217" t="s">
        <v>81</v>
      </c>
      <c r="AY209" s="3" t="s">
        <v>120</v>
      </c>
      <c r="BE209" s="218" t="n">
        <f aca="false">IF(N209="základní",J209,0)</f>
        <v>0</v>
      </c>
      <c r="BF209" s="218" t="n">
        <f aca="false">IF(N209="snížená",J209,0)</f>
        <v>0</v>
      </c>
      <c r="BG209" s="218" t="n">
        <f aca="false">IF(N209="zákl. přenesená",J209,0)</f>
        <v>0</v>
      </c>
      <c r="BH209" s="218" t="n">
        <f aca="false">IF(N209="sníž. přenesená",J209,0)</f>
        <v>0</v>
      </c>
      <c r="BI209" s="218" t="n">
        <f aca="false">IF(N209="nulová",J209,0)</f>
        <v>0</v>
      </c>
      <c r="BJ209" s="3" t="s">
        <v>79</v>
      </c>
      <c r="BK209" s="218" t="n">
        <f aca="false">ROUND(I209*H209,2)</f>
        <v>0</v>
      </c>
      <c r="BL209" s="3" t="s">
        <v>180</v>
      </c>
      <c r="BM209" s="217" t="s">
        <v>305</v>
      </c>
    </row>
    <row r="210" s="188" customFormat="true" ht="22.8" hidden="false" customHeight="true" outlineLevel="0" collapsed="false">
      <c r="B210" s="189"/>
      <c r="C210" s="190"/>
      <c r="D210" s="191" t="s">
        <v>73</v>
      </c>
      <c r="E210" s="203" t="s">
        <v>306</v>
      </c>
      <c r="F210" s="203" t="s">
        <v>307</v>
      </c>
      <c r="G210" s="190"/>
      <c r="H210" s="190"/>
      <c r="I210" s="193"/>
      <c r="J210" s="204" t="n">
        <f aca="false">BK210</f>
        <v>0</v>
      </c>
      <c r="K210" s="190"/>
      <c r="L210" s="195"/>
      <c r="M210" s="196"/>
      <c r="N210" s="197"/>
      <c r="O210" s="197"/>
      <c r="P210" s="198" t="n">
        <f aca="false">SUM(P211:P230)</f>
        <v>0</v>
      </c>
      <c r="Q210" s="197"/>
      <c r="R210" s="198" t="n">
        <f aca="false">SUM(R211:R230)</f>
        <v>6.0746677</v>
      </c>
      <c r="S210" s="197"/>
      <c r="T210" s="199" t="n">
        <f aca="false">SUM(T211:T230)</f>
        <v>0</v>
      </c>
      <c r="AR210" s="200" t="s">
        <v>81</v>
      </c>
      <c r="AT210" s="201" t="s">
        <v>73</v>
      </c>
      <c r="AU210" s="201" t="s">
        <v>79</v>
      </c>
      <c r="AY210" s="200" t="s">
        <v>120</v>
      </c>
      <c r="BK210" s="202" t="n">
        <f aca="false">SUM(BK211:BK230)</f>
        <v>0</v>
      </c>
    </row>
    <row r="211" s="31" customFormat="true" ht="24.15" hidden="false" customHeight="true" outlineLevel="0" collapsed="false">
      <c r="A211" s="24"/>
      <c r="B211" s="25"/>
      <c r="C211" s="205" t="s">
        <v>308</v>
      </c>
      <c r="D211" s="205" t="s">
        <v>122</v>
      </c>
      <c r="E211" s="206" t="s">
        <v>309</v>
      </c>
      <c r="F211" s="207" t="s">
        <v>310</v>
      </c>
      <c r="G211" s="208" t="s">
        <v>311</v>
      </c>
      <c r="H211" s="209" t="n">
        <v>5705</v>
      </c>
      <c r="I211" s="210"/>
      <c r="J211" s="211" t="n">
        <f aca="false">ROUND(I211*H211,2)</f>
        <v>0</v>
      </c>
      <c r="K211" s="212"/>
      <c r="L211" s="30"/>
      <c r="M211" s="213"/>
      <c r="N211" s="214" t="s">
        <v>39</v>
      </c>
      <c r="O211" s="74"/>
      <c r="P211" s="215" t="n">
        <f aca="false">O211*H211</f>
        <v>0</v>
      </c>
      <c r="Q211" s="215" t="n">
        <v>5E-005</v>
      </c>
      <c r="R211" s="215" t="n">
        <f aca="false">Q211*H211</f>
        <v>0.28525</v>
      </c>
      <c r="S211" s="215" t="n">
        <v>0</v>
      </c>
      <c r="T211" s="216" t="n">
        <f aca="false">S211*H211</f>
        <v>0</v>
      </c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R211" s="217" t="s">
        <v>180</v>
      </c>
      <c r="AT211" s="217" t="s">
        <v>122</v>
      </c>
      <c r="AU211" s="217" t="s">
        <v>81</v>
      </c>
      <c r="AY211" s="3" t="s">
        <v>120</v>
      </c>
      <c r="BE211" s="218" t="n">
        <f aca="false">IF(N211="základní",J211,0)</f>
        <v>0</v>
      </c>
      <c r="BF211" s="218" t="n">
        <f aca="false">IF(N211="snížená",J211,0)</f>
        <v>0</v>
      </c>
      <c r="BG211" s="218" t="n">
        <f aca="false">IF(N211="zákl. přenesená",J211,0)</f>
        <v>0</v>
      </c>
      <c r="BH211" s="218" t="n">
        <f aca="false">IF(N211="sníž. přenesená",J211,0)</f>
        <v>0</v>
      </c>
      <c r="BI211" s="218" t="n">
        <f aca="false">IF(N211="nulová",J211,0)</f>
        <v>0</v>
      </c>
      <c r="BJ211" s="3" t="s">
        <v>79</v>
      </c>
      <c r="BK211" s="218" t="n">
        <f aca="false">ROUND(I211*H211,2)</f>
        <v>0</v>
      </c>
      <c r="BL211" s="3" t="s">
        <v>180</v>
      </c>
      <c r="BM211" s="217" t="s">
        <v>312</v>
      </c>
    </row>
    <row r="212" s="31" customFormat="true" ht="21.75" hidden="false" customHeight="true" outlineLevel="0" collapsed="false">
      <c r="A212" s="24"/>
      <c r="B212" s="25"/>
      <c r="C212" s="244" t="s">
        <v>313</v>
      </c>
      <c r="D212" s="244" t="s">
        <v>172</v>
      </c>
      <c r="E212" s="245" t="s">
        <v>314</v>
      </c>
      <c r="F212" s="246" t="s">
        <v>315</v>
      </c>
      <c r="G212" s="247" t="s">
        <v>152</v>
      </c>
      <c r="H212" s="248" t="n">
        <v>4.186</v>
      </c>
      <c r="I212" s="249"/>
      <c r="J212" s="250" t="n">
        <f aca="false">ROUND(I212*H212,2)</f>
        <v>0</v>
      </c>
      <c r="K212" s="251"/>
      <c r="L212" s="252"/>
      <c r="M212" s="253"/>
      <c r="N212" s="254" t="s">
        <v>39</v>
      </c>
      <c r="O212" s="74"/>
      <c r="P212" s="215" t="n">
        <f aca="false">O212*H212</f>
        <v>0</v>
      </c>
      <c r="Q212" s="215" t="n">
        <v>1</v>
      </c>
      <c r="R212" s="215" t="n">
        <f aca="false">Q212*H212</f>
        <v>4.186</v>
      </c>
      <c r="S212" s="215" t="n">
        <v>0</v>
      </c>
      <c r="T212" s="216" t="n">
        <f aca="false">S212*H212</f>
        <v>0</v>
      </c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R212" s="217" t="s">
        <v>184</v>
      </c>
      <c r="AT212" s="217" t="s">
        <v>172</v>
      </c>
      <c r="AU212" s="217" t="s">
        <v>81</v>
      </c>
      <c r="AY212" s="3" t="s">
        <v>120</v>
      </c>
      <c r="BE212" s="218" t="n">
        <f aca="false">IF(N212="základní",J212,0)</f>
        <v>0</v>
      </c>
      <c r="BF212" s="218" t="n">
        <f aca="false">IF(N212="snížená",J212,0)</f>
        <v>0</v>
      </c>
      <c r="BG212" s="218" t="n">
        <f aca="false">IF(N212="zákl. přenesená",J212,0)</f>
        <v>0</v>
      </c>
      <c r="BH212" s="218" t="n">
        <f aca="false">IF(N212="sníž. přenesená",J212,0)</f>
        <v>0</v>
      </c>
      <c r="BI212" s="218" t="n">
        <f aca="false">IF(N212="nulová",J212,0)</f>
        <v>0</v>
      </c>
      <c r="BJ212" s="3" t="s">
        <v>79</v>
      </c>
      <c r="BK212" s="218" t="n">
        <f aca="false">ROUND(I212*H212,2)</f>
        <v>0</v>
      </c>
      <c r="BL212" s="3" t="s">
        <v>180</v>
      </c>
      <c r="BM212" s="217" t="s">
        <v>316</v>
      </c>
    </row>
    <row r="213" s="219" customFormat="true" ht="12.8" hidden="false" customHeight="false" outlineLevel="0" collapsed="false">
      <c r="B213" s="220"/>
      <c r="C213" s="221"/>
      <c r="D213" s="222" t="s">
        <v>128</v>
      </c>
      <c r="E213" s="223"/>
      <c r="F213" s="224" t="s">
        <v>317</v>
      </c>
      <c r="G213" s="221"/>
      <c r="H213" s="225" t="n">
        <v>4.186</v>
      </c>
      <c r="I213" s="226"/>
      <c r="J213" s="221"/>
      <c r="K213" s="221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128</v>
      </c>
      <c r="AU213" s="231" t="s">
        <v>81</v>
      </c>
      <c r="AV213" s="219" t="s">
        <v>81</v>
      </c>
      <c r="AW213" s="219" t="s">
        <v>30</v>
      </c>
      <c r="AX213" s="219" t="s">
        <v>79</v>
      </c>
      <c r="AY213" s="231" t="s">
        <v>120</v>
      </c>
    </row>
    <row r="214" s="31" customFormat="true" ht="21.75" hidden="false" customHeight="true" outlineLevel="0" collapsed="false">
      <c r="A214" s="24"/>
      <c r="B214" s="25"/>
      <c r="C214" s="244" t="s">
        <v>318</v>
      </c>
      <c r="D214" s="244" t="s">
        <v>172</v>
      </c>
      <c r="E214" s="245" t="s">
        <v>319</v>
      </c>
      <c r="F214" s="246" t="s">
        <v>320</v>
      </c>
      <c r="G214" s="247" t="s">
        <v>152</v>
      </c>
      <c r="H214" s="248" t="n">
        <v>0.187</v>
      </c>
      <c r="I214" s="249"/>
      <c r="J214" s="250" t="n">
        <f aca="false">ROUND(I214*H214,2)</f>
        <v>0</v>
      </c>
      <c r="K214" s="251"/>
      <c r="L214" s="252"/>
      <c r="M214" s="253"/>
      <c r="N214" s="254" t="s">
        <v>39</v>
      </c>
      <c r="O214" s="74"/>
      <c r="P214" s="215" t="n">
        <f aca="false">O214*H214</f>
        <v>0</v>
      </c>
      <c r="Q214" s="215" t="n">
        <v>1</v>
      </c>
      <c r="R214" s="215" t="n">
        <f aca="false">Q214*H214</f>
        <v>0.187</v>
      </c>
      <c r="S214" s="215" t="n">
        <v>0</v>
      </c>
      <c r="T214" s="216" t="n">
        <f aca="false">S214*H214</f>
        <v>0</v>
      </c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R214" s="217" t="s">
        <v>184</v>
      </c>
      <c r="AT214" s="217" t="s">
        <v>172</v>
      </c>
      <c r="AU214" s="217" t="s">
        <v>81</v>
      </c>
      <c r="AY214" s="3" t="s">
        <v>120</v>
      </c>
      <c r="BE214" s="218" t="n">
        <f aca="false">IF(N214="základní",J214,0)</f>
        <v>0</v>
      </c>
      <c r="BF214" s="218" t="n">
        <f aca="false">IF(N214="snížená",J214,0)</f>
        <v>0</v>
      </c>
      <c r="BG214" s="218" t="n">
        <f aca="false">IF(N214="zákl. přenesená",J214,0)</f>
        <v>0</v>
      </c>
      <c r="BH214" s="218" t="n">
        <f aca="false">IF(N214="sníž. přenesená",J214,0)</f>
        <v>0</v>
      </c>
      <c r="BI214" s="218" t="n">
        <f aca="false">IF(N214="nulová",J214,0)</f>
        <v>0</v>
      </c>
      <c r="BJ214" s="3" t="s">
        <v>79</v>
      </c>
      <c r="BK214" s="218" t="n">
        <f aca="false">ROUND(I214*H214,2)</f>
        <v>0</v>
      </c>
      <c r="BL214" s="3" t="s">
        <v>180</v>
      </c>
      <c r="BM214" s="217" t="s">
        <v>321</v>
      </c>
    </row>
    <row r="215" s="219" customFormat="true" ht="12.8" hidden="false" customHeight="false" outlineLevel="0" collapsed="false">
      <c r="B215" s="220"/>
      <c r="C215" s="221"/>
      <c r="D215" s="222" t="s">
        <v>128</v>
      </c>
      <c r="E215" s="223"/>
      <c r="F215" s="224" t="s">
        <v>322</v>
      </c>
      <c r="G215" s="221"/>
      <c r="H215" s="225" t="n">
        <v>0.187</v>
      </c>
      <c r="I215" s="226"/>
      <c r="J215" s="221"/>
      <c r="K215" s="221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128</v>
      </c>
      <c r="AU215" s="231" t="s">
        <v>81</v>
      </c>
      <c r="AV215" s="219" t="s">
        <v>81</v>
      </c>
      <c r="AW215" s="219" t="s">
        <v>30</v>
      </c>
      <c r="AX215" s="219" t="s">
        <v>79</v>
      </c>
      <c r="AY215" s="231" t="s">
        <v>120</v>
      </c>
    </row>
    <row r="216" s="31" customFormat="true" ht="24.15" hidden="false" customHeight="true" outlineLevel="0" collapsed="false">
      <c r="A216" s="24"/>
      <c r="B216" s="25"/>
      <c r="C216" s="244" t="s">
        <v>184</v>
      </c>
      <c r="D216" s="244" t="s">
        <v>172</v>
      </c>
      <c r="E216" s="245" t="s">
        <v>323</v>
      </c>
      <c r="F216" s="246" t="s">
        <v>324</v>
      </c>
      <c r="G216" s="247" t="s">
        <v>191</v>
      </c>
      <c r="H216" s="248" t="n">
        <v>27.273</v>
      </c>
      <c r="I216" s="249"/>
      <c r="J216" s="250" t="n">
        <f aca="false">ROUND(I216*H216,2)</f>
        <v>0</v>
      </c>
      <c r="K216" s="251"/>
      <c r="L216" s="252"/>
      <c r="M216" s="253"/>
      <c r="N216" s="254" t="s">
        <v>39</v>
      </c>
      <c r="O216" s="74"/>
      <c r="P216" s="215" t="n">
        <f aca="false">O216*H216</f>
        <v>0</v>
      </c>
      <c r="Q216" s="215" t="n">
        <v>0.0257</v>
      </c>
      <c r="R216" s="215" t="n">
        <f aca="false">Q216*H216</f>
        <v>0.7009161</v>
      </c>
      <c r="S216" s="215" t="n">
        <v>0</v>
      </c>
      <c r="T216" s="216" t="n">
        <f aca="false">S216*H216</f>
        <v>0</v>
      </c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R216" s="217" t="s">
        <v>184</v>
      </c>
      <c r="AT216" s="217" t="s">
        <v>172</v>
      </c>
      <c r="AU216" s="217" t="s">
        <v>81</v>
      </c>
      <c r="AY216" s="3" t="s">
        <v>120</v>
      </c>
      <c r="BE216" s="218" t="n">
        <f aca="false">IF(N216="základní",J216,0)</f>
        <v>0</v>
      </c>
      <c r="BF216" s="218" t="n">
        <f aca="false">IF(N216="snížená",J216,0)</f>
        <v>0</v>
      </c>
      <c r="BG216" s="218" t="n">
        <f aca="false">IF(N216="zákl. přenesená",J216,0)</f>
        <v>0</v>
      </c>
      <c r="BH216" s="218" t="n">
        <f aca="false">IF(N216="sníž. přenesená",J216,0)</f>
        <v>0</v>
      </c>
      <c r="BI216" s="218" t="n">
        <f aca="false">IF(N216="nulová",J216,0)</f>
        <v>0</v>
      </c>
      <c r="BJ216" s="3" t="s">
        <v>79</v>
      </c>
      <c r="BK216" s="218" t="n">
        <f aca="false">ROUND(I216*H216,2)</f>
        <v>0</v>
      </c>
      <c r="BL216" s="3" t="s">
        <v>180</v>
      </c>
      <c r="BM216" s="217" t="s">
        <v>325</v>
      </c>
    </row>
    <row r="217" s="219" customFormat="true" ht="12.8" hidden="false" customHeight="false" outlineLevel="0" collapsed="false">
      <c r="B217" s="220"/>
      <c r="C217" s="221"/>
      <c r="D217" s="222" t="s">
        <v>128</v>
      </c>
      <c r="E217" s="221"/>
      <c r="F217" s="224" t="s">
        <v>326</v>
      </c>
      <c r="G217" s="221"/>
      <c r="H217" s="225" t="n">
        <v>27.273</v>
      </c>
      <c r="I217" s="226"/>
      <c r="J217" s="221"/>
      <c r="K217" s="221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128</v>
      </c>
      <c r="AU217" s="231" t="s">
        <v>81</v>
      </c>
      <c r="AV217" s="219" t="s">
        <v>81</v>
      </c>
      <c r="AW217" s="219" t="s">
        <v>3</v>
      </c>
      <c r="AX217" s="219" t="s">
        <v>79</v>
      </c>
      <c r="AY217" s="231" t="s">
        <v>120</v>
      </c>
    </row>
    <row r="218" s="31" customFormat="true" ht="16.5" hidden="false" customHeight="true" outlineLevel="0" collapsed="false">
      <c r="A218" s="24"/>
      <c r="B218" s="25"/>
      <c r="C218" s="244" t="s">
        <v>327</v>
      </c>
      <c r="D218" s="244" t="s">
        <v>172</v>
      </c>
      <c r="E218" s="245" t="s">
        <v>328</v>
      </c>
      <c r="F218" s="246" t="s">
        <v>329</v>
      </c>
      <c r="G218" s="247" t="s">
        <v>152</v>
      </c>
      <c r="H218" s="248" t="n">
        <v>0.15</v>
      </c>
      <c r="I218" s="249"/>
      <c r="J218" s="250" t="n">
        <f aca="false">ROUND(I218*H218,2)</f>
        <v>0</v>
      </c>
      <c r="K218" s="251"/>
      <c r="L218" s="252"/>
      <c r="M218" s="253"/>
      <c r="N218" s="254" t="s">
        <v>39</v>
      </c>
      <c r="O218" s="74"/>
      <c r="P218" s="215" t="n">
        <f aca="false">O218*H218</f>
        <v>0</v>
      </c>
      <c r="Q218" s="215" t="n">
        <v>1</v>
      </c>
      <c r="R218" s="215" t="n">
        <f aca="false">Q218*H218</f>
        <v>0.15</v>
      </c>
      <c r="S218" s="215" t="n">
        <v>0</v>
      </c>
      <c r="T218" s="216" t="n">
        <f aca="false">S218*H218</f>
        <v>0</v>
      </c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R218" s="217" t="s">
        <v>184</v>
      </c>
      <c r="AT218" s="217" t="s">
        <v>172</v>
      </c>
      <c r="AU218" s="217" t="s">
        <v>81</v>
      </c>
      <c r="AY218" s="3" t="s">
        <v>120</v>
      </c>
      <c r="BE218" s="218" t="n">
        <f aca="false">IF(N218="základní",J218,0)</f>
        <v>0</v>
      </c>
      <c r="BF218" s="218" t="n">
        <f aca="false">IF(N218="snížená",J218,0)</f>
        <v>0</v>
      </c>
      <c r="BG218" s="218" t="n">
        <f aca="false">IF(N218="zákl. přenesená",J218,0)</f>
        <v>0</v>
      </c>
      <c r="BH218" s="218" t="n">
        <f aca="false">IF(N218="sníž. přenesená",J218,0)</f>
        <v>0</v>
      </c>
      <c r="BI218" s="218" t="n">
        <f aca="false">IF(N218="nulová",J218,0)</f>
        <v>0</v>
      </c>
      <c r="BJ218" s="3" t="s">
        <v>79</v>
      </c>
      <c r="BK218" s="218" t="n">
        <f aca="false">ROUND(I218*H218,2)</f>
        <v>0</v>
      </c>
      <c r="BL218" s="3" t="s">
        <v>180</v>
      </c>
      <c r="BM218" s="217" t="s">
        <v>330</v>
      </c>
    </row>
    <row r="219" s="219" customFormat="true" ht="12.8" hidden="false" customHeight="false" outlineLevel="0" collapsed="false">
      <c r="B219" s="220"/>
      <c r="C219" s="221"/>
      <c r="D219" s="222" t="s">
        <v>128</v>
      </c>
      <c r="E219" s="223"/>
      <c r="F219" s="224" t="s">
        <v>331</v>
      </c>
      <c r="G219" s="221"/>
      <c r="H219" s="225" t="n">
        <v>0.15</v>
      </c>
      <c r="I219" s="226"/>
      <c r="J219" s="221"/>
      <c r="K219" s="221"/>
      <c r="L219" s="227"/>
      <c r="M219" s="228"/>
      <c r="N219" s="229"/>
      <c r="O219" s="229"/>
      <c r="P219" s="229"/>
      <c r="Q219" s="229"/>
      <c r="R219" s="229"/>
      <c r="S219" s="229"/>
      <c r="T219" s="230"/>
      <c r="AT219" s="231" t="s">
        <v>128</v>
      </c>
      <c r="AU219" s="231" t="s">
        <v>81</v>
      </c>
      <c r="AV219" s="219" t="s">
        <v>81</v>
      </c>
      <c r="AW219" s="219" t="s">
        <v>30</v>
      </c>
      <c r="AX219" s="219" t="s">
        <v>79</v>
      </c>
      <c r="AY219" s="231" t="s">
        <v>120</v>
      </c>
    </row>
    <row r="220" s="31" customFormat="true" ht="21.75" hidden="false" customHeight="true" outlineLevel="0" collapsed="false">
      <c r="A220" s="24"/>
      <c r="B220" s="25"/>
      <c r="C220" s="244" t="s">
        <v>332</v>
      </c>
      <c r="D220" s="244" t="s">
        <v>172</v>
      </c>
      <c r="E220" s="245" t="s">
        <v>333</v>
      </c>
      <c r="F220" s="246" t="s">
        <v>334</v>
      </c>
      <c r="G220" s="247" t="s">
        <v>152</v>
      </c>
      <c r="H220" s="248" t="n">
        <v>0.115</v>
      </c>
      <c r="I220" s="249"/>
      <c r="J220" s="250" t="n">
        <f aca="false">ROUND(I220*H220,2)</f>
        <v>0</v>
      </c>
      <c r="K220" s="251"/>
      <c r="L220" s="252"/>
      <c r="M220" s="253"/>
      <c r="N220" s="254" t="s">
        <v>39</v>
      </c>
      <c r="O220" s="74"/>
      <c r="P220" s="215" t="n">
        <f aca="false">O220*H220</f>
        <v>0</v>
      </c>
      <c r="Q220" s="215" t="n">
        <v>1</v>
      </c>
      <c r="R220" s="215" t="n">
        <f aca="false">Q220*H220</f>
        <v>0.115</v>
      </c>
      <c r="S220" s="215" t="n">
        <v>0</v>
      </c>
      <c r="T220" s="216" t="n">
        <f aca="false">S220*H220</f>
        <v>0</v>
      </c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R220" s="217" t="s">
        <v>184</v>
      </c>
      <c r="AT220" s="217" t="s">
        <v>172</v>
      </c>
      <c r="AU220" s="217" t="s">
        <v>81</v>
      </c>
      <c r="AY220" s="3" t="s">
        <v>120</v>
      </c>
      <c r="BE220" s="218" t="n">
        <f aca="false">IF(N220="základní",J220,0)</f>
        <v>0</v>
      </c>
      <c r="BF220" s="218" t="n">
        <f aca="false">IF(N220="snížená",J220,0)</f>
        <v>0</v>
      </c>
      <c r="BG220" s="218" t="n">
        <f aca="false">IF(N220="zákl. přenesená",J220,0)</f>
        <v>0</v>
      </c>
      <c r="BH220" s="218" t="n">
        <f aca="false">IF(N220="sníž. přenesená",J220,0)</f>
        <v>0</v>
      </c>
      <c r="BI220" s="218" t="n">
        <f aca="false">IF(N220="nulová",J220,0)</f>
        <v>0</v>
      </c>
      <c r="BJ220" s="3" t="s">
        <v>79</v>
      </c>
      <c r="BK220" s="218" t="n">
        <f aca="false">ROUND(I220*H220,2)</f>
        <v>0</v>
      </c>
      <c r="BL220" s="3" t="s">
        <v>180</v>
      </c>
      <c r="BM220" s="217" t="s">
        <v>335</v>
      </c>
    </row>
    <row r="221" s="219" customFormat="true" ht="12.8" hidden="false" customHeight="false" outlineLevel="0" collapsed="false">
      <c r="B221" s="220"/>
      <c r="C221" s="221"/>
      <c r="D221" s="222" t="s">
        <v>128</v>
      </c>
      <c r="E221" s="223"/>
      <c r="F221" s="224" t="s">
        <v>336</v>
      </c>
      <c r="G221" s="221"/>
      <c r="H221" s="225" t="n">
        <v>0.115</v>
      </c>
      <c r="I221" s="226"/>
      <c r="J221" s="221"/>
      <c r="K221" s="221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128</v>
      </c>
      <c r="AU221" s="231" t="s">
        <v>81</v>
      </c>
      <c r="AV221" s="219" t="s">
        <v>81</v>
      </c>
      <c r="AW221" s="219" t="s">
        <v>30</v>
      </c>
      <c r="AX221" s="219" t="s">
        <v>79</v>
      </c>
      <c r="AY221" s="231" t="s">
        <v>120</v>
      </c>
    </row>
    <row r="222" s="31" customFormat="true" ht="24.15" hidden="false" customHeight="true" outlineLevel="0" collapsed="false">
      <c r="A222" s="24"/>
      <c r="B222" s="25"/>
      <c r="C222" s="244" t="s">
        <v>337</v>
      </c>
      <c r="D222" s="244" t="s">
        <v>172</v>
      </c>
      <c r="E222" s="245" t="s">
        <v>338</v>
      </c>
      <c r="F222" s="246" t="s">
        <v>339</v>
      </c>
      <c r="G222" s="247" t="s">
        <v>152</v>
      </c>
      <c r="H222" s="248" t="n">
        <v>0.42</v>
      </c>
      <c r="I222" s="249"/>
      <c r="J222" s="250" t="n">
        <f aca="false">ROUND(I222*H222,2)</f>
        <v>0</v>
      </c>
      <c r="K222" s="251"/>
      <c r="L222" s="252"/>
      <c r="M222" s="253"/>
      <c r="N222" s="254" t="s">
        <v>39</v>
      </c>
      <c r="O222" s="74"/>
      <c r="P222" s="215" t="n">
        <f aca="false">O222*H222</f>
        <v>0</v>
      </c>
      <c r="Q222" s="215" t="n">
        <v>1</v>
      </c>
      <c r="R222" s="215" t="n">
        <f aca="false">Q222*H222</f>
        <v>0.42</v>
      </c>
      <c r="S222" s="215" t="n">
        <v>0</v>
      </c>
      <c r="T222" s="216" t="n">
        <f aca="false">S222*H222</f>
        <v>0</v>
      </c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R222" s="217" t="s">
        <v>184</v>
      </c>
      <c r="AT222" s="217" t="s">
        <v>172</v>
      </c>
      <c r="AU222" s="217" t="s">
        <v>81</v>
      </c>
      <c r="AY222" s="3" t="s">
        <v>120</v>
      </c>
      <c r="BE222" s="218" t="n">
        <f aca="false">IF(N222="základní",J222,0)</f>
        <v>0</v>
      </c>
      <c r="BF222" s="218" t="n">
        <f aca="false">IF(N222="snížená",J222,0)</f>
        <v>0</v>
      </c>
      <c r="BG222" s="218" t="n">
        <f aca="false">IF(N222="zákl. přenesená",J222,0)</f>
        <v>0</v>
      </c>
      <c r="BH222" s="218" t="n">
        <f aca="false">IF(N222="sníž. přenesená",J222,0)</f>
        <v>0</v>
      </c>
      <c r="BI222" s="218" t="n">
        <f aca="false">IF(N222="nulová",J222,0)</f>
        <v>0</v>
      </c>
      <c r="BJ222" s="3" t="s">
        <v>79</v>
      </c>
      <c r="BK222" s="218" t="n">
        <f aca="false">ROUND(I222*H222,2)</f>
        <v>0</v>
      </c>
      <c r="BL222" s="3" t="s">
        <v>180</v>
      </c>
      <c r="BM222" s="217" t="s">
        <v>340</v>
      </c>
    </row>
    <row r="223" s="219" customFormat="true" ht="12.8" hidden="false" customHeight="false" outlineLevel="0" collapsed="false">
      <c r="B223" s="220"/>
      <c r="C223" s="221"/>
      <c r="D223" s="222" t="s">
        <v>128</v>
      </c>
      <c r="E223" s="223"/>
      <c r="F223" s="224" t="s">
        <v>341</v>
      </c>
      <c r="G223" s="221"/>
      <c r="H223" s="225" t="n">
        <v>0.42</v>
      </c>
      <c r="I223" s="226"/>
      <c r="J223" s="221"/>
      <c r="K223" s="221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128</v>
      </c>
      <c r="AU223" s="231" t="s">
        <v>81</v>
      </c>
      <c r="AV223" s="219" t="s">
        <v>81</v>
      </c>
      <c r="AW223" s="219" t="s">
        <v>30</v>
      </c>
      <c r="AX223" s="219" t="s">
        <v>79</v>
      </c>
      <c r="AY223" s="231" t="s">
        <v>120</v>
      </c>
    </row>
    <row r="224" s="31" customFormat="true" ht="21.75" hidden="false" customHeight="true" outlineLevel="0" collapsed="false">
      <c r="A224" s="24"/>
      <c r="B224" s="25"/>
      <c r="C224" s="244" t="s">
        <v>342</v>
      </c>
      <c r="D224" s="244" t="s">
        <v>172</v>
      </c>
      <c r="E224" s="245" t="s">
        <v>343</v>
      </c>
      <c r="F224" s="246" t="s">
        <v>344</v>
      </c>
      <c r="G224" s="247" t="s">
        <v>152</v>
      </c>
      <c r="H224" s="248" t="n">
        <v>0.01</v>
      </c>
      <c r="I224" s="249"/>
      <c r="J224" s="250" t="n">
        <f aca="false">ROUND(I224*H224,2)</f>
        <v>0</v>
      </c>
      <c r="K224" s="251"/>
      <c r="L224" s="252"/>
      <c r="M224" s="253"/>
      <c r="N224" s="254" t="s">
        <v>39</v>
      </c>
      <c r="O224" s="74"/>
      <c r="P224" s="215" t="n">
        <f aca="false">O224*H224</f>
        <v>0</v>
      </c>
      <c r="Q224" s="215" t="n">
        <v>1</v>
      </c>
      <c r="R224" s="215" t="n">
        <f aca="false">Q224*H224</f>
        <v>0.01</v>
      </c>
      <c r="S224" s="215" t="n">
        <v>0</v>
      </c>
      <c r="T224" s="216" t="n">
        <f aca="false">S224*H224</f>
        <v>0</v>
      </c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R224" s="217" t="s">
        <v>184</v>
      </c>
      <c r="AT224" s="217" t="s">
        <v>172</v>
      </c>
      <c r="AU224" s="217" t="s">
        <v>81</v>
      </c>
      <c r="AY224" s="3" t="s">
        <v>120</v>
      </c>
      <c r="BE224" s="218" t="n">
        <f aca="false">IF(N224="základní",J224,0)</f>
        <v>0</v>
      </c>
      <c r="BF224" s="218" t="n">
        <f aca="false">IF(N224="snížená",J224,0)</f>
        <v>0</v>
      </c>
      <c r="BG224" s="218" t="n">
        <f aca="false">IF(N224="zákl. přenesená",J224,0)</f>
        <v>0</v>
      </c>
      <c r="BH224" s="218" t="n">
        <f aca="false">IF(N224="sníž. přenesená",J224,0)</f>
        <v>0</v>
      </c>
      <c r="BI224" s="218" t="n">
        <f aca="false">IF(N224="nulová",J224,0)</f>
        <v>0</v>
      </c>
      <c r="BJ224" s="3" t="s">
        <v>79</v>
      </c>
      <c r="BK224" s="218" t="n">
        <f aca="false">ROUND(I224*H224,2)</f>
        <v>0</v>
      </c>
      <c r="BL224" s="3" t="s">
        <v>180</v>
      </c>
      <c r="BM224" s="217" t="s">
        <v>345</v>
      </c>
    </row>
    <row r="225" s="219" customFormat="true" ht="12.8" hidden="false" customHeight="false" outlineLevel="0" collapsed="false">
      <c r="B225" s="220"/>
      <c r="C225" s="221"/>
      <c r="D225" s="222" t="s">
        <v>128</v>
      </c>
      <c r="E225" s="223"/>
      <c r="F225" s="224" t="s">
        <v>346</v>
      </c>
      <c r="G225" s="221"/>
      <c r="H225" s="225" t="n">
        <v>0.01</v>
      </c>
      <c r="I225" s="226"/>
      <c r="J225" s="221"/>
      <c r="K225" s="221"/>
      <c r="L225" s="227"/>
      <c r="M225" s="228"/>
      <c r="N225" s="229"/>
      <c r="O225" s="229"/>
      <c r="P225" s="229"/>
      <c r="Q225" s="229"/>
      <c r="R225" s="229"/>
      <c r="S225" s="229"/>
      <c r="T225" s="230"/>
      <c r="AT225" s="231" t="s">
        <v>128</v>
      </c>
      <c r="AU225" s="231" t="s">
        <v>81</v>
      </c>
      <c r="AV225" s="219" t="s">
        <v>81</v>
      </c>
      <c r="AW225" s="219" t="s">
        <v>30</v>
      </c>
      <c r="AX225" s="219" t="s">
        <v>79</v>
      </c>
      <c r="AY225" s="231" t="s">
        <v>120</v>
      </c>
    </row>
    <row r="226" s="31" customFormat="true" ht="21.75" hidden="false" customHeight="true" outlineLevel="0" collapsed="false">
      <c r="A226" s="24"/>
      <c r="B226" s="25"/>
      <c r="C226" s="244" t="s">
        <v>342</v>
      </c>
      <c r="D226" s="244" t="s">
        <v>172</v>
      </c>
      <c r="E226" s="245" t="s">
        <v>347</v>
      </c>
      <c r="F226" s="246" t="s">
        <v>348</v>
      </c>
      <c r="G226" s="247" t="s">
        <v>349</v>
      </c>
      <c r="H226" s="248" t="n">
        <v>1.28</v>
      </c>
      <c r="I226" s="249"/>
      <c r="J226" s="250" t="n">
        <f aca="false">ROUND(I226*H226,2)</f>
        <v>0</v>
      </c>
      <c r="K226" s="251"/>
      <c r="L226" s="252"/>
      <c r="M226" s="253"/>
      <c r="N226" s="254" t="s">
        <v>39</v>
      </c>
      <c r="O226" s="74"/>
      <c r="P226" s="215" t="n">
        <f aca="false">O226*H226</f>
        <v>0</v>
      </c>
      <c r="Q226" s="215" t="n">
        <v>0.00922</v>
      </c>
      <c r="R226" s="215" t="n">
        <f aca="false">Q226*H226</f>
        <v>0.0118016</v>
      </c>
      <c r="S226" s="215" t="n">
        <v>0</v>
      </c>
      <c r="T226" s="216" t="n">
        <f aca="false">S226*H226</f>
        <v>0</v>
      </c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R226" s="217" t="s">
        <v>184</v>
      </c>
      <c r="AT226" s="217" t="s">
        <v>172</v>
      </c>
      <c r="AU226" s="217" t="s">
        <v>81</v>
      </c>
      <c r="AY226" s="3" t="s">
        <v>120</v>
      </c>
      <c r="BE226" s="218" t="n">
        <f aca="false">IF(N226="základní",J226,0)</f>
        <v>0</v>
      </c>
      <c r="BF226" s="218" t="n">
        <f aca="false">IF(N226="snížená",J226,0)</f>
        <v>0</v>
      </c>
      <c r="BG226" s="218" t="n">
        <f aca="false">IF(N226="zákl. přenesená",J226,0)</f>
        <v>0</v>
      </c>
      <c r="BH226" s="218" t="n">
        <f aca="false">IF(N226="sníž. přenesená",J226,0)</f>
        <v>0</v>
      </c>
      <c r="BI226" s="218" t="n">
        <f aca="false">IF(N226="nulová",J226,0)</f>
        <v>0</v>
      </c>
      <c r="BJ226" s="3" t="s">
        <v>79</v>
      </c>
      <c r="BK226" s="218" t="n">
        <f aca="false">ROUND(I226*H226,2)</f>
        <v>0</v>
      </c>
      <c r="BL226" s="3" t="s">
        <v>180</v>
      </c>
      <c r="BM226" s="217" t="s">
        <v>350</v>
      </c>
    </row>
    <row r="227" s="31" customFormat="true" ht="24.15" hidden="false" customHeight="true" outlineLevel="0" collapsed="false">
      <c r="A227" s="24"/>
      <c r="B227" s="25"/>
      <c r="C227" s="205" t="s">
        <v>351</v>
      </c>
      <c r="D227" s="205" t="s">
        <v>122</v>
      </c>
      <c r="E227" s="206" t="s">
        <v>352</v>
      </c>
      <c r="F227" s="207" t="s">
        <v>353</v>
      </c>
      <c r="G227" s="208" t="s">
        <v>191</v>
      </c>
      <c r="H227" s="209" t="n">
        <v>3</v>
      </c>
      <c r="I227" s="210"/>
      <c r="J227" s="211" t="n">
        <f aca="false">ROUND(I227*H227,2)</f>
        <v>0</v>
      </c>
      <c r="K227" s="212"/>
      <c r="L227" s="30"/>
      <c r="M227" s="213"/>
      <c r="N227" s="214" t="s">
        <v>39</v>
      </c>
      <c r="O227" s="74"/>
      <c r="P227" s="215" t="n">
        <f aca="false">O227*H227</f>
        <v>0</v>
      </c>
      <c r="Q227" s="215" t="n">
        <v>0</v>
      </c>
      <c r="R227" s="215" t="n">
        <f aca="false">Q227*H227</f>
        <v>0</v>
      </c>
      <c r="S227" s="215" t="n">
        <v>0</v>
      </c>
      <c r="T227" s="216" t="n">
        <f aca="false">S227*H227</f>
        <v>0</v>
      </c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R227" s="217" t="s">
        <v>180</v>
      </c>
      <c r="AT227" s="217" t="s">
        <v>122</v>
      </c>
      <c r="AU227" s="217" t="s">
        <v>81</v>
      </c>
      <c r="AY227" s="3" t="s">
        <v>120</v>
      </c>
      <c r="BE227" s="218" t="n">
        <f aca="false">IF(N227="základní",J227,0)</f>
        <v>0</v>
      </c>
      <c r="BF227" s="218" t="n">
        <f aca="false">IF(N227="snížená",J227,0)</f>
        <v>0</v>
      </c>
      <c r="BG227" s="218" t="n">
        <f aca="false">IF(N227="zákl. přenesená",J227,0)</f>
        <v>0</v>
      </c>
      <c r="BH227" s="218" t="n">
        <f aca="false">IF(N227="sníž. přenesená",J227,0)</f>
        <v>0</v>
      </c>
      <c r="BI227" s="218" t="n">
        <f aca="false">IF(N227="nulová",J227,0)</f>
        <v>0</v>
      </c>
      <c r="BJ227" s="3" t="s">
        <v>79</v>
      </c>
      <c r="BK227" s="218" t="n">
        <f aca="false">ROUND(I227*H227,2)</f>
        <v>0</v>
      </c>
      <c r="BL227" s="3" t="s">
        <v>180</v>
      </c>
      <c r="BM227" s="217" t="s">
        <v>354</v>
      </c>
    </row>
    <row r="228" s="219" customFormat="true" ht="12.8" hidden="false" customHeight="false" outlineLevel="0" collapsed="false">
      <c r="B228" s="220"/>
      <c r="C228" s="221"/>
      <c r="D228" s="222" t="s">
        <v>128</v>
      </c>
      <c r="E228" s="223"/>
      <c r="F228" s="224" t="s">
        <v>355</v>
      </c>
      <c r="G228" s="221"/>
      <c r="H228" s="225" t="n">
        <v>3</v>
      </c>
      <c r="I228" s="226"/>
      <c r="J228" s="221"/>
      <c r="K228" s="221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128</v>
      </c>
      <c r="AU228" s="231" t="s">
        <v>81</v>
      </c>
      <c r="AV228" s="219" t="s">
        <v>81</v>
      </c>
      <c r="AW228" s="219" t="s">
        <v>30</v>
      </c>
      <c r="AX228" s="219" t="s">
        <v>79</v>
      </c>
      <c r="AY228" s="231" t="s">
        <v>120</v>
      </c>
    </row>
    <row r="229" s="31" customFormat="true" ht="21.75" hidden="false" customHeight="true" outlineLevel="0" collapsed="false">
      <c r="A229" s="24"/>
      <c r="B229" s="25"/>
      <c r="C229" s="244" t="s">
        <v>356</v>
      </c>
      <c r="D229" s="244" t="s">
        <v>172</v>
      </c>
      <c r="E229" s="245" t="s">
        <v>357</v>
      </c>
      <c r="F229" s="246" t="s">
        <v>358</v>
      </c>
      <c r="G229" s="247" t="s">
        <v>191</v>
      </c>
      <c r="H229" s="248" t="n">
        <v>3</v>
      </c>
      <c r="I229" s="249"/>
      <c r="J229" s="250" t="n">
        <f aca="false">ROUND(I229*H229,2)</f>
        <v>0</v>
      </c>
      <c r="K229" s="251"/>
      <c r="L229" s="252"/>
      <c r="M229" s="253"/>
      <c r="N229" s="254" t="s">
        <v>39</v>
      </c>
      <c r="O229" s="74"/>
      <c r="P229" s="215" t="n">
        <f aca="false">O229*H229</f>
        <v>0</v>
      </c>
      <c r="Q229" s="215" t="n">
        <v>0.0029</v>
      </c>
      <c r="R229" s="215" t="n">
        <f aca="false">Q229*H229</f>
        <v>0.0087</v>
      </c>
      <c r="S229" s="215" t="n">
        <v>0</v>
      </c>
      <c r="T229" s="216" t="n">
        <f aca="false">S229*H229</f>
        <v>0</v>
      </c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R229" s="217" t="s">
        <v>184</v>
      </c>
      <c r="AT229" s="217" t="s">
        <v>172</v>
      </c>
      <c r="AU229" s="217" t="s">
        <v>81</v>
      </c>
      <c r="AY229" s="3" t="s">
        <v>120</v>
      </c>
      <c r="BE229" s="218" t="n">
        <f aca="false">IF(N229="základní",J229,0)</f>
        <v>0</v>
      </c>
      <c r="BF229" s="218" t="n">
        <f aca="false">IF(N229="snížená",J229,0)</f>
        <v>0</v>
      </c>
      <c r="BG229" s="218" t="n">
        <f aca="false">IF(N229="zákl. přenesená",J229,0)</f>
        <v>0</v>
      </c>
      <c r="BH229" s="218" t="n">
        <f aca="false">IF(N229="sníž. přenesená",J229,0)</f>
        <v>0</v>
      </c>
      <c r="BI229" s="218" t="n">
        <f aca="false">IF(N229="nulová",J229,0)</f>
        <v>0</v>
      </c>
      <c r="BJ229" s="3" t="s">
        <v>79</v>
      </c>
      <c r="BK229" s="218" t="n">
        <f aca="false">ROUND(I229*H229,2)</f>
        <v>0</v>
      </c>
      <c r="BL229" s="3" t="s">
        <v>180</v>
      </c>
      <c r="BM229" s="217" t="s">
        <v>359</v>
      </c>
    </row>
    <row r="230" s="31" customFormat="true" ht="24.15" hidden="false" customHeight="true" outlineLevel="0" collapsed="false">
      <c r="A230" s="24"/>
      <c r="B230" s="25"/>
      <c r="C230" s="205" t="s">
        <v>360</v>
      </c>
      <c r="D230" s="205" t="s">
        <v>122</v>
      </c>
      <c r="E230" s="206" t="s">
        <v>361</v>
      </c>
      <c r="F230" s="207" t="s">
        <v>362</v>
      </c>
      <c r="G230" s="208" t="s">
        <v>152</v>
      </c>
      <c r="H230" s="209" t="n">
        <v>6.075</v>
      </c>
      <c r="I230" s="210"/>
      <c r="J230" s="211" t="n">
        <f aca="false">ROUND(I230*H230,2)</f>
        <v>0</v>
      </c>
      <c r="K230" s="212"/>
      <c r="L230" s="30"/>
      <c r="M230" s="213"/>
      <c r="N230" s="214" t="s">
        <v>39</v>
      </c>
      <c r="O230" s="74"/>
      <c r="P230" s="215" t="n">
        <f aca="false">O230*H230</f>
        <v>0</v>
      </c>
      <c r="Q230" s="215" t="n">
        <v>0</v>
      </c>
      <c r="R230" s="215" t="n">
        <f aca="false">Q230*H230</f>
        <v>0</v>
      </c>
      <c r="S230" s="215" t="n">
        <v>0</v>
      </c>
      <c r="T230" s="216" t="n">
        <f aca="false">S230*H230</f>
        <v>0</v>
      </c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R230" s="217" t="s">
        <v>180</v>
      </c>
      <c r="AT230" s="217" t="s">
        <v>122</v>
      </c>
      <c r="AU230" s="217" t="s">
        <v>81</v>
      </c>
      <c r="AY230" s="3" t="s">
        <v>120</v>
      </c>
      <c r="BE230" s="218" t="n">
        <f aca="false">IF(N230="základní",J230,0)</f>
        <v>0</v>
      </c>
      <c r="BF230" s="218" t="n">
        <f aca="false">IF(N230="snížená",J230,0)</f>
        <v>0</v>
      </c>
      <c r="BG230" s="218" t="n">
        <f aca="false">IF(N230="zákl. přenesená",J230,0)</f>
        <v>0</v>
      </c>
      <c r="BH230" s="218" t="n">
        <f aca="false">IF(N230="sníž. přenesená",J230,0)</f>
        <v>0</v>
      </c>
      <c r="BI230" s="218" t="n">
        <f aca="false">IF(N230="nulová",J230,0)</f>
        <v>0</v>
      </c>
      <c r="BJ230" s="3" t="s">
        <v>79</v>
      </c>
      <c r="BK230" s="218" t="n">
        <f aca="false">ROUND(I230*H230,2)</f>
        <v>0</v>
      </c>
      <c r="BL230" s="3" t="s">
        <v>180</v>
      </c>
      <c r="BM230" s="217" t="s">
        <v>363</v>
      </c>
    </row>
    <row r="231" s="188" customFormat="true" ht="22.8" hidden="false" customHeight="true" outlineLevel="0" collapsed="false">
      <c r="B231" s="189"/>
      <c r="C231" s="190"/>
      <c r="D231" s="191" t="s">
        <v>73</v>
      </c>
      <c r="E231" s="203" t="s">
        <v>364</v>
      </c>
      <c r="F231" s="203" t="s">
        <v>365</v>
      </c>
      <c r="G231" s="190"/>
      <c r="H231" s="190"/>
      <c r="I231" s="193"/>
      <c r="J231" s="204" t="n">
        <f aca="false">BK231</f>
        <v>0</v>
      </c>
      <c r="K231" s="190"/>
      <c r="L231" s="195"/>
      <c r="M231" s="196"/>
      <c r="N231" s="197"/>
      <c r="O231" s="197"/>
      <c r="P231" s="198" t="n">
        <f aca="false">SUM(P232:P234)</f>
        <v>0</v>
      </c>
      <c r="Q231" s="197"/>
      <c r="R231" s="198" t="n">
        <f aca="false">SUM(R232:R234)</f>
        <v>0.0812</v>
      </c>
      <c r="S231" s="197"/>
      <c r="T231" s="199" t="n">
        <f aca="false">SUM(T232:T234)</f>
        <v>0</v>
      </c>
      <c r="AR231" s="200" t="s">
        <v>81</v>
      </c>
      <c r="AT231" s="201" t="s">
        <v>73</v>
      </c>
      <c r="AU231" s="201" t="s">
        <v>79</v>
      </c>
      <c r="AY231" s="200" t="s">
        <v>120</v>
      </c>
      <c r="BK231" s="202" t="n">
        <f aca="false">SUM(BK232:BK234)</f>
        <v>0</v>
      </c>
    </row>
    <row r="232" s="31" customFormat="true" ht="24.15" hidden="false" customHeight="true" outlineLevel="0" collapsed="false">
      <c r="A232" s="24"/>
      <c r="B232" s="25"/>
      <c r="C232" s="205" t="s">
        <v>366</v>
      </c>
      <c r="D232" s="205" t="s">
        <v>122</v>
      </c>
      <c r="E232" s="206" t="s">
        <v>367</v>
      </c>
      <c r="F232" s="207" t="s">
        <v>368</v>
      </c>
      <c r="G232" s="208" t="s">
        <v>168</v>
      </c>
      <c r="H232" s="209" t="n">
        <v>280</v>
      </c>
      <c r="I232" s="210"/>
      <c r="J232" s="211" t="n">
        <f aca="false">ROUND(I232*H232,2)</f>
        <v>0</v>
      </c>
      <c r="K232" s="212"/>
      <c r="L232" s="30"/>
      <c r="M232" s="213"/>
      <c r="N232" s="214" t="s">
        <v>39</v>
      </c>
      <c r="O232" s="74"/>
      <c r="P232" s="215" t="n">
        <f aca="false">O232*H232</f>
        <v>0</v>
      </c>
      <c r="Q232" s="215" t="n">
        <v>2E-005</v>
      </c>
      <c r="R232" s="215" t="n">
        <f aca="false">Q232*H232</f>
        <v>0.0056</v>
      </c>
      <c r="S232" s="215" t="n">
        <v>0</v>
      </c>
      <c r="T232" s="216" t="n">
        <f aca="false">S232*H232</f>
        <v>0</v>
      </c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R232" s="217" t="s">
        <v>180</v>
      </c>
      <c r="AT232" s="217" t="s">
        <v>122</v>
      </c>
      <c r="AU232" s="217" t="s">
        <v>81</v>
      </c>
      <c r="AY232" s="3" t="s">
        <v>120</v>
      </c>
      <c r="BE232" s="218" t="n">
        <f aca="false">IF(N232="základní",J232,0)</f>
        <v>0</v>
      </c>
      <c r="BF232" s="218" t="n">
        <f aca="false">IF(N232="snížená",J232,0)</f>
        <v>0</v>
      </c>
      <c r="BG232" s="218" t="n">
        <f aca="false">IF(N232="zákl. přenesená",J232,0)</f>
        <v>0</v>
      </c>
      <c r="BH232" s="218" t="n">
        <f aca="false">IF(N232="sníž. přenesená",J232,0)</f>
        <v>0</v>
      </c>
      <c r="BI232" s="218" t="n">
        <f aca="false">IF(N232="nulová",J232,0)</f>
        <v>0</v>
      </c>
      <c r="BJ232" s="3" t="s">
        <v>79</v>
      </c>
      <c r="BK232" s="218" t="n">
        <f aca="false">ROUND(I232*H232,2)</f>
        <v>0</v>
      </c>
      <c r="BL232" s="3" t="s">
        <v>180</v>
      </c>
      <c r="BM232" s="217" t="s">
        <v>369</v>
      </c>
    </row>
    <row r="233" s="31" customFormat="true" ht="24.15" hidden="false" customHeight="true" outlineLevel="0" collapsed="false">
      <c r="A233" s="24"/>
      <c r="B233" s="25"/>
      <c r="C233" s="205" t="s">
        <v>370</v>
      </c>
      <c r="D233" s="205" t="s">
        <v>122</v>
      </c>
      <c r="E233" s="206" t="s">
        <v>371</v>
      </c>
      <c r="F233" s="207" t="s">
        <v>372</v>
      </c>
      <c r="G233" s="208" t="s">
        <v>168</v>
      </c>
      <c r="H233" s="209" t="n">
        <v>280</v>
      </c>
      <c r="I233" s="210"/>
      <c r="J233" s="211" t="n">
        <f aca="false">ROUND(I233*H233,2)</f>
        <v>0</v>
      </c>
      <c r="K233" s="212"/>
      <c r="L233" s="30"/>
      <c r="M233" s="213"/>
      <c r="N233" s="214" t="s">
        <v>39</v>
      </c>
      <c r="O233" s="74"/>
      <c r="P233" s="215" t="n">
        <f aca="false">O233*H233</f>
        <v>0</v>
      </c>
      <c r="Q233" s="215" t="n">
        <v>0.00013</v>
      </c>
      <c r="R233" s="215" t="n">
        <f aca="false">Q233*H233</f>
        <v>0.0364</v>
      </c>
      <c r="S233" s="215" t="n">
        <v>0</v>
      </c>
      <c r="T233" s="216" t="n">
        <f aca="false">S233*H233</f>
        <v>0</v>
      </c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R233" s="217" t="s">
        <v>180</v>
      </c>
      <c r="AT233" s="217" t="s">
        <v>122</v>
      </c>
      <c r="AU233" s="217" t="s">
        <v>81</v>
      </c>
      <c r="AY233" s="3" t="s">
        <v>120</v>
      </c>
      <c r="BE233" s="218" t="n">
        <f aca="false">IF(N233="základní",J233,0)</f>
        <v>0</v>
      </c>
      <c r="BF233" s="218" t="n">
        <f aca="false">IF(N233="snížená",J233,0)</f>
        <v>0</v>
      </c>
      <c r="BG233" s="218" t="n">
        <f aca="false">IF(N233="zákl. přenesená",J233,0)</f>
        <v>0</v>
      </c>
      <c r="BH233" s="218" t="n">
        <f aca="false">IF(N233="sníž. přenesená",J233,0)</f>
        <v>0</v>
      </c>
      <c r="BI233" s="218" t="n">
        <f aca="false">IF(N233="nulová",J233,0)</f>
        <v>0</v>
      </c>
      <c r="BJ233" s="3" t="s">
        <v>79</v>
      </c>
      <c r="BK233" s="218" t="n">
        <f aca="false">ROUND(I233*H233,2)</f>
        <v>0</v>
      </c>
      <c r="BL233" s="3" t="s">
        <v>180</v>
      </c>
      <c r="BM233" s="217" t="s">
        <v>373</v>
      </c>
    </row>
    <row r="234" s="31" customFormat="true" ht="24.15" hidden="false" customHeight="true" outlineLevel="0" collapsed="false">
      <c r="A234" s="24"/>
      <c r="B234" s="25"/>
      <c r="C234" s="205" t="s">
        <v>374</v>
      </c>
      <c r="D234" s="205" t="s">
        <v>122</v>
      </c>
      <c r="E234" s="206" t="s">
        <v>375</v>
      </c>
      <c r="F234" s="207" t="s">
        <v>376</v>
      </c>
      <c r="G234" s="208" t="s">
        <v>168</v>
      </c>
      <c r="H234" s="209" t="n">
        <v>280</v>
      </c>
      <c r="I234" s="210"/>
      <c r="J234" s="211" t="n">
        <f aca="false">ROUND(I234*H234,2)</f>
        <v>0</v>
      </c>
      <c r="K234" s="212"/>
      <c r="L234" s="30"/>
      <c r="M234" s="213"/>
      <c r="N234" s="214" t="s">
        <v>39</v>
      </c>
      <c r="O234" s="74"/>
      <c r="P234" s="215" t="n">
        <f aca="false">O234*H234</f>
        <v>0</v>
      </c>
      <c r="Q234" s="215" t="n">
        <v>0.00014</v>
      </c>
      <c r="R234" s="215" t="n">
        <f aca="false">Q234*H234</f>
        <v>0.0392</v>
      </c>
      <c r="S234" s="215" t="n">
        <v>0</v>
      </c>
      <c r="T234" s="216" t="n">
        <f aca="false">S234*H234</f>
        <v>0</v>
      </c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R234" s="217" t="s">
        <v>180</v>
      </c>
      <c r="AT234" s="217" t="s">
        <v>122</v>
      </c>
      <c r="AU234" s="217" t="s">
        <v>81</v>
      </c>
      <c r="AY234" s="3" t="s">
        <v>120</v>
      </c>
      <c r="BE234" s="218" t="n">
        <f aca="false">IF(N234="základní",J234,0)</f>
        <v>0</v>
      </c>
      <c r="BF234" s="218" t="n">
        <f aca="false">IF(N234="snížená",J234,0)</f>
        <v>0</v>
      </c>
      <c r="BG234" s="218" t="n">
        <f aca="false">IF(N234="zákl. přenesená",J234,0)</f>
        <v>0</v>
      </c>
      <c r="BH234" s="218" t="n">
        <f aca="false">IF(N234="sníž. přenesená",J234,0)</f>
        <v>0</v>
      </c>
      <c r="BI234" s="218" t="n">
        <f aca="false">IF(N234="nulová",J234,0)</f>
        <v>0</v>
      </c>
      <c r="BJ234" s="3" t="s">
        <v>79</v>
      </c>
      <c r="BK234" s="218" t="n">
        <f aca="false">ROUND(I234*H234,2)</f>
        <v>0</v>
      </c>
      <c r="BL234" s="3" t="s">
        <v>180</v>
      </c>
      <c r="BM234" s="217" t="s">
        <v>377</v>
      </c>
    </row>
    <row r="235" s="188" customFormat="true" ht="22.8" hidden="false" customHeight="true" outlineLevel="0" collapsed="false">
      <c r="B235" s="189"/>
      <c r="C235" s="190"/>
      <c r="D235" s="191" t="s">
        <v>73</v>
      </c>
      <c r="E235" s="203" t="s">
        <v>378</v>
      </c>
      <c r="F235" s="203" t="s">
        <v>379</v>
      </c>
      <c r="G235" s="190"/>
      <c r="H235" s="190"/>
      <c r="I235" s="193"/>
      <c r="J235" s="204" t="n">
        <f aca="false">BK235</f>
        <v>0</v>
      </c>
      <c r="K235" s="190"/>
      <c r="L235" s="195"/>
      <c r="M235" s="196"/>
      <c r="N235" s="197"/>
      <c r="O235" s="197"/>
      <c r="P235" s="198" t="n">
        <f aca="false">SUM(P236:P238)</f>
        <v>0</v>
      </c>
      <c r="Q235" s="197"/>
      <c r="R235" s="198" t="n">
        <f aca="false">SUM(R236:R238)</f>
        <v>0.622</v>
      </c>
      <c r="S235" s="197"/>
      <c r="T235" s="199" t="n">
        <f aca="false">SUM(T236:T238)</f>
        <v>0</v>
      </c>
      <c r="AR235" s="200" t="s">
        <v>81</v>
      </c>
      <c r="AT235" s="201" t="s">
        <v>73</v>
      </c>
      <c r="AU235" s="201" t="s">
        <v>79</v>
      </c>
      <c r="AY235" s="200" t="s">
        <v>120</v>
      </c>
      <c r="BK235" s="202" t="n">
        <f aca="false">SUM(BK236:BK238)</f>
        <v>0</v>
      </c>
    </row>
    <row r="236" s="31" customFormat="true" ht="24.15" hidden="false" customHeight="true" outlineLevel="0" collapsed="false">
      <c r="A236" s="24"/>
      <c r="B236" s="25"/>
      <c r="C236" s="205" t="s">
        <v>380</v>
      </c>
      <c r="D236" s="205" t="s">
        <v>122</v>
      </c>
      <c r="E236" s="206" t="s">
        <v>381</v>
      </c>
      <c r="F236" s="207" t="s">
        <v>382</v>
      </c>
      <c r="G236" s="208" t="s">
        <v>168</v>
      </c>
      <c r="H236" s="209" t="n">
        <v>200</v>
      </c>
      <c r="I236" s="210"/>
      <c r="J236" s="211" t="n">
        <f aca="false">ROUND(I236*H236,2)</f>
        <v>0</v>
      </c>
      <c r="K236" s="212"/>
      <c r="L236" s="30"/>
      <c r="M236" s="213"/>
      <c r="N236" s="214" t="s">
        <v>39</v>
      </c>
      <c r="O236" s="74"/>
      <c r="P236" s="215" t="n">
        <f aca="false">O236*H236</f>
        <v>0</v>
      </c>
      <c r="Q236" s="215" t="n">
        <v>0.00126</v>
      </c>
      <c r="R236" s="215" t="n">
        <f aca="false">Q236*H236</f>
        <v>0.252</v>
      </c>
      <c r="S236" s="215" t="n">
        <v>0</v>
      </c>
      <c r="T236" s="216" t="n">
        <f aca="false">S236*H236</f>
        <v>0</v>
      </c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R236" s="217" t="s">
        <v>126</v>
      </c>
      <c r="AT236" s="217" t="s">
        <v>122</v>
      </c>
      <c r="AU236" s="217" t="s">
        <v>81</v>
      </c>
      <c r="AY236" s="3" t="s">
        <v>120</v>
      </c>
      <c r="BE236" s="218" t="n">
        <f aca="false">IF(N236="základní",J236,0)</f>
        <v>0</v>
      </c>
      <c r="BF236" s="218" t="n">
        <f aca="false">IF(N236="snížená",J236,0)</f>
        <v>0</v>
      </c>
      <c r="BG236" s="218" t="n">
        <f aca="false">IF(N236="zákl. přenesená",J236,0)</f>
        <v>0</v>
      </c>
      <c r="BH236" s="218" t="n">
        <f aca="false">IF(N236="sníž. přenesená",J236,0)</f>
        <v>0</v>
      </c>
      <c r="BI236" s="218" t="n">
        <f aca="false">IF(N236="nulová",J236,0)</f>
        <v>0</v>
      </c>
      <c r="BJ236" s="3" t="s">
        <v>79</v>
      </c>
      <c r="BK236" s="218" t="n">
        <f aca="false">ROUND(I236*H236,2)</f>
        <v>0</v>
      </c>
      <c r="BL236" s="3" t="s">
        <v>126</v>
      </c>
      <c r="BM236" s="217" t="s">
        <v>383</v>
      </c>
    </row>
    <row r="237" s="31" customFormat="true" ht="16.5" hidden="false" customHeight="true" outlineLevel="0" collapsed="false">
      <c r="A237" s="24"/>
      <c r="B237" s="25"/>
      <c r="C237" s="244" t="s">
        <v>384</v>
      </c>
      <c r="D237" s="244" t="s">
        <v>172</v>
      </c>
      <c r="E237" s="245" t="s">
        <v>385</v>
      </c>
      <c r="F237" s="246" t="s">
        <v>386</v>
      </c>
      <c r="G237" s="247" t="s">
        <v>311</v>
      </c>
      <c r="H237" s="248" t="n">
        <v>370</v>
      </c>
      <c r="I237" s="249"/>
      <c r="J237" s="250" t="n">
        <f aca="false">ROUND(I237*H237,2)</f>
        <v>0</v>
      </c>
      <c r="K237" s="251"/>
      <c r="L237" s="252"/>
      <c r="M237" s="253"/>
      <c r="N237" s="254" t="s">
        <v>39</v>
      </c>
      <c r="O237" s="74"/>
      <c r="P237" s="215" t="n">
        <f aca="false">O237*H237</f>
        <v>0</v>
      </c>
      <c r="Q237" s="215" t="n">
        <v>0.001</v>
      </c>
      <c r="R237" s="215" t="n">
        <f aca="false">Q237*H237</f>
        <v>0.37</v>
      </c>
      <c r="S237" s="215" t="n">
        <v>0</v>
      </c>
      <c r="T237" s="216" t="n">
        <f aca="false">S237*H237</f>
        <v>0</v>
      </c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R237" s="217" t="s">
        <v>165</v>
      </c>
      <c r="AT237" s="217" t="s">
        <v>172</v>
      </c>
      <c r="AU237" s="217" t="s">
        <v>81</v>
      </c>
      <c r="AY237" s="3" t="s">
        <v>120</v>
      </c>
      <c r="BE237" s="218" t="n">
        <f aca="false">IF(N237="základní",J237,0)</f>
        <v>0</v>
      </c>
      <c r="BF237" s="218" t="n">
        <f aca="false">IF(N237="snížená",J237,0)</f>
        <v>0</v>
      </c>
      <c r="BG237" s="218" t="n">
        <f aca="false">IF(N237="zákl. přenesená",J237,0)</f>
        <v>0</v>
      </c>
      <c r="BH237" s="218" t="n">
        <f aca="false">IF(N237="sníž. přenesená",J237,0)</f>
        <v>0</v>
      </c>
      <c r="BI237" s="218" t="n">
        <f aca="false">IF(N237="nulová",J237,0)</f>
        <v>0</v>
      </c>
      <c r="BJ237" s="3" t="s">
        <v>79</v>
      </c>
      <c r="BK237" s="218" t="n">
        <f aca="false">ROUND(I237*H237,2)</f>
        <v>0</v>
      </c>
      <c r="BL237" s="3" t="s">
        <v>126</v>
      </c>
      <c r="BM237" s="217" t="s">
        <v>387</v>
      </c>
    </row>
    <row r="238" s="219" customFormat="true" ht="12.8" hidden="false" customHeight="false" outlineLevel="0" collapsed="false">
      <c r="B238" s="220"/>
      <c r="C238" s="221"/>
      <c r="D238" s="222" t="s">
        <v>128</v>
      </c>
      <c r="E238" s="221"/>
      <c r="F238" s="224" t="s">
        <v>388</v>
      </c>
      <c r="G238" s="221"/>
      <c r="H238" s="225" t="n">
        <v>370</v>
      </c>
      <c r="I238" s="226"/>
      <c r="J238" s="221"/>
      <c r="K238" s="221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128</v>
      </c>
      <c r="AU238" s="231" t="s">
        <v>81</v>
      </c>
      <c r="AV238" s="219" t="s">
        <v>81</v>
      </c>
      <c r="AW238" s="219" t="s">
        <v>3</v>
      </c>
      <c r="AX238" s="219" t="s">
        <v>79</v>
      </c>
      <c r="AY238" s="231" t="s">
        <v>120</v>
      </c>
    </row>
    <row r="239" s="188" customFormat="true" ht="25.9" hidden="false" customHeight="true" outlineLevel="0" collapsed="false">
      <c r="B239" s="189"/>
      <c r="C239" s="190"/>
      <c r="D239" s="191" t="s">
        <v>73</v>
      </c>
      <c r="E239" s="192" t="s">
        <v>389</v>
      </c>
      <c r="F239" s="192" t="s">
        <v>390</v>
      </c>
      <c r="G239" s="190"/>
      <c r="H239" s="190"/>
      <c r="I239" s="193"/>
      <c r="J239" s="194" t="n">
        <f aca="false">BK239</f>
        <v>0</v>
      </c>
      <c r="K239" s="190"/>
      <c r="L239" s="195"/>
      <c r="M239" s="196"/>
      <c r="N239" s="197"/>
      <c r="O239" s="197"/>
      <c r="P239" s="198" t="n">
        <f aca="false">P240+P245+P247+P249</f>
        <v>0</v>
      </c>
      <c r="Q239" s="197"/>
      <c r="R239" s="198" t="n">
        <f aca="false">R240+R245+R247+R249</f>
        <v>0</v>
      </c>
      <c r="S239" s="197"/>
      <c r="T239" s="199" t="n">
        <f aca="false">T240+T245+T247+T249</f>
        <v>0</v>
      </c>
      <c r="AR239" s="200" t="s">
        <v>149</v>
      </c>
      <c r="AT239" s="201" t="s">
        <v>73</v>
      </c>
      <c r="AU239" s="201" t="s">
        <v>74</v>
      </c>
      <c r="AY239" s="200" t="s">
        <v>120</v>
      </c>
      <c r="BK239" s="202" t="n">
        <f aca="false">BK240+BK245+BK247+BK249</f>
        <v>0</v>
      </c>
    </row>
    <row r="240" s="188" customFormat="true" ht="22.8" hidden="false" customHeight="true" outlineLevel="0" collapsed="false">
      <c r="B240" s="189"/>
      <c r="C240" s="190"/>
      <c r="D240" s="191" t="s">
        <v>73</v>
      </c>
      <c r="E240" s="203" t="s">
        <v>391</v>
      </c>
      <c r="F240" s="203" t="s">
        <v>392</v>
      </c>
      <c r="G240" s="190"/>
      <c r="H240" s="190"/>
      <c r="I240" s="193"/>
      <c r="J240" s="204" t="n">
        <f aca="false">BK240</f>
        <v>0</v>
      </c>
      <c r="K240" s="190"/>
      <c r="L240" s="195"/>
      <c r="M240" s="196"/>
      <c r="N240" s="197"/>
      <c r="O240" s="197"/>
      <c r="P240" s="198" t="n">
        <f aca="false">SUM(P241:P244)</f>
        <v>0</v>
      </c>
      <c r="Q240" s="197"/>
      <c r="R240" s="198" t="n">
        <f aca="false">SUM(R241:R244)</f>
        <v>0</v>
      </c>
      <c r="S240" s="197"/>
      <c r="T240" s="199" t="n">
        <f aca="false">SUM(T241:T244)</f>
        <v>0</v>
      </c>
      <c r="AR240" s="200" t="s">
        <v>149</v>
      </c>
      <c r="AT240" s="201" t="s">
        <v>73</v>
      </c>
      <c r="AU240" s="201" t="s">
        <v>79</v>
      </c>
      <c r="AY240" s="200" t="s">
        <v>120</v>
      </c>
      <c r="BK240" s="202" t="n">
        <f aca="false">SUM(BK241:BK244)</f>
        <v>0</v>
      </c>
    </row>
    <row r="241" s="31" customFormat="true" ht="16.5" hidden="false" customHeight="true" outlineLevel="0" collapsed="false">
      <c r="A241" s="24"/>
      <c r="B241" s="25"/>
      <c r="C241" s="205" t="s">
        <v>393</v>
      </c>
      <c r="D241" s="205" t="s">
        <v>122</v>
      </c>
      <c r="E241" s="206" t="s">
        <v>394</v>
      </c>
      <c r="F241" s="207" t="s">
        <v>395</v>
      </c>
      <c r="G241" s="208" t="s">
        <v>396</v>
      </c>
      <c r="H241" s="209" t="n">
        <v>1</v>
      </c>
      <c r="I241" s="210"/>
      <c r="J241" s="211" t="n">
        <f aca="false">ROUND(I241*H241,2)</f>
        <v>0</v>
      </c>
      <c r="K241" s="212"/>
      <c r="L241" s="30"/>
      <c r="M241" s="213"/>
      <c r="N241" s="214" t="s">
        <v>39</v>
      </c>
      <c r="O241" s="74"/>
      <c r="P241" s="215" t="n">
        <f aca="false">O241*H241</f>
        <v>0</v>
      </c>
      <c r="Q241" s="215" t="n">
        <v>0</v>
      </c>
      <c r="R241" s="215" t="n">
        <f aca="false">Q241*H241</f>
        <v>0</v>
      </c>
      <c r="S241" s="215" t="n">
        <v>0</v>
      </c>
      <c r="T241" s="216" t="n">
        <f aca="false">S241*H241</f>
        <v>0</v>
      </c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R241" s="217" t="s">
        <v>397</v>
      </c>
      <c r="AT241" s="217" t="s">
        <v>122</v>
      </c>
      <c r="AU241" s="217" t="s">
        <v>81</v>
      </c>
      <c r="AY241" s="3" t="s">
        <v>120</v>
      </c>
      <c r="BE241" s="218" t="n">
        <f aca="false">IF(N241="základní",J241,0)</f>
        <v>0</v>
      </c>
      <c r="BF241" s="218" t="n">
        <f aca="false">IF(N241="snížená",J241,0)</f>
        <v>0</v>
      </c>
      <c r="BG241" s="218" t="n">
        <f aca="false">IF(N241="zákl. přenesená",J241,0)</f>
        <v>0</v>
      </c>
      <c r="BH241" s="218" t="n">
        <f aca="false">IF(N241="sníž. přenesená",J241,0)</f>
        <v>0</v>
      </c>
      <c r="BI241" s="218" t="n">
        <f aca="false">IF(N241="nulová",J241,0)</f>
        <v>0</v>
      </c>
      <c r="BJ241" s="3" t="s">
        <v>79</v>
      </c>
      <c r="BK241" s="218" t="n">
        <f aca="false">ROUND(I241*H241,2)</f>
        <v>0</v>
      </c>
      <c r="BL241" s="3" t="s">
        <v>397</v>
      </c>
      <c r="BM241" s="217" t="s">
        <v>398</v>
      </c>
    </row>
    <row r="242" s="31" customFormat="true" ht="16.5" hidden="false" customHeight="true" outlineLevel="0" collapsed="false">
      <c r="A242" s="24"/>
      <c r="B242" s="25"/>
      <c r="C242" s="205" t="s">
        <v>399</v>
      </c>
      <c r="D242" s="205" t="s">
        <v>122</v>
      </c>
      <c r="E242" s="206" t="s">
        <v>400</v>
      </c>
      <c r="F242" s="207" t="s">
        <v>401</v>
      </c>
      <c r="G242" s="208" t="s">
        <v>396</v>
      </c>
      <c r="H242" s="209" t="n">
        <v>1</v>
      </c>
      <c r="I242" s="210"/>
      <c r="J242" s="211" t="n">
        <f aca="false">ROUND(I242*H242,2)</f>
        <v>0</v>
      </c>
      <c r="K242" s="212"/>
      <c r="L242" s="30"/>
      <c r="M242" s="213"/>
      <c r="N242" s="214" t="s">
        <v>39</v>
      </c>
      <c r="O242" s="74"/>
      <c r="P242" s="215" t="n">
        <f aca="false">O242*H242</f>
        <v>0</v>
      </c>
      <c r="Q242" s="215" t="n">
        <v>0</v>
      </c>
      <c r="R242" s="215" t="n">
        <f aca="false">Q242*H242</f>
        <v>0</v>
      </c>
      <c r="S242" s="215" t="n">
        <v>0</v>
      </c>
      <c r="T242" s="216" t="n">
        <f aca="false">S242*H242</f>
        <v>0</v>
      </c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R242" s="217" t="s">
        <v>397</v>
      </c>
      <c r="AT242" s="217" t="s">
        <v>122</v>
      </c>
      <c r="AU242" s="217" t="s">
        <v>81</v>
      </c>
      <c r="AY242" s="3" t="s">
        <v>120</v>
      </c>
      <c r="BE242" s="218" t="n">
        <f aca="false">IF(N242="základní",J242,0)</f>
        <v>0</v>
      </c>
      <c r="BF242" s="218" t="n">
        <f aca="false">IF(N242="snížená",J242,0)</f>
        <v>0</v>
      </c>
      <c r="BG242" s="218" t="n">
        <f aca="false">IF(N242="zákl. přenesená",J242,0)</f>
        <v>0</v>
      </c>
      <c r="BH242" s="218" t="n">
        <f aca="false">IF(N242="sníž. přenesená",J242,0)</f>
        <v>0</v>
      </c>
      <c r="BI242" s="218" t="n">
        <f aca="false">IF(N242="nulová",J242,0)</f>
        <v>0</v>
      </c>
      <c r="BJ242" s="3" t="s">
        <v>79</v>
      </c>
      <c r="BK242" s="218" t="n">
        <f aca="false">ROUND(I242*H242,2)</f>
        <v>0</v>
      </c>
      <c r="BL242" s="3" t="s">
        <v>397</v>
      </c>
      <c r="BM242" s="217" t="s">
        <v>402</v>
      </c>
    </row>
    <row r="243" s="31" customFormat="true" ht="12.8" hidden="false" customHeight="false" outlineLevel="0" collapsed="false">
      <c r="A243" s="24"/>
      <c r="B243" s="25"/>
      <c r="C243" s="26"/>
      <c r="D243" s="222" t="s">
        <v>403</v>
      </c>
      <c r="E243" s="26"/>
      <c r="F243" s="255" t="s">
        <v>404</v>
      </c>
      <c r="G243" s="26"/>
      <c r="H243" s="26"/>
      <c r="I243" s="256"/>
      <c r="J243" s="26"/>
      <c r="K243" s="26"/>
      <c r="L243" s="30"/>
      <c r="M243" s="257"/>
      <c r="N243" s="258"/>
      <c r="O243" s="74"/>
      <c r="P243" s="74"/>
      <c r="Q243" s="74"/>
      <c r="R243" s="74"/>
      <c r="S243" s="74"/>
      <c r="T243" s="75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T243" s="3" t="s">
        <v>403</v>
      </c>
      <c r="AU243" s="3" t="s">
        <v>81</v>
      </c>
    </row>
    <row r="244" s="31" customFormat="true" ht="16.5" hidden="false" customHeight="true" outlineLevel="0" collapsed="false">
      <c r="A244" s="24"/>
      <c r="B244" s="25"/>
      <c r="C244" s="205" t="s">
        <v>405</v>
      </c>
      <c r="D244" s="205" t="s">
        <v>122</v>
      </c>
      <c r="E244" s="206" t="s">
        <v>406</v>
      </c>
      <c r="F244" s="207" t="s">
        <v>407</v>
      </c>
      <c r="G244" s="208" t="s">
        <v>396</v>
      </c>
      <c r="H244" s="209" t="n">
        <v>1</v>
      </c>
      <c r="I244" s="210"/>
      <c r="J244" s="211" t="n">
        <f aca="false">ROUND(I244*H244,2)</f>
        <v>0</v>
      </c>
      <c r="K244" s="212"/>
      <c r="L244" s="30"/>
      <c r="M244" s="213"/>
      <c r="N244" s="214" t="s">
        <v>39</v>
      </c>
      <c r="O244" s="74"/>
      <c r="P244" s="215" t="n">
        <f aca="false">O244*H244</f>
        <v>0</v>
      </c>
      <c r="Q244" s="215" t="n">
        <v>0</v>
      </c>
      <c r="R244" s="215" t="n">
        <f aca="false">Q244*H244</f>
        <v>0</v>
      </c>
      <c r="S244" s="215" t="n">
        <v>0</v>
      </c>
      <c r="T244" s="216" t="n">
        <f aca="false">S244*H244</f>
        <v>0</v>
      </c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R244" s="217" t="s">
        <v>397</v>
      </c>
      <c r="AT244" s="217" t="s">
        <v>122</v>
      </c>
      <c r="AU244" s="217" t="s">
        <v>81</v>
      </c>
      <c r="AY244" s="3" t="s">
        <v>120</v>
      </c>
      <c r="BE244" s="218" t="n">
        <f aca="false">IF(N244="základní",J244,0)</f>
        <v>0</v>
      </c>
      <c r="BF244" s="218" t="n">
        <f aca="false">IF(N244="snížená",J244,0)</f>
        <v>0</v>
      </c>
      <c r="BG244" s="218" t="n">
        <f aca="false">IF(N244="zákl. přenesená",J244,0)</f>
        <v>0</v>
      </c>
      <c r="BH244" s="218" t="n">
        <f aca="false">IF(N244="sníž. přenesená",J244,0)</f>
        <v>0</v>
      </c>
      <c r="BI244" s="218" t="n">
        <f aca="false">IF(N244="nulová",J244,0)</f>
        <v>0</v>
      </c>
      <c r="BJ244" s="3" t="s">
        <v>79</v>
      </c>
      <c r="BK244" s="218" t="n">
        <f aca="false">ROUND(I244*H244,2)</f>
        <v>0</v>
      </c>
      <c r="BL244" s="3" t="s">
        <v>397</v>
      </c>
      <c r="BM244" s="217" t="s">
        <v>408</v>
      </c>
    </row>
    <row r="245" s="188" customFormat="true" ht="22.8" hidden="false" customHeight="true" outlineLevel="0" collapsed="false">
      <c r="B245" s="189"/>
      <c r="C245" s="190"/>
      <c r="D245" s="191" t="s">
        <v>73</v>
      </c>
      <c r="E245" s="203" t="s">
        <v>409</v>
      </c>
      <c r="F245" s="203" t="s">
        <v>410</v>
      </c>
      <c r="G245" s="190"/>
      <c r="H245" s="190"/>
      <c r="I245" s="193"/>
      <c r="J245" s="204" t="n">
        <f aca="false">BK245</f>
        <v>0</v>
      </c>
      <c r="K245" s="190"/>
      <c r="L245" s="195"/>
      <c r="M245" s="196"/>
      <c r="N245" s="197"/>
      <c r="O245" s="197"/>
      <c r="P245" s="198" t="n">
        <f aca="false">P246</f>
        <v>0</v>
      </c>
      <c r="Q245" s="197"/>
      <c r="R245" s="198" t="n">
        <f aca="false">R246</f>
        <v>0</v>
      </c>
      <c r="S245" s="197"/>
      <c r="T245" s="199" t="n">
        <f aca="false">T246</f>
        <v>0</v>
      </c>
      <c r="AR245" s="200" t="s">
        <v>149</v>
      </c>
      <c r="AT245" s="201" t="s">
        <v>73</v>
      </c>
      <c r="AU245" s="201" t="s">
        <v>79</v>
      </c>
      <c r="AY245" s="200" t="s">
        <v>120</v>
      </c>
      <c r="BK245" s="202" t="n">
        <f aca="false">BK246</f>
        <v>0</v>
      </c>
    </row>
    <row r="246" s="31" customFormat="true" ht="16.5" hidden="false" customHeight="true" outlineLevel="0" collapsed="false">
      <c r="A246" s="24"/>
      <c r="B246" s="25"/>
      <c r="C246" s="205" t="s">
        <v>411</v>
      </c>
      <c r="D246" s="205" t="s">
        <v>122</v>
      </c>
      <c r="E246" s="206" t="s">
        <v>412</v>
      </c>
      <c r="F246" s="207" t="s">
        <v>410</v>
      </c>
      <c r="G246" s="208" t="s">
        <v>396</v>
      </c>
      <c r="H246" s="209" t="n">
        <v>1</v>
      </c>
      <c r="I246" s="210"/>
      <c r="J246" s="211" t="n">
        <f aca="false">ROUND(I246*H246,2)</f>
        <v>0</v>
      </c>
      <c r="K246" s="212"/>
      <c r="L246" s="30"/>
      <c r="M246" s="213"/>
      <c r="N246" s="214" t="s">
        <v>39</v>
      </c>
      <c r="O246" s="74"/>
      <c r="P246" s="215" t="n">
        <f aca="false">O246*H246</f>
        <v>0</v>
      </c>
      <c r="Q246" s="215" t="n">
        <v>0</v>
      </c>
      <c r="R246" s="215" t="n">
        <f aca="false">Q246*H246</f>
        <v>0</v>
      </c>
      <c r="S246" s="215" t="n">
        <v>0</v>
      </c>
      <c r="T246" s="216" t="n">
        <f aca="false">S246*H246</f>
        <v>0</v>
      </c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R246" s="217" t="s">
        <v>397</v>
      </c>
      <c r="AT246" s="217" t="s">
        <v>122</v>
      </c>
      <c r="AU246" s="217" t="s">
        <v>81</v>
      </c>
      <c r="AY246" s="3" t="s">
        <v>120</v>
      </c>
      <c r="BE246" s="218" t="n">
        <f aca="false">IF(N246="základní",J246,0)</f>
        <v>0</v>
      </c>
      <c r="BF246" s="218" t="n">
        <f aca="false">IF(N246="snížená",J246,0)</f>
        <v>0</v>
      </c>
      <c r="BG246" s="218" t="n">
        <f aca="false">IF(N246="zákl. přenesená",J246,0)</f>
        <v>0</v>
      </c>
      <c r="BH246" s="218" t="n">
        <f aca="false">IF(N246="sníž. přenesená",J246,0)</f>
        <v>0</v>
      </c>
      <c r="BI246" s="218" t="n">
        <f aca="false">IF(N246="nulová",J246,0)</f>
        <v>0</v>
      </c>
      <c r="BJ246" s="3" t="s">
        <v>79</v>
      </c>
      <c r="BK246" s="218" t="n">
        <f aca="false">ROUND(I246*H246,2)</f>
        <v>0</v>
      </c>
      <c r="BL246" s="3" t="s">
        <v>397</v>
      </c>
      <c r="BM246" s="217" t="s">
        <v>413</v>
      </c>
    </row>
    <row r="247" s="188" customFormat="true" ht="22.8" hidden="false" customHeight="true" outlineLevel="0" collapsed="false">
      <c r="B247" s="189"/>
      <c r="C247" s="190"/>
      <c r="D247" s="191" t="s">
        <v>73</v>
      </c>
      <c r="E247" s="203" t="s">
        <v>414</v>
      </c>
      <c r="F247" s="203" t="s">
        <v>415</v>
      </c>
      <c r="G247" s="190"/>
      <c r="H247" s="190"/>
      <c r="I247" s="193"/>
      <c r="J247" s="204" t="n">
        <f aca="false">BK247</f>
        <v>0</v>
      </c>
      <c r="K247" s="190"/>
      <c r="L247" s="195"/>
      <c r="M247" s="196"/>
      <c r="N247" s="197"/>
      <c r="O247" s="197"/>
      <c r="P247" s="198" t="n">
        <f aca="false">P248</f>
        <v>0</v>
      </c>
      <c r="Q247" s="197"/>
      <c r="R247" s="198" t="n">
        <f aca="false">R248</f>
        <v>0</v>
      </c>
      <c r="S247" s="197"/>
      <c r="T247" s="199" t="n">
        <f aca="false">T248</f>
        <v>0</v>
      </c>
      <c r="AR247" s="200" t="s">
        <v>149</v>
      </c>
      <c r="AT247" s="201" t="s">
        <v>73</v>
      </c>
      <c r="AU247" s="201" t="s">
        <v>79</v>
      </c>
      <c r="AY247" s="200" t="s">
        <v>120</v>
      </c>
      <c r="BK247" s="202" t="n">
        <f aca="false">BK248</f>
        <v>0</v>
      </c>
    </row>
    <row r="248" s="31" customFormat="true" ht="16.5" hidden="false" customHeight="true" outlineLevel="0" collapsed="false">
      <c r="A248" s="24"/>
      <c r="B248" s="25"/>
      <c r="C248" s="205" t="s">
        <v>416</v>
      </c>
      <c r="D248" s="205" t="s">
        <v>122</v>
      </c>
      <c r="E248" s="206" t="s">
        <v>417</v>
      </c>
      <c r="F248" s="207" t="s">
        <v>415</v>
      </c>
      <c r="G248" s="208" t="s">
        <v>396</v>
      </c>
      <c r="H248" s="209" t="n">
        <v>1</v>
      </c>
      <c r="I248" s="210"/>
      <c r="J248" s="211" t="n">
        <f aca="false">ROUND(I248*H248,2)</f>
        <v>0</v>
      </c>
      <c r="K248" s="212"/>
      <c r="L248" s="30"/>
      <c r="M248" s="213"/>
      <c r="N248" s="214" t="s">
        <v>39</v>
      </c>
      <c r="O248" s="74"/>
      <c r="P248" s="215" t="n">
        <f aca="false">O248*H248</f>
        <v>0</v>
      </c>
      <c r="Q248" s="215" t="n">
        <v>0</v>
      </c>
      <c r="R248" s="215" t="n">
        <f aca="false">Q248*H248</f>
        <v>0</v>
      </c>
      <c r="S248" s="215" t="n">
        <v>0</v>
      </c>
      <c r="T248" s="216" t="n">
        <f aca="false">S248*H248</f>
        <v>0</v>
      </c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R248" s="217" t="s">
        <v>397</v>
      </c>
      <c r="AT248" s="217" t="s">
        <v>122</v>
      </c>
      <c r="AU248" s="217" t="s">
        <v>81</v>
      </c>
      <c r="AY248" s="3" t="s">
        <v>120</v>
      </c>
      <c r="BE248" s="218" t="n">
        <f aca="false">IF(N248="základní",J248,0)</f>
        <v>0</v>
      </c>
      <c r="BF248" s="218" t="n">
        <f aca="false">IF(N248="snížená",J248,0)</f>
        <v>0</v>
      </c>
      <c r="BG248" s="218" t="n">
        <f aca="false">IF(N248="zákl. přenesená",J248,0)</f>
        <v>0</v>
      </c>
      <c r="BH248" s="218" t="n">
        <f aca="false">IF(N248="sníž. přenesená",J248,0)</f>
        <v>0</v>
      </c>
      <c r="BI248" s="218" t="n">
        <f aca="false">IF(N248="nulová",J248,0)</f>
        <v>0</v>
      </c>
      <c r="BJ248" s="3" t="s">
        <v>79</v>
      </c>
      <c r="BK248" s="218" t="n">
        <f aca="false">ROUND(I248*H248,2)</f>
        <v>0</v>
      </c>
      <c r="BL248" s="3" t="s">
        <v>397</v>
      </c>
      <c r="BM248" s="217" t="s">
        <v>418</v>
      </c>
    </row>
    <row r="249" s="188" customFormat="true" ht="22.8" hidden="false" customHeight="true" outlineLevel="0" collapsed="false">
      <c r="B249" s="189"/>
      <c r="C249" s="190"/>
      <c r="D249" s="191" t="s">
        <v>73</v>
      </c>
      <c r="E249" s="203" t="s">
        <v>419</v>
      </c>
      <c r="F249" s="203" t="s">
        <v>420</v>
      </c>
      <c r="G249" s="190"/>
      <c r="H249" s="190"/>
      <c r="I249" s="193"/>
      <c r="J249" s="204" t="n">
        <f aca="false">BK249</f>
        <v>0</v>
      </c>
      <c r="K249" s="190"/>
      <c r="L249" s="195"/>
      <c r="M249" s="196"/>
      <c r="N249" s="197"/>
      <c r="O249" s="197"/>
      <c r="P249" s="198" t="n">
        <f aca="false">SUM(P250:P252)</f>
        <v>0</v>
      </c>
      <c r="Q249" s="197"/>
      <c r="R249" s="198" t="n">
        <f aca="false">SUM(R250:R252)</f>
        <v>0</v>
      </c>
      <c r="S249" s="197"/>
      <c r="T249" s="199" t="n">
        <f aca="false">SUM(T250:T252)</f>
        <v>0</v>
      </c>
      <c r="AR249" s="200" t="s">
        <v>149</v>
      </c>
      <c r="AT249" s="201" t="s">
        <v>73</v>
      </c>
      <c r="AU249" s="201" t="s">
        <v>79</v>
      </c>
      <c r="AY249" s="200" t="s">
        <v>120</v>
      </c>
      <c r="BK249" s="202" t="n">
        <f aca="false">SUM(BK250:BK252)</f>
        <v>0</v>
      </c>
    </row>
    <row r="250" s="31" customFormat="true" ht="16.5" hidden="false" customHeight="true" outlineLevel="0" collapsed="false">
      <c r="A250" s="24"/>
      <c r="B250" s="25"/>
      <c r="C250" s="205" t="s">
        <v>421</v>
      </c>
      <c r="D250" s="205" t="s">
        <v>122</v>
      </c>
      <c r="E250" s="206" t="s">
        <v>422</v>
      </c>
      <c r="F250" s="207" t="s">
        <v>423</v>
      </c>
      <c r="G250" s="208" t="s">
        <v>396</v>
      </c>
      <c r="H250" s="209" t="n">
        <v>1</v>
      </c>
      <c r="I250" s="210"/>
      <c r="J250" s="211" t="n">
        <f aca="false">ROUND(I250*H250,2)</f>
        <v>0</v>
      </c>
      <c r="K250" s="212"/>
      <c r="L250" s="30"/>
      <c r="M250" s="213"/>
      <c r="N250" s="214" t="s">
        <v>39</v>
      </c>
      <c r="O250" s="74"/>
      <c r="P250" s="215" t="n">
        <f aca="false">O250*H250</f>
        <v>0</v>
      </c>
      <c r="Q250" s="215" t="n">
        <v>0</v>
      </c>
      <c r="R250" s="215" t="n">
        <f aca="false">Q250*H250</f>
        <v>0</v>
      </c>
      <c r="S250" s="215" t="n">
        <v>0</v>
      </c>
      <c r="T250" s="216" t="n">
        <f aca="false">S250*H250</f>
        <v>0</v>
      </c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R250" s="217" t="s">
        <v>397</v>
      </c>
      <c r="AT250" s="217" t="s">
        <v>122</v>
      </c>
      <c r="AU250" s="217" t="s">
        <v>81</v>
      </c>
      <c r="AY250" s="3" t="s">
        <v>120</v>
      </c>
      <c r="BE250" s="218" t="n">
        <f aca="false">IF(N250="základní",J250,0)</f>
        <v>0</v>
      </c>
      <c r="BF250" s="218" t="n">
        <f aca="false">IF(N250="snížená",J250,0)</f>
        <v>0</v>
      </c>
      <c r="BG250" s="218" t="n">
        <f aca="false">IF(N250="zákl. přenesená",J250,0)</f>
        <v>0</v>
      </c>
      <c r="BH250" s="218" t="n">
        <f aca="false">IF(N250="sníž. přenesená",J250,0)</f>
        <v>0</v>
      </c>
      <c r="BI250" s="218" t="n">
        <f aca="false">IF(N250="nulová",J250,0)</f>
        <v>0</v>
      </c>
      <c r="BJ250" s="3" t="s">
        <v>79</v>
      </c>
      <c r="BK250" s="218" t="n">
        <f aca="false">ROUND(I250*H250,2)</f>
        <v>0</v>
      </c>
      <c r="BL250" s="3" t="s">
        <v>397</v>
      </c>
      <c r="BM250" s="217" t="s">
        <v>424</v>
      </c>
    </row>
    <row r="251" s="31" customFormat="true" ht="16.5" hidden="false" customHeight="true" outlineLevel="0" collapsed="false">
      <c r="A251" s="24"/>
      <c r="B251" s="25"/>
      <c r="C251" s="205" t="s">
        <v>425</v>
      </c>
      <c r="D251" s="205" t="s">
        <v>122</v>
      </c>
      <c r="E251" s="206" t="s">
        <v>426</v>
      </c>
      <c r="F251" s="207" t="s">
        <v>427</v>
      </c>
      <c r="G251" s="208" t="s">
        <v>396</v>
      </c>
      <c r="H251" s="209" t="n">
        <v>1</v>
      </c>
      <c r="I251" s="210"/>
      <c r="J251" s="211" t="n">
        <f aca="false">ROUND(I251*H251,2)</f>
        <v>0</v>
      </c>
      <c r="K251" s="212"/>
      <c r="L251" s="30"/>
      <c r="M251" s="213"/>
      <c r="N251" s="214" t="s">
        <v>39</v>
      </c>
      <c r="O251" s="74"/>
      <c r="P251" s="215" t="n">
        <f aca="false">O251*H251</f>
        <v>0</v>
      </c>
      <c r="Q251" s="215" t="n">
        <v>0</v>
      </c>
      <c r="R251" s="215" t="n">
        <f aca="false">Q251*H251</f>
        <v>0</v>
      </c>
      <c r="S251" s="215" t="n">
        <v>0</v>
      </c>
      <c r="T251" s="216" t="n">
        <f aca="false">S251*H251</f>
        <v>0</v>
      </c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R251" s="217" t="s">
        <v>397</v>
      </c>
      <c r="AT251" s="217" t="s">
        <v>122</v>
      </c>
      <c r="AU251" s="217" t="s">
        <v>81</v>
      </c>
      <c r="AY251" s="3" t="s">
        <v>120</v>
      </c>
      <c r="BE251" s="218" t="n">
        <f aca="false">IF(N251="základní",J251,0)</f>
        <v>0</v>
      </c>
      <c r="BF251" s="218" t="n">
        <f aca="false">IF(N251="snížená",J251,0)</f>
        <v>0</v>
      </c>
      <c r="BG251" s="218" t="n">
        <f aca="false">IF(N251="zákl. přenesená",J251,0)</f>
        <v>0</v>
      </c>
      <c r="BH251" s="218" t="n">
        <f aca="false">IF(N251="sníž. přenesená",J251,0)</f>
        <v>0</v>
      </c>
      <c r="BI251" s="218" t="n">
        <f aca="false">IF(N251="nulová",J251,0)</f>
        <v>0</v>
      </c>
      <c r="BJ251" s="3" t="s">
        <v>79</v>
      </c>
      <c r="BK251" s="218" t="n">
        <f aca="false">ROUND(I251*H251,2)</f>
        <v>0</v>
      </c>
      <c r="BL251" s="3" t="s">
        <v>397</v>
      </c>
      <c r="BM251" s="217" t="s">
        <v>428</v>
      </c>
    </row>
    <row r="252" s="31" customFormat="true" ht="12.8" hidden="false" customHeight="false" outlineLevel="0" collapsed="false">
      <c r="A252" s="24"/>
      <c r="B252" s="25"/>
      <c r="C252" s="26"/>
      <c r="D252" s="222" t="s">
        <v>403</v>
      </c>
      <c r="E252" s="26"/>
      <c r="F252" s="255" t="s">
        <v>429</v>
      </c>
      <c r="G252" s="26"/>
      <c r="H252" s="26"/>
      <c r="I252" s="256"/>
      <c r="J252" s="26"/>
      <c r="K252" s="26"/>
      <c r="L252" s="30"/>
      <c r="M252" s="259"/>
      <c r="N252" s="260"/>
      <c r="O252" s="261"/>
      <c r="P252" s="261"/>
      <c r="Q252" s="261"/>
      <c r="R252" s="261"/>
      <c r="S252" s="261"/>
      <c r="T252" s="262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T252" s="3" t="s">
        <v>403</v>
      </c>
      <c r="AU252" s="3" t="s">
        <v>81</v>
      </c>
    </row>
    <row r="253" s="31" customFormat="true" ht="6.95" hidden="false" customHeight="true" outlineLevel="0" collapsed="false">
      <c r="A253" s="24"/>
      <c r="B253" s="52"/>
      <c r="C253" s="53"/>
      <c r="D253" s="53"/>
      <c r="E253" s="53"/>
      <c r="F253" s="53"/>
      <c r="G253" s="53"/>
      <c r="H253" s="53"/>
      <c r="I253" s="53"/>
      <c r="J253" s="53"/>
      <c r="K253" s="53"/>
      <c r="L253" s="30"/>
      <c r="M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</row>
  </sheetData>
  <sheetProtection algorithmName="SHA-512" hashValue="eXsxfQvvGehZD5xv+emCaDNc98KZNijz6xw4CPx7km2rLNqP8Kq/E2tnJfuEb+c0JzsQSibpRjF4Cds5nEdxug==" saltValue="N+wSawyuD95ZIq3GPoiwwdo0FacJ/6p48rEo8XdQpl10nyXudMDHjqHTej0DpdGjfk58Dqb7qzzaWc2n94vVnQ==" spinCount="100000" sheet="true" password="cc35" objects="true" scenarios="true" formatColumns="false" formatRows="false" autoFilter="false"/>
  <autoFilter ref="C128:K252"/>
  <mergeCells count="6">
    <mergeCell ref="L2:V2"/>
    <mergeCell ref="E7:H7"/>
    <mergeCell ref="E16:H16"/>
    <mergeCell ref="E25:H25"/>
    <mergeCell ref="E85:H85"/>
    <mergeCell ref="E121:H121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2025-12-15T03:35:35Z</dcterms:created>
  <dc:creator>Jaromír Skoupil</dc:creator>
  <dc:description/>
  <dc:language>cs-CZ</dc:language>
  <cp:lastModifiedBy>Jaromír Skoupil</cp:lastModifiedBy>
  <dcterms:modified xsi:type="dcterms:W3CDTF">2025-12-15T03:35:38Z</dcterms:modified>
  <cp:revision>0</cp:revision>
  <dc:subject/>
  <dc:title/>
</cp:coreProperties>
</file>