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615" windowWidth="23265" windowHeight="11700" tabRatio="966" firstSheet="2" activeTab="8"/>
  </bookViews>
  <sheets>
    <sheet name="Rekapitulace stavby" sheetId="1" r:id="rId1"/>
    <sheet name="01 - 01 - Odstranění zele..." sheetId="2" r:id="rId2"/>
    <sheet name="02 - 02 - Odbahnění rybní..." sheetId="3" r:id="rId3"/>
    <sheet name="03 - 03 - Vypouštěcí zaří..." sheetId="4" r:id="rId4"/>
    <sheet name="04 - 04 - Rekonstrukce hráze" sheetId="5" r:id="rId5"/>
    <sheet name="05 - 05 - Bezpečnostní př..." sheetId="6" r:id="rId6"/>
    <sheet name="06 - 06 - Ocelový mostek ..." sheetId="7" r:id="rId7"/>
    <sheet name="07 - 07 - Zemník rekultiv..." sheetId="8" r:id="rId8"/>
    <sheet name="08 - 08 - Vedlejší rozpoč..." sheetId="9" r:id="rId9"/>
  </sheets>
  <definedNames>
    <definedName name="_xlnm._FilterDatabase" localSheetId="1" hidden="1">'01 - 01 - Odstranění zele...'!$C$117:$K$157</definedName>
    <definedName name="_xlnm._FilterDatabase" localSheetId="2" hidden="1">'02 - 02 - Odbahnění rybní...'!$C$123:$K$190</definedName>
    <definedName name="_xlnm._FilterDatabase" localSheetId="3" hidden="1">'03 - 03 - Vypouštěcí zaří...'!$C$123:$K$169</definedName>
    <definedName name="_xlnm._FilterDatabase" localSheetId="4" hidden="1">'04 - 04 - Rekonstrukce hráze'!$C$123:$K$183</definedName>
    <definedName name="_xlnm._FilterDatabase" localSheetId="5" hidden="1">'05 - 05 - Bezpečnostní př...'!$C$121:$K$165</definedName>
    <definedName name="_xlnm._FilterDatabase" localSheetId="6" hidden="1">'06 - 06 - Ocelový mostek ...'!$C$121:$K$153</definedName>
    <definedName name="_xlnm._FilterDatabase" localSheetId="7" hidden="1">'07 - 07 - Zemník rekultiv...'!$C$120:$K$161</definedName>
    <definedName name="_xlnm._FilterDatabase" localSheetId="8" hidden="1">'08 - 08 - Vedlejší rozpoč...'!$C$120:$K$137</definedName>
    <definedName name="_xlnm.Print_Titles" localSheetId="1">'01 - 01 - Odstranění zele...'!$117:$117</definedName>
    <definedName name="_xlnm.Print_Titles" localSheetId="2">'02 - 02 - Odbahnění rybní...'!$123:$123</definedName>
    <definedName name="_xlnm.Print_Titles" localSheetId="3">'03 - 03 - Vypouštěcí zaří...'!$123:$123</definedName>
    <definedName name="_xlnm.Print_Titles" localSheetId="4">'04 - 04 - Rekonstrukce hráze'!$123:$123</definedName>
    <definedName name="_xlnm.Print_Titles" localSheetId="5">'05 - 05 - Bezpečnostní př...'!$121:$121</definedName>
    <definedName name="_xlnm.Print_Titles" localSheetId="6">'06 - 06 - Ocelový mostek ...'!$121:$121</definedName>
    <definedName name="_xlnm.Print_Titles" localSheetId="7">'07 - 07 - Zemník rekultiv...'!$120:$120</definedName>
    <definedName name="_xlnm.Print_Titles" localSheetId="8">'08 - 08 - Vedlejší rozpoč...'!$120:$120</definedName>
    <definedName name="_xlnm.Print_Titles" localSheetId="0">'Rekapitulace stavby'!$92:$92</definedName>
    <definedName name="_xlnm.Print_Area" localSheetId="1">'01 - 01 - Odstranění zele...'!$C$4:$J$76,'01 - 01 - Odstranění zele...'!$C$105:$J$157</definedName>
    <definedName name="_xlnm.Print_Area" localSheetId="2">'02 - 02 - Odbahnění rybní...'!$C$4:$J$76,'02 - 02 - Odbahnění rybní...'!$C$111:$J$190</definedName>
    <definedName name="_xlnm.Print_Area" localSheetId="3">'03 - 03 - Vypouštěcí zaří...'!$C$4:$J$76,'03 - 03 - Vypouštěcí zaří...'!$C$111:$J$169</definedName>
    <definedName name="_xlnm.Print_Area" localSheetId="4">'04 - 04 - Rekonstrukce hráze'!$C$4:$J$76,'04 - 04 - Rekonstrukce hráze'!$C$111:$J$183</definedName>
    <definedName name="_xlnm.Print_Area" localSheetId="5">'05 - 05 - Bezpečnostní př...'!$C$4:$J$76,'05 - 05 - Bezpečnostní př...'!$C$109:$J$165</definedName>
    <definedName name="_xlnm.Print_Area" localSheetId="6">'06 - 06 - Ocelový mostek ...'!$C$4:$J$76,'06 - 06 - Ocelový mostek ...'!$C$109:$J$153</definedName>
    <definedName name="_xlnm.Print_Area" localSheetId="7">'07 - 07 - Zemník rekultiv...'!$C$4:$J$76,'07 - 07 - Zemník rekultiv...'!$C$108:$J$161</definedName>
    <definedName name="_xlnm.Print_Area" localSheetId="8">'08 - 08 - Vedlejší rozpoč...'!$C$4:$J$76,'08 - 08 - Vedlejší rozpoč...'!$C$108:$J$137</definedName>
    <definedName name="_xlnm.Print_Area" localSheetId="0">'Rekapitulace stavby'!$D$4:$AO$76,'Rekapitulace stavby'!$C$82:$AQ$103</definedName>
  </definedNames>
  <calcPr calcId="124519"/>
</workbook>
</file>

<file path=xl/calcChain.xml><?xml version="1.0" encoding="utf-8"?>
<calcChain xmlns="http://schemas.openxmlformats.org/spreadsheetml/2006/main">
  <c r="J37" i="9"/>
  <c r="J36"/>
  <c r="AY102" i="1"/>
  <c r="J35" i="9"/>
  <c r="AX102" i="1"/>
  <c r="BI137" i="9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T127" s="1"/>
  <c r="R128"/>
  <c r="R127" s="1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 s="1"/>
  <c r="E7"/>
  <c r="E111" s="1"/>
  <c r="J37" i="8"/>
  <c r="J36"/>
  <c r="AY101" i="1"/>
  <c r="J35" i="8"/>
  <c r="AX101" i="1" s="1"/>
  <c r="BI161" i="8"/>
  <c r="BH161"/>
  <c r="BG161"/>
  <c r="BF161"/>
  <c r="T161"/>
  <c r="T160"/>
  <c r="R161"/>
  <c r="R160" s="1"/>
  <c r="P161"/>
  <c r="P160"/>
  <c r="BI159"/>
  <c r="BH159"/>
  <c r="BG159"/>
  <c r="BF159"/>
  <c r="T159"/>
  <c r="T158" s="1"/>
  <c r="R159"/>
  <c r="R158"/>
  <c r="P159"/>
  <c r="P158" s="1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 s="1"/>
  <c r="E7"/>
  <c r="E111" s="1"/>
  <c r="J37" i="7"/>
  <c r="J36"/>
  <c r="AY100" i="1"/>
  <c r="J35" i="7"/>
  <c r="AX100" i="1"/>
  <c r="BI153" i="7"/>
  <c r="BH153"/>
  <c r="BG153"/>
  <c r="BF153"/>
  <c r="T153"/>
  <c r="T152"/>
  <c r="R153"/>
  <c r="R152"/>
  <c r="P153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89" s="1"/>
  <c r="E7"/>
  <c r="E85" s="1"/>
  <c r="J37" i="6"/>
  <c r="J36"/>
  <c r="AY99" i="1"/>
  <c r="J35" i="6"/>
  <c r="AX99" i="1"/>
  <c r="BI165" i="6"/>
  <c r="BH165"/>
  <c r="BG165"/>
  <c r="BF165"/>
  <c r="T165"/>
  <c r="T164"/>
  <c r="R165"/>
  <c r="R164" s="1"/>
  <c r="P165"/>
  <c r="P164"/>
  <c r="BI163"/>
  <c r="BH163"/>
  <c r="BG163"/>
  <c r="BF163"/>
  <c r="T163"/>
  <c r="T162"/>
  <c r="R163"/>
  <c r="R162"/>
  <c r="P163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 s="1"/>
  <c r="J17"/>
  <c r="J12"/>
  <c r="J89" s="1"/>
  <c r="E7"/>
  <c r="E112" s="1"/>
  <c r="J37" i="5"/>
  <c r="J36"/>
  <c r="AY98" i="1"/>
  <c r="J35" i="5"/>
  <c r="AX98" i="1"/>
  <c r="BI183" i="5"/>
  <c r="BH183"/>
  <c r="BG183"/>
  <c r="BF183"/>
  <c r="T183"/>
  <c r="T182"/>
  <c r="R183"/>
  <c r="R182" s="1"/>
  <c r="P183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 s="1"/>
  <c r="E7"/>
  <c r="E114" s="1"/>
  <c r="J37" i="4"/>
  <c r="J36"/>
  <c r="AY97" i="1"/>
  <c r="J35" i="4"/>
  <c r="AX97" i="1" s="1"/>
  <c r="BI169" i="4"/>
  <c r="BH169"/>
  <c r="BG169"/>
  <c r="BF169"/>
  <c r="T169"/>
  <c r="T168"/>
  <c r="R169"/>
  <c r="R168" s="1"/>
  <c r="P169"/>
  <c r="P168"/>
  <c r="BI167"/>
  <c r="BH167"/>
  <c r="BG167"/>
  <c r="BF167"/>
  <c r="T167"/>
  <c r="T166" s="1"/>
  <c r="R167"/>
  <c r="R166"/>
  <c r="P167"/>
  <c r="P166" s="1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T147"/>
  <c r="R148"/>
  <c r="R147" s="1"/>
  <c r="P148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 s="1"/>
  <c r="J17"/>
  <c r="J12"/>
  <c r="J118"/>
  <c r="E7"/>
  <c r="E85"/>
  <c r="J37" i="3"/>
  <c r="J36"/>
  <c r="AY96" i="1" s="1"/>
  <c r="J35" i="3"/>
  <c r="AX96" i="1" s="1"/>
  <c r="BI190" i="3"/>
  <c r="BH190"/>
  <c r="BG190"/>
  <c r="BF190"/>
  <c r="T190"/>
  <c r="T189" s="1"/>
  <c r="R190"/>
  <c r="R189" s="1"/>
  <c r="P190"/>
  <c r="P189" s="1"/>
  <c r="BI188"/>
  <c r="BH188"/>
  <c r="BG188"/>
  <c r="BF188"/>
  <c r="T188"/>
  <c r="T187" s="1"/>
  <c r="R188"/>
  <c r="R187" s="1"/>
  <c r="P188"/>
  <c r="P187" s="1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 s="1"/>
  <c r="E7"/>
  <c r="E114" s="1"/>
  <c r="J37" i="2"/>
  <c r="J36"/>
  <c r="AY95" i="1"/>
  <c r="J35" i="2"/>
  <c r="AX95" i="1" s="1"/>
  <c r="BI157" i="2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 s="1"/>
  <c r="E7"/>
  <c r="E108" s="1"/>
  <c r="L90" i="1"/>
  <c r="AM90"/>
  <c r="AM89"/>
  <c r="L89"/>
  <c r="AM87"/>
  <c r="L87"/>
  <c r="L85"/>
  <c r="L84"/>
  <c r="J146" i="2"/>
  <c r="BK141"/>
  <c r="J138"/>
  <c r="J136"/>
  <c r="J134"/>
  <c r="BK130"/>
  <c r="J127"/>
  <c r="J121"/>
  <c r="J142"/>
  <c r="BK125"/>
  <c r="BK121"/>
  <c r="BK154"/>
  <c r="J152"/>
  <c r="J158" i="3"/>
  <c r="J135"/>
  <c r="BK186"/>
  <c r="BK167"/>
  <c r="J142"/>
  <c r="J185"/>
  <c r="J167"/>
  <c r="J188"/>
  <c r="BK153"/>
  <c r="J190"/>
  <c r="BK176"/>
  <c r="J148"/>
  <c r="J176"/>
  <c r="J137"/>
  <c r="J146" i="4"/>
  <c r="J133"/>
  <c r="J139"/>
  <c r="J164"/>
  <c r="J143"/>
  <c r="J158"/>
  <c r="J127"/>
  <c r="J161"/>
  <c r="J151"/>
  <c r="BK133"/>
  <c r="BK173" i="5"/>
  <c r="J155"/>
  <c r="J176"/>
  <c r="BK143"/>
  <c r="BK170"/>
  <c r="BK158"/>
  <c r="J165"/>
  <c r="BK149"/>
  <c r="J156"/>
  <c r="BK135"/>
  <c r="J181"/>
  <c r="BK155"/>
  <c r="BK134"/>
  <c r="J128"/>
  <c r="BK138" i="6"/>
  <c r="J165"/>
  <c r="BK139"/>
  <c r="J127"/>
  <c r="J159"/>
  <c r="BK133"/>
  <c r="J145"/>
  <c r="BK132"/>
  <c r="BK131"/>
  <c r="BK147" i="7"/>
  <c r="BK126"/>
  <c r="BK127"/>
  <c r="J132"/>
  <c r="J151"/>
  <c r="J129"/>
  <c r="BK129"/>
  <c r="BK141" i="8"/>
  <c r="J161"/>
  <c r="J146"/>
  <c r="J126"/>
  <c r="J153"/>
  <c r="BK134"/>
  <c r="J154"/>
  <c r="BK137"/>
  <c r="J136"/>
  <c r="J133"/>
  <c r="J130" i="9"/>
  <c r="J126"/>
  <c r="J125"/>
  <c r="BK131"/>
  <c r="J160" i="3"/>
  <c r="BK151"/>
  <c r="J184"/>
  <c r="BK163"/>
  <c r="J174"/>
  <c r="J155"/>
  <c r="BK164" i="4"/>
  <c r="BK141"/>
  <c r="J159"/>
  <c r="BK143"/>
  <c r="BK148"/>
  <c r="BK129"/>
  <c r="J142"/>
  <c r="BK163"/>
  <c r="J145"/>
  <c r="J136"/>
  <c r="J180" i="5"/>
  <c r="J148"/>
  <c r="BK183"/>
  <c r="J168"/>
  <c r="J183"/>
  <c r="BK169"/>
  <c r="J146"/>
  <c r="J171"/>
  <c r="J159"/>
  <c r="J145"/>
  <c r="J139"/>
  <c r="J132"/>
  <c r="BK153"/>
  <c r="BK133"/>
  <c r="BK129"/>
  <c r="BK145" i="6"/>
  <c r="J131"/>
  <c r="BK159"/>
  <c r="J154"/>
  <c r="BK141"/>
  <c r="J129"/>
  <c r="J153"/>
  <c r="BK156"/>
  <c r="J136"/>
  <c r="J144"/>
  <c r="BK149" i="7"/>
  <c r="J140"/>
  <c r="BK141"/>
  <c r="J126"/>
  <c r="BK144"/>
  <c r="BK153"/>
  <c r="BK136"/>
  <c r="BK132"/>
  <c r="BK154" i="8"/>
  <c r="BK135"/>
  <c r="BK153"/>
  <c r="BK129"/>
  <c r="J159"/>
  <c r="BK136"/>
  <c r="BK146"/>
  <c r="J129"/>
  <c r="J128"/>
  <c r="BK127"/>
  <c r="BK125" i="9"/>
  <c r="BK126"/>
  <c r="J135"/>
  <c r="BK128"/>
  <c r="J144" i="2"/>
  <c r="BK139"/>
  <c r="BK136"/>
  <c r="BK134"/>
  <c r="BK131"/>
  <c r="J129"/>
  <c r="J125"/>
  <c r="BK148"/>
  <c r="BK144"/>
  <c r="BK127"/>
  <c r="J123"/>
  <c r="BK156"/>
  <c r="BK150"/>
  <c r="J164" i="3"/>
  <c r="J132"/>
  <c r="BK180"/>
  <c r="J165"/>
  <c r="J151"/>
  <c r="BK132"/>
  <c r="J179"/>
  <c r="BK149"/>
  <c r="BK178"/>
  <c r="BK155"/>
  <c r="BK130"/>
  <c r="J171"/>
  <c r="BK160"/>
  <c r="BK127"/>
  <c r="BK165"/>
  <c r="J144"/>
  <c r="J163" i="4"/>
  <c r="BK142"/>
  <c r="J129"/>
  <c r="BK150"/>
  <c r="BK128"/>
  <c r="BK162"/>
  <c r="BK136"/>
  <c r="BK151"/>
  <c r="J128"/>
  <c r="BK146"/>
  <c r="J153"/>
  <c r="J134"/>
  <c r="BK171" i="5"/>
  <c r="BK141"/>
  <c r="J173"/>
  <c r="BK148"/>
  <c r="J178"/>
  <c r="BK152"/>
  <c r="J172"/>
  <c r="BK163"/>
  <c r="J141"/>
  <c r="BK146"/>
  <c r="J134"/>
  <c r="BK176"/>
  <c r="J158"/>
  <c r="BK145"/>
  <c r="BK131"/>
  <c r="J140" i="6"/>
  <c r="J128"/>
  <c r="BK129"/>
  <c r="BK147"/>
  <c r="BK136"/>
  <c r="J161"/>
  <c r="J138"/>
  <c r="BK152"/>
  <c r="BK148"/>
  <c r="BK150" i="7"/>
  <c r="J138"/>
  <c r="J137"/>
  <c r="BK151"/>
  <c r="BK138"/>
  <c r="J146"/>
  <c r="J144"/>
  <c r="J127"/>
  <c r="J137" i="8"/>
  <c r="J156"/>
  <c r="J134"/>
  <c r="BK124"/>
  <c r="BK143"/>
  <c r="J125"/>
  <c r="J141"/>
  <c r="BK150"/>
  <c r="J131"/>
  <c r="J124"/>
  <c r="BK135" i="9"/>
  <c r="J132"/>
  <c r="BK132"/>
  <c r="BK143" i="2"/>
  <c r="J139"/>
  <c r="J137"/>
  <c r="BK132"/>
  <c r="BK129"/>
  <c r="J126"/>
  <c r="BK123"/>
  <c r="J141"/>
  <c r="BK122"/>
  <c r="J156"/>
  <c r="BK152"/>
  <c r="BK184" i="3"/>
  <c r="BK140"/>
  <c r="J130"/>
  <c r="BK171"/>
  <c r="J163"/>
  <c r="J139"/>
  <c r="J127"/>
  <c r="BK144"/>
  <c r="BK158"/>
  <c r="BK138"/>
  <c r="J186"/>
  <c r="BK170"/>
  <c r="J153"/>
  <c r="J180"/>
  <c r="BK161"/>
  <c r="J140"/>
  <c r="J162" i="4"/>
  <c r="BK131"/>
  <c r="BK145"/>
  <c r="BK169"/>
  <c r="BK140"/>
  <c r="BK154"/>
  <c r="J138"/>
  <c r="BK165"/>
  <c r="J148"/>
  <c r="J165"/>
  <c r="BK138"/>
  <c r="BK178" i="5"/>
  <c r="BK162"/>
  <c r="J135"/>
  <c r="BK181"/>
  <c r="BK159"/>
  <c r="J143"/>
  <c r="J127"/>
  <c r="J153"/>
  <c r="J129"/>
  <c r="BK172"/>
  <c r="BK137"/>
  <c r="J130"/>
  <c r="J169"/>
  <c r="J137"/>
  <c r="J147" i="6"/>
  <c r="J134"/>
  <c r="J157"/>
  <c r="J156"/>
  <c r="J151"/>
  <c r="BK150"/>
  <c r="BK135"/>
  <c r="BK130"/>
  <c r="J163"/>
  <c r="J133"/>
  <c r="BK165"/>
  <c r="BK151"/>
  <c r="BK154"/>
  <c r="J139"/>
  <c r="BK127"/>
  <c r="BK128"/>
  <c r="BK146" i="7"/>
  <c r="BK125"/>
  <c r="J153"/>
  <c r="BK140"/>
  <c r="J150"/>
  <c r="J128"/>
  <c r="J136"/>
  <c r="J150" i="8"/>
  <c r="J127"/>
  <c r="J147"/>
  <c r="J130"/>
  <c r="J149"/>
  <c r="BK130"/>
  <c r="J145"/>
  <c r="J142"/>
  <c r="BK147"/>
  <c r="J136" i="9"/>
  <c r="BK137"/>
  <c r="BK130"/>
  <c r="BK157" i="2"/>
  <c r="BK142"/>
  <c r="BK138"/>
  <c r="BK135"/>
  <c r="J132"/>
  <c r="J130"/>
  <c r="J128"/>
  <c r="J150"/>
  <c r="J143"/>
  <c r="BK126"/>
  <c r="J122"/>
  <c r="J154"/>
  <c r="J148"/>
  <c r="BK182" i="3"/>
  <c r="BK139"/>
  <c r="J182"/>
  <c r="J161"/>
  <c r="BK137"/>
  <c r="BK188"/>
  <c r="BK173"/>
  <c r="BK146"/>
  <c r="BK174"/>
  <c r="J146"/>
  <c r="BK179"/>
  <c r="BK164"/>
  <c r="J136"/>
  <c r="J156"/>
  <c r="J138"/>
  <c r="BK161" i="4"/>
  <c r="J140"/>
  <c r="J154"/>
  <c r="J141"/>
  <c r="BK167"/>
  <c r="BK127"/>
  <c r="BK139"/>
  <c r="J167"/>
  <c r="J156"/>
  <c r="J169"/>
  <c r="J150"/>
  <c r="J131"/>
  <c r="J170" i="5"/>
  <c r="J152"/>
  <c r="J131"/>
  <c r="J163"/>
  <c r="BK180"/>
  <c r="BK165"/>
  <c r="BK139"/>
  <c r="BK156"/>
  <c r="BK127"/>
  <c r="J140"/>
  <c r="J174"/>
  <c r="J151"/>
  <c r="BK132"/>
  <c r="J152" i="6"/>
  <c r="J132"/>
  <c r="BK163"/>
  <c r="J148"/>
  <c r="BK134"/>
  <c r="BK125"/>
  <c r="BK158"/>
  <c r="BK161"/>
  <c r="J141"/>
  <c r="BK153"/>
  <c r="BK126"/>
  <c r="J142" i="7"/>
  <c r="BK142"/>
  <c r="BK128"/>
  <c r="J149"/>
  <c r="J125"/>
  <c r="BK135"/>
  <c r="J143"/>
  <c r="J143" i="8"/>
  <c r="BK132"/>
  <c r="J155"/>
  <c r="BK131"/>
  <c r="BK161"/>
  <c r="BK142"/>
  <c r="BK155"/>
  <c r="J135"/>
  <c r="BK139"/>
  <c r="J132"/>
  <c r="J128" i="9"/>
  <c r="J133"/>
  <c r="BK133"/>
  <c r="BK136"/>
  <c r="J157" i="2"/>
  <c r="J140"/>
  <c r="BK137"/>
  <c r="J135"/>
  <c r="J131"/>
  <c r="BK128"/>
  <c r="BK124"/>
  <c r="BK146"/>
  <c r="BK140"/>
  <c r="J124"/>
  <c r="AS94" i="1"/>
  <c r="BK148" i="3"/>
  <c r="BK190"/>
  <c r="J170"/>
  <c r="BK156"/>
  <c r="J134"/>
  <c r="J178"/>
  <c r="BK136"/>
  <c r="J173"/>
  <c r="BK142"/>
  <c r="BK185"/>
  <c r="J168"/>
  <c r="BK134"/>
  <c r="BK168"/>
  <c r="J149"/>
  <c r="BK135"/>
  <c r="BK156" i="4"/>
  <c r="BK135"/>
  <c r="J157"/>
  <c r="BK134"/>
  <c r="BK157"/>
  <c r="BK159"/>
  <c r="J135"/>
  <c r="BK153"/>
  <c r="BK158"/>
  <c r="BK174" i="5"/>
  <c r="J164"/>
  <c r="J133"/>
  <c r="BK164"/>
  <c r="J136"/>
  <c r="J177"/>
  <c r="BK140"/>
  <c r="BK168"/>
  <c r="BK151"/>
  <c r="BK177"/>
  <c r="BK136"/>
  <c r="BK128"/>
  <c r="J162"/>
  <c r="J149"/>
  <c r="BK130"/>
  <c r="J135" i="6"/>
  <c r="J125"/>
  <c r="J126"/>
  <c r="BK144"/>
  <c r="J130"/>
  <c r="BK157"/>
  <c r="J158"/>
  <c r="BK140"/>
  <c r="J150"/>
  <c r="BK143" i="7"/>
  <c r="J130"/>
  <c r="J135"/>
  <c r="J147"/>
  <c r="BK130"/>
  <c r="BK137"/>
  <c r="J141"/>
  <c r="BK156" i="8"/>
  <c r="BK159"/>
  <c r="J139"/>
  <c r="BK125"/>
  <c r="BK145"/>
  <c r="BK128"/>
  <c r="BK149"/>
  <c r="BK133"/>
  <c r="BK126"/>
  <c r="J131" i="9"/>
  <c r="J124"/>
  <c r="BK124"/>
  <c r="J137"/>
  <c r="T120" i="2" l="1"/>
  <c r="T119" s="1"/>
  <c r="T118" s="1"/>
  <c r="BK166" i="3"/>
  <c r="J166"/>
  <c r="J99" s="1"/>
  <c r="BK172"/>
  <c r="J172"/>
  <c r="J101"/>
  <c r="T183"/>
  <c r="BK126" i="4"/>
  <c r="T137"/>
  <c r="T149"/>
  <c r="P124" i="7"/>
  <c r="R145"/>
  <c r="P120" i="2"/>
  <c r="P119"/>
  <c r="P118" s="1"/>
  <c r="AU95" i="1" s="1"/>
  <c r="P166" i="3"/>
  <c r="P172"/>
  <c r="R183"/>
  <c r="P126" i="4"/>
  <c r="R137"/>
  <c r="R149"/>
  <c r="R126" i="5"/>
  <c r="T154"/>
  <c r="T161"/>
  <c r="BK175"/>
  <c r="J175" s="1"/>
  <c r="J102" s="1"/>
  <c r="T175"/>
  <c r="P124" i="6"/>
  <c r="R146"/>
  <c r="T155"/>
  <c r="BK124" i="7"/>
  <c r="R139"/>
  <c r="R148"/>
  <c r="R152" i="8"/>
  <c r="P126" i="3"/>
  <c r="R166"/>
  <c r="T169"/>
  <c r="P183"/>
  <c r="BK137" i="4"/>
  <c r="J137"/>
  <c r="J99" s="1"/>
  <c r="P144"/>
  <c r="R144"/>
  <c r="P154" i="5"/>
  <c r="R161"/>
  <c r="T167"/>
  <c r="T179"/>
  <c r="BK146" i="6"/>
  <c r="J146" s="1"/>
  <c r="J99" s="1"/>
  <c r="BK155"/>
  <c r="J155"/>
  <c r="J100" s="1"/>
  <c r="P139" i="7"/>
  <c r="BK148"/>
  <c r="J148"/>
  <c r="J101" s="1"/>
  <c r="BK123" i="8"/>
  <c r="J123"/>
  <c r="J98"/>
  <c r="BK152"/>
  <c r="J152"/>
  <c r="J99"/>
  <c r="P129" i="9"/>
  <c r="R120" i="2"/>
  <c r="R119"/>
  <c r="R118"/>
  <c r="BK126" i="3"/>
  <c r="BK125" s="1"/>
  <c r="J125" s="1"/>
  <c r="J97" s="1"/>
  <c r="P169"/>
  <c r="T172"/>
  <c r="P137" i="4"/>
  <c r="BK149"/>
  <c r="J149"/>
  <c r="J102"/>
  <c r="T126" i="5"/>
  <c r="T125"/>
  <c r="T124"/>
  <c r="BK161"/>
  <c r="BK125" s="1"/>
  <c r="J125" s="1"/>
  <c r="J97" s="1"/>
  <c r="P167"/>
  <c r="R175"/>
  <c r="R179"/>
  <c r="BK124" i="6"/>
  <c r="J124"/>
  <c r="J98"/>
  <c r="P146"/>
  <c r="P155"/>
  <c r="BK139" i="7"/>
  <c r="J139"/>
  <c r="J99" s="1"/>
  <c r="P145"/>
  <c r="T148"/>
  <c r="P123" i="8"/>
  <c r="P122" s="1"/>
  <c r="P121" s="1"/>
  <c r="AU101" i="1" s="1"/>
  <c r="P152" i="8"/>
  <c r="P123" i="9"/>
  <c r="R129"/>
  <c r="T126" i="3"/>
  <c r="BK169"/>
  <c r="J169" s="1"/>
  <c r="J100" s="1"/>
  <c r="R172"/>
  <c r="T126" i="4"/>
  <c r="P149"/>
  <c r="P126" i="5"/>
  <c r="R154"/>
  <c r="BK167"/>
  <c r="J167" s="1"/>
  <c r="J101" s="1"/>
  <c r="P175"/>
  <c r="BK179"/>
  <c r="J179" s="1"/>
  <c r="J103" s="1"/>
  <c r="R124" i="6"/>
  <c r="T146"/>
  <c r="T124" i="7"/>
  <c r="BK145"/>
  <c r="J145"/>
  <c r="J100"/>
  <c r="P148"/>
  <c r="R123" i="8"/>
  <c r="R122"/>
  <c r="R121"/>
  <c r="T152"/>
  <c r="T123" i="9"/>
  <c r="R134"/>
  <c r="BK120" i="2"/>
  <c r="J120" s="1"/>
  <c r="J98" s="1"/>
  <c r="R126" i="3"/>
  <c r="R125"/>
  <c r="R124" s="1"/>
  <c r="T166"/>
  <c r="R169"/>
  <c r="BK183"/>
  <c r="J183" s="1"/>
  <c r="J102" s="1"/>
  <c r="R126" i="4"/>
  <c r="R125"/>
  <c r="R124" s="1"/>
  <c r="BK144"/>
  <c r="J144"/>
  <c r="J100"/>
  <c r="T144"/>
  <c r="BK126" i="5"/>
  <c r="J126"/>
  <c r="J98"/>
  <c r="BK154"/>
  <c r="J154"/>
  <c r="J99"/>
  <c r="P161"/>
  <c r="R167"/>
  <c r="P179"/>
  <c r="T124" i="6"/>
  <c r="T123"/>
  <c r="T122" s="1"/>
  <c r="R155"/>
  <c r="R124" i="7"/>
  <c r="R123"/>
  <c r="R122" s="1"/>
  <c r="T139"/>
  <c r="T145"/>
  <c r="T123" i="8"/>
  <c r="T122" s="1"/>
  <c r="T121" s="1"/>
  <c r="BK123" i="9"/>
  <c r="R123"/>
  <c r="R122" s="1"/>
  <c r="R121" s="1"/>
  <c r="BK129"/>
  <c r="J129"/>
  <c r="J100" s="1"/>
  <c r="T129"/>
  <c r="BK134"/>
  <c r="J134"/>
  <c r="J101" s="1"/>
  <c r="P134"/>
  <c r="T134"/>
  <c r="BK187" i="3"/>
  <c r="J187" s="1"/>
  <c r="J103" s="1"/>
  <c r="BK189"/>
  <c r="J189"/>
  <c r="J104" s="1"/>
  <c r="BK147" i="4"/>
  <c r="J147"/>
  <c r="J101"/>
  <c r="BK164" i="6"/>
  <c r="J164"/>
  <c r="J102"/>
  <c r="BK158" i="8"/>
  <c r="J158" s="1"/>
  <c r="J100" s="1"/>
  <c r="BK160"/>
  <c r="J160"/>
  <c r="J101" s="1"/>
  <c r="BK162" i="6"/>
  <c r="J162"/>
  <c r="J101"/>
  <c r="BK152" i="7"/>
  <c r="J152"/>
  <c r="J102"/>
  <c r="BK127" i="9"/>
  <c r="J127" s="1"/>
  <c r="J99" s="1"/>
  <c r="BK166" i="4"/>
  <c r="J166"/>
  <c r="J103" s="1"/>
  <c r="BK168"/>
  <c r="J168"/>
  <c r="J104"/>
  <c r="BK182" i="5"/>
  <c r="J182"/>
  <c r="J104"/>
  <c r="E85" i="9"/>
  <c r="F118"/>
  <c r="BE125"/>
  <c r="BE128"/>
  <c r="BE136"/>
  <c r="BE126"/>
  <c r="BE131"/>
  <c r="BE132"/>
  <c r="BE130"/>
  <c r="BE133"/>
  <c r="J89"/>
  <c r="BE124"/>
  <c r="BE135"/>
  <c r="BE137"/>
  <c r="J124" i="7"/>
  <c r="J98"/>
  <c r="E85" i="8"/>
  <c r="J89"/>
  <c r="BE142"/>
  <c r="F118"/>
  <c r="BE124"/>
  <c r="BE125"/>
  <c r="BE127"/>
  <c r="BE130"/>
  <c r="BE135"/>
  <c r="BE141"/>
  <c r="BE132"/>
  <c r="BE143"/>
  <c r="BE150"/>
  <c r="BE156"/>
  <c r="BE133"/>
  <c r="BE137"/>
  <c r="BE146"/>
  <c r="BE147"/>
  <c r="BE155"/>
  <c r="BE128"/>
  <c r="BE145"/>
  <c r="BE149"/>
  <c r="BE153"/>
  <c r="BE154"/>
  <c r="BE159"/>
  <c r="BE161"/>
  <c r="BE126"/>
  <c r="BE129"/>
  <c r="BE131"/>
  <c r="BE134"/>
  <c r="BE136"/>
  <c r="BE139"/>
  <c r="BE126" i="7"/>
  <c r="BE135"/>
  <c r="BE137"/>
  <c r="BE142"/>
  <c r="BE149"/>
  <c r="E112"/>
  <c r="F119"/>
  <c r="BE127"/>
  <c r="BE132"/>
  <c r="BE138"/>
  <c r="BE140"/>
  <c r="BE143"/>
  <c r="BE147"/>
  <c r="BE153"/>
  <c r="J116"/>
  <c r="BE128"/>
  <c r="BE136"/>
  <c r="BE125"/>
  <c r="BE130"/>
  <c r="BE141"/>
  <c r="BE146"/>
  <c r="BE150"/>
  <c r="BE151"/>
  <c r="BE129"/>
  <c r="BE144"/>
  <c r="F119" i="6"/>
  <c r="BE127"/>
  <c r="BE139"/>
  <c r="BE141"/>
  <c r="BE147"/>
  <c r="BE156"/>
  <c r="BE126"/>
  <c r="BE129"/>
  <c r="BE151"/>
  <c r="BE153"/>
  <c r="BE157"/>
  <c r="E85"/>
  <c r="J116"/>
  <c r="BE132"/>
  <c r="BE136"/>
  <c r="BE145"/>
  <c r="BE150"/>
  <c r="BE152"/>
  <c r="BE128"/>
  <c r="BE135"/>
  <c r="BE140"/>
  <c r="BE159"/>
  <c r="BE163"/>
  <c r="BE165"/>
  <c r="BE125"/>
  <c r="BE131"/>
  <c r="BE134"/>
  <c r="BE138"/>
  <c r="BE148"/>
  <c r="BE154"/>
  <c r="BE158"/>
  <c r="BE130"/>
  <c r="BE133"/>
  <c r="BE144"/>
  <c r="BE161"/>
  <c r="BE127" i="5"/>
  <c r="BE136"/>
  <c r="BE148"/>
  <c r="BE156"/>
  <c r="BE159"/>
  <c r="BE165"/>
  <c r="BE168"/>
  <c r="BE178"/>
  <c r="J126" i="4"/>
  <c r="J98"/>
  <c r="BE129" i="5"/>
  <c r="BE176"/>
  <c r="BE183"/>
  <c r="E85"/>
  <c r="F92"/>
  <c r="BE128"/>
  <c r="BE143"/>
  <c r="BE152"/>
  <c r="BE155"/>
  <c r="BE158"/>
  <c r="BE162"/>
  <c r="BE164"/>
  <c r="BE170"/>
  <c r="J89"/>
  <c r="BE131"/>
  <c r="BE133"/>
  <c r="BE135"/>
  <c r="BE137"/>
  <c r="BE171"/>
  <c r="BE173"/>
  <c r="BE177"/>
  <c r="BE181"/>
  <c r="BE141"/>
  <c r="BE145"/>
  <c r="BE146"/>
  <c r="BE149"/>
  <c r="BE172"/>
  <c r="BE174"/>
  <c r="BE180"/>
  <c r="BE130"/>
  <c r="BE132"/>
  <c r="BE134"/>
  <c r="BE139"/>
  <c r="BE140"/>
  <c r="BE151"/>
  <c r="BE153"/>
  <c r="BE163"/>
  <c r="BE169"/>
  <c r="BE129" i="4"/>
  <c r="BE151"/>
  <c r="BE154"/>
  <c r="BE169"/>
  <c r="J89"/>
  <c r="BE131"/>
  <c r="BE133"/>
  <c r="BE134"/>
  <c r="BE140"/>
  <c r="BE141"/>
  <c r="BE143"/>
  <c r="BE150"/>
  <c r="BE157"/>
  <c r="BE162"/>
  <c r="BE167"/>
  <c r="F92"/>
  <c r="E114"/>
  <c r="BE135"/>
  <c r="BE142"/>
  <c r="BE158"/>
  <c r="BE163"/>
  <c r="BE127"/>
  <c r="BE136"/>
  <c r="BE138"/>
  <c r="BE146"/>
  <c r="BE148"/>
  <c r="BE156"/>
  <c r="BE161"/>
  <c r="BE164"/>
  <c r="BE165"/>
  <c r="BE128"/>
  <c r="BE139"/>
  <c r="BE145"/>
  <c r="BE153"/>
  <c r="BE159"/>
  <c r="BK119" i="2"/>
  <c r="J119" s="1"/>
  <c r="J97" s="1"/>
  <c r="J89" i="3"/>
  <c r="BE134"/>
  <c r="BE139"/>
  <c r="BE142"/>
  <c r="BE146"/>
  <c r="BE148"/>
  <c r="BE160"/>
  <c r="BE167"/>
  <c r="E85"/>
  <c r="F92"/>
  <c r="BE151"/>
  <c r="BE158"/>
  <c r="BE161"/>
  <c r="BE165"/>
  <c r="BE174"/>
  <c r="BE178"/>
  <c r="BE180"/>
  <c r="BE182"/>
  <c r="BE188"/>
  <c r="BE132"/>
  <c r="BE137"/>
  <c r="BE149"/>
  <c r="BE168"/>
  <c r="BE176"/>
  <c r="BE179"/>
  <c r="BE184"/>
  <c r="BE186"/>
  <c r="BE190"/>
  <c r="BE135"/>
  <c r="BE138"/>
  <c r="BE164"/>
  <c r="BE170"/>
  <c r="BE171"/>
  <c r="BE130"/>
  <c r="BE136"/>
  <c r="BE140"/>
  <c r="BE153"/>
  <c r="BE155"/>
  <c r="BE185"/>
  <c r="BE127"/>
  <c r="BE144"/>
  <c r="BE156"/>
  <c r="BE163"/>
  <c r="BE173"/>
  <c r="BE146" i="2"/>
  <c r="BE152"/>
  <c r="BE154"/>
  <c r="BE156"/>
  <c r="E85"/>
  <c r="J89"/>
  <c r="F92"/>
  <c r="BE121"/>
  <c r="BE124"/>
  <c r="BE125"/>
  <c r="BE157"/>
  <c r="BE141"/>
  <c r="BE142"/>
  <c r="BE148"/>
  <c r="BE150"/>
  <c r="BE122"/>
  <c r="BE123"/>
  <c r="BE126"/>
  <c r="BE127"/>
  <c r="BE128"/>
  <c r="BE129"/>
  <c r="BE130"/>
  <c r="BE131"/>
  <c r="BE132"/>
  <c r="BE134"/>
  <c r="BE135"/>
  <c r="BE136"/>
  <c r="BE137"/>
  <c r="BE138"/>
  <c r="BE139"/>
  <c r="BE140"/>
  <c r="BE143"/>
  <c r="BE144"/>
  <c r="F36"/>
  <c r="BC95" i="1" s="1"/>
  <c r="F35" i="3"/>
  <c r="BB96" i="1"/>
  <c r="F35" i="4"/>
  <c r="BB97" i="1" s="1"/>
  <c r="F35" i="6"/>
  <c r="BB99" i="1" s="1"/>
  <c r="F35" i="7"/>
  <c r="BB100" i="1" s="1"/>
  <c r="J34" i="8"/>
  <c r="AW101" i="1" s="1"/>
  <c r="J34" i="3"/>
  <c r="AW96" i="1" s="1"/>
  <c r="F34" i="4"/>
  <c r="BA97" i="1" s="1"/>
  <c r="J34" i="5"/>
  <c r="AW98" i="1" s="1"/>
  <c r="F34" i="6"/>
  <c r="BA99" i="1" s="1"/>
  <c r="F35" i="8"/>
  <c r="BB101" i="1" s="1"/>
  <c r="F35" i="9"/>
  <c r="BB102" i="1" s="1"/>
  <c r="F37" i="2"/>
  <c r="BD95" i="1" s="1"/>
  <c r="F36" i="3"/>
  <c r="BC96" i="1" s="1"/>
  <c r="F37" i="4"/>
  <c r="BD97" i="1" s="1"/>
  <c r="F37" i="5"/>
  <c r="BD98" i="1" s="1"/>
  <c r="J34" i="7"/>
  <c r="AW100" i="1" s="1"/>
  <c r="F37" i="8"/>
  <c r="BD101" i="1" s="1"/>
  <c r="F37" i="9"/>
  <c r="BD102" i="1" s="1"/>
  <c r="F34" i="2"/>
  <c r="BA95" i="1" s="1"/>
  <c r="F34" i="3"/>
  <c r="BA96" i="1" s="1"/>
  <c r="J34" i="4"/>
  <c r="AW97" i="1" s="1"/>
  <c r="F36" i="5"/>
  <c r="BC98" i="1" s="1"/>
  <c r="J34" i="6"/>
  <c r="AW99" i="1" s="1"/>
  <c r="F37" i="7"/>
  <c r="BD100" i="1" s="1"/>
  <c r="F36" i="9"/>
  <c r="BC102" i="1" s="1"/>
  <c r="F34" i="9"/>
  <c r="BA102" i="1" s="1"/>
  <c r="F35" i="2"/>
  <c r="BB95" i="1" s="1"/>
  <c r="F37" i="3"/>
  <c r="BD96" i="1" s="1"/>
  <c r="F34" i="5"/>
  <c r="BA98" i="1" s="1"/>
  <c r="F36" i="6"/>
  <c r="BC99" i="1" s="1"/>
  <c r="F34" i="7"/>
  <c r="BA100" i="1" s="1"/>
  <c r="F34" i="8"/>
  <c r="BA101" i="1" s="1"/>
  <c r="J34" i="9"/>
  <c r="AW102" i="1" s="1"/>
  <c r="J34" i="2"/>
  <c r="AW95" i="1" s="1"/>
  <c r="F36" i="4"/>
  <c r="BC97" i="1" s="1"/>
  <c r="F35" i="5"/>
  <c r="BB98" i="1" s="1"/>
  <c r="F37" i="6"/>
  <c r="BD99" i="1" s="1"/>
  <c r="F36" i="7"/>
  <c r="BC100" i="1" s="1"/>
  <c r="F36" i="8"/>
  <c r="BC101" i="1" s="1"/>
  <c r="BK122" i="8" l="1"/>
  <c r="J122" s="1"/>
  <c r="J97" s="1"/>
  <c r="J161" i="5"/>
  <c r="J100" s="1"/>
  <c r="J126" i="3"/>
  <c r="J98" s="1"/>
  <c r="BK122" i="9"/>
  <c r="BK121"/>
  <c r="J121" s="1"/>
  <c r="J30" s="1"/>
  <c r="AG102" i="1" s="1"/>
  <c r="AN102" s="1"/>
  <c r="T122" i="9"/>
  <c r="T121"/>
  <c r="P122"/>
  <c r="P121" s="1"/>
  <c r="AU102" i="1" s="1"/>
  <c r="T125" i="4"/>
  <c r="T124"/>
  <c r="R125" i="5"/>
  <c r="R124" s="1"/>
  <c r="T123" i="7"/>
  <c r="T122"/>
  <c r="P125" i="3"/>
  <c r="P124" s="1"/>
  <c r="AU96" i="1" s="1"/>
  <c r="P123" i="6"/>
  <c r="P122" s="1"/>
  <c r="AU99" i="1" s="1"/>
  <c r="P125" i="4"/>
  <c r="P124"/>
  <c r="AU97" i="1" s="1"/>
  <c r="P125" i="5"/>
  <c r="P124"/>
  <c r="AU98" i="1"/>
  <c r="BK123" i="7"/>
  <c r="BK122" s="1"/>
  <c r="J122" s="1"/>
  <c r="J96" s="1"/>
  <c r="P123"/>
  <c r="P122" s="1"/>
  <c r="AU100" i="1" s="1"/>
  <c r="R123" i="6"/>
  <c r="R122" s="1"/>
  <c r="T125" i="3"/>
  <c r="T124"/>
  <c r="BK125" i="4"/>
  <c r="BK124" s="1"/>
  <c r="J124" s="1"/>
  <c r="J96" s="1"/>
  <c r="BK123" i="6"/>
  <c r="BK122" s="1"/>
  <c r="J122" s="1"/>
  <c r="J30" s="1"/>
  <c r="AG99" i="1" s="1"/>
  <c r="J123" i="9"/>
  <c r="J98"/>
  <c r="BK124" i="5"/>
  <c r="J124"/>
  <c r="J30" s="1"/>
  <c r="AG98" i="1" s="1"/>
  <c r="BK124" i="3"/>
  <c r="J124" s="1"/>
  <c r="J96" s="1"/>
  <c r="BK118" i="2"/>
  <c r="J118"/>
  <c r="J30" s="1"/>
  <c r="AG95" i="1" s="1"/>
  <c r="F33" i="2"/>
  <c r="AZ95" i="1"/>
  <c r="F33" i="5"/>
  <c r="AZ98" i="1" s="1"/>
  <c r="F33" i="7"/>
  <c r="AZ100" i="1"/>
  <c r="BB94"/>
  <c r="AX94" s="1"/>
  <c r="BA94"/>
  <c r="AW94"/>
  <c r="AK30" s="1"/>
  <c r="F33" i="4"/>
  <c r="AZ97" i="1" s="1"/>
  <c r="J33" i="6"/>
  <c r="AV99" i="1" s="1"/>
  <c r="AT99" s="1"/>
  <c r="F33" i="8"/>
  <c r="AZ101" i="1"/>
  <c r="F33" i="3"/>
  <c r="AZ96" i="1" s="1"/>
  <c r="J33" i="2"/>
  <c r="AV95" i="1"/>
  <c r="AT95" s="1"/>
  <c r="J33" i="5"/>
  <c r="AV98" i="1"/>
  <c r="AT98"/>
  <c r="J33" i="8"/>
  <c r="AV101" i="1" s="1"/>
  <c r="AT101" s="1"/>
  <c r="BD94"/>
  <c r="W33" s="1"/>
  <c r="J33" i="4"/>
  <c r="AV97" i="1"/>
  <c r="AT97"/>
  <c r="J33" i="7"/>
  <c r="AV100" i="1"/>
  <c r="AT100" s="1"/>
  <c r="F33" i="9"/>
  <c r="AZ102" i="1"/>
  <c r="BC94"/>
  <c r="W32" s="1"/>
  <c r="J33" i="3"/>
  <c r="AV96" i="1"/>
  <c r="AT96"/>
  <c r="F33" i="6"/>
  <c r="AZ99" i="1" s="1"/>
  <c r="J33" i="9"/>
  <c r="AV102" i="1"/>
  <c r="AT102" s="1"/>
  <c r="BK121" i="8" l="1"/>
  <c r="J121" s="1"/>
  <c r="J96" s="1"/>
  <c r="J123" i="6"/>
  <c r="J97" s="1"/>
  <c r="J96" i="9"/>
  <c r="J122"/>
  <c r="J97" s="1"/>
  <c r="J123" i="7"/>
  <c r="J97" s="1"/>
  <c r="J125" i="4"/>
  <c r="J97" s="1"/>
  <c r="J39" i="9"/>
  <c r="AN99" i="1"/>
  <c r="J96" i="6"/>
  <c r="AN98" i="1"/>
  <c r="J39" i="6"/>
  <c r="J96" i="5"/>
  <c r="J39"/>
  <c r="AN95" i="1"/>
  <c r="J96" i="2"/>
  <c r="J39"/>
  <c r="AU94" i="1"/>
  <c r="J30" i="4"/>
  <c r="AG97" i="1" s="1"/>
  <c r="J30" i="3"/>
  <c r="AG96" i="1"/>
  <c r="AN96" s="1"/>
  <c r="AY94"/>
  <c r="W30"/>
  <c r="W31"/>
  <c r="J30" i="7"/>
  <c r="AG100" i="1" s="1"/>
  <c r="AZ94"/>
  <c r="W29" s="1"/>
  <c r="J30" i="8" l="1"/>
  <c r="AG101" i="1" s="1"/>
  <c r="AN101" s="1"/>
  <c r="J39" i="7"/>
  <c r="J39" i="4"/>
  <c r="J39" i="3"/>
  <c r="AN97" i="1"/>
  <c r="AN100"/>
  <c r="AV94"/>
  <c r="AK29" s="1"/>
  <c r="AG94" l="1"/>
  <c r="AK26" s="1"/>
  <c r="AK35" s="1"/>
  <c r="J39" i="8"/>
  <c r="AT94" i="1"/>
  <c r="AN94" s="1"/>
</calcChain>
</file>

<file path=xl/sharedStrings.xml><?xml version="1.0" encoding="utf-8"?>
<sst xmlns="http://schemas.openxmlformats.org/spreadsheetml/2006/main" count="5243" uniqueCount="849">
  <si>
    <t>Export Komplet</t>
  </si>
  <si>
    <t/>
  </si>
  <si>
    <t>2.0</t>
  </si>
  <si>
    <t>ZAMOK</t>
  </si>
  <si>
    <t>False</t>
  </si>
  <si>
    <t>{9bb6e91d-f7d6-423d-8175-711a92067688}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</si>
  <si>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</si>
  <si>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</si>
  <si>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</si>
  <si>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</si>
  <si>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</si>
  <si>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</si>
  <si>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</si>
  <si>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</si>
  <si>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ZICHUV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</si>
  <si>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</si>
  <si>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</si>
  <si>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Odbahnění a rekonstrukce rybníka Zichův v Novém Městě n. M.</t>
  </si>
  <si>
    <t>KSO:</t>
  </si>
  <si>
    <t>CC-CZ:</t>
  </si>
  <si>
    <t>Místo:</t>
  </si>
  <si>
    <t>Nové Město na Moravě</t>
  </si>
  <si>
    <t>Datum:</t>
  </si>
  <si>
    <t>1. 11. 2023</t>
  </si>
  <si>
    <t>Zadavatel:</t>
  </si>
  <si>
    <t>IČ:</t>
  </si>
  <si>
    <t>00294900</t>
  </si>
  <si>
    <t>Město Nové Město na Moravě</t>
  </si>
  <si>
    <t>DIČ:</t>
  </si>
  <si>
    <t>Uchazeč:</t>
  </si>
  <si>
    <t>Vyplň údaj</t>
  </si>
  <si>
    <t>Projektant:</t>
  </si>
  <si>
    <t>12138495</t>
  </si>
  <si>
    <t>Ing. Václav Nečas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</si>
  <si>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</si>
  <si>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</si>
  <si>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</si>
  <si>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</si>
  <si>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</si>
  <si>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</si>
  <si>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</si>
  <si>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</si>
  <si>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</si>
  <si>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</si>
  <si>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</si>
  <si>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</si>
  <si>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</si>
  <si>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</si>
  <si>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</si>
  <si>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</si>
  <si>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</si>
  <si>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</si>
  <si>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</si>
  <si>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</si>
  <si>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</si>
  <si>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</si>
  <si>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</si>
  <si>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</si>
  <si>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</si>
  <si>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</si>
  <si>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</si>
  <si>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</si>
  <si>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</si>
  <si>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</si>
  <si>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</si>
  <si>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</si>
  <si>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</si>
  <si>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</si>
  <si>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</si>
  <si>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</si>
  <si>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</si>
  <si>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</si>
  <si>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</si>
  <si>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</si>
  <si>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</si>
  <si>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</si>
  <si>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</si>
  <si>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</si>
  <si>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</si>
  <si>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</si>
  <si>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</si>
  <si>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</si>
  <si>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</si>
  <si>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01 - Odstranění zeleně v prostoru rybníka a hráze</t>
  </si>
  <si>
    <t>STA</t>
  </si>
  <si>
    <t>1</t>
  </si>
  <si>
    <t>{a11f0f03-90f1-473c-95bb-6d6dc12ba09c}</t>
  </si>
  <si>
    <t>833 15</t>
  </si>
  <si>
    <t>2</t>
  </si>
  <si>
    <t>02</t>
  </si>
  <si>
    <t>02 - Odbahnění rybníka a uložením sedimentu na mezideponii</t>
  </si>
  <si>
    <t>{3a44d41a-e49e-4763-9f27-a4408a3f8bdb}</t>
  </si>
  <si>
    <t>03</t>
  </si>
  <si>
    <t>03 - Vypouštěcí zařízení DN 400/500</t>
  </si>
  <si>
    <t>{6ca43dd9-1a6b-454f-8ccf-47f8035eae1c}</t>
  </si>
  <si>
    <t>04</t>
  </si>
  <si>
    <t>04 - Rekonstrukce hráze</t>
  </si>
  <si>
    <t>{fa57b788-c009-4097-9709-4a868366725d}</t>
  </si>
  <si>
    <t>05</t>
  </si>
  <si>
    <t>05 - Bezpečnostní přeliv včetně odpadu</t>
  </si>
  <si>
    <t>{1860f284-44e7-4673-8825-6af91c782646}</t>
  </si>
  <si>
    <t>06</t>
  </si>
  <si>
    <t>06 - Ocelový mostek - 4,7 m</t>
  </si>
  <si>
    <t>{80ec745d-12af-421d-bfa7-5a606bbba65d}</t>
  </si>
  <si>
    <t>07</t>
  </si>
  <si>
    <t>07 - Zemník rekultivovaný dvěma tůněmi</t>
  </si>
  <si>
    <t>{a223bc9e-5f5b-4a7a-a91b-1f7e09a3e2aa}</t>
  </si>
  <si>
    <t>08</t>
  </si>
  <si>
    <t>08 - Vedlejší rozpočtové náklady</t>
  </si>
  <si>
    <t>{dc25134b-05f7-4dce-8bd7-c095f98c56e9}</t>
  </si>
  <si>
    <t>KRYCÍ LIST SOUPISU PRACÍ</t>
  </si>
  <si>
    <t>Objekt:</t>
  </si>
  <si>
    <t>01 - 01 - Odstranění zeleně v prostoru rybníka a hráze</t>
  </si>
  <si>
    <t>24208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</si>
  <si>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</si>
  <si>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</si>
  <si>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</si>
  <si>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</si>
  <si>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</si>
  <si>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</si>
  <si>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</si>
  <si>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</si>
  <si>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</si>
  <si>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</si>
  <si>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</si>
  <si>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</si>
  <si>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</si>
  <si>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</si>
  <si>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</si>
  <si>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</si>
  <si>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</si>
  <si>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</si>
  <si>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</si>
  <si>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</si>
  <si>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</si>
  <si>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</si>
  <si>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</si>
  <si>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</si>
  <si>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</si>
  <si>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111151103</t>
  </si>
  <si>
    <t>Odstranění travin a rákosu strojně travin, při celkové ploše přes 500 m2</t>
  </si>
  <si>
    <t>m2</t>
  </si>
  <si>
    <t>4</t>
  </si>
  <si>
    <t>-1011456283</t>
  </si>
  <si>
    <t>111251103</t>
  </si>
  <si>
    <t>Odstranění křovin a stromů s odstraněním kořenů strojně průměru kmene do 100 mm v rovině nebo ve svahu sklonu terénu do 1:5, při celkové ploše přes 500 m2</t>
  </si>
  <si>
    <t>559439614</t>
  </si>
  <si>
    <t>3</t>
  </si>
  <si>
    <t>112101101</t>
  </si>
  <si>
    <t>Odstranění stromů s odřezáním kmene a s odvětvením listnatých, průměru kmene přes 100 do 300 mm</t>
  </si>
  <si>
    <t>kus</t>
  </si>
  <si>
    <t>1647017436</t>
  </si>
  <si>
    <t>112101102</t>
  </si>
  <si>
    <t>Odstranění stromů s odřezáním kmene a s odvětvením listnatých, průměru kmene přes 300 do 500 mm</t>
  </si>
  <si>
    <t>219783960</t>
  </si>
  <si>
    <t>5</t>
  </si>
  <si>
    <t>112101103</t>
  </si>
  <si>
    <t>Odstranění stromů s odřezáním kmene a s odvětvením listnatých, průměru kmene přes 500 do 700 mm</t>
  </si>
  <si>
    <t>-1671161769</t>
  </si>
  <si>
    <t>6</t>
  </si>
  <si>
    <t>112101104</t>
  </si>
  <si>
    <t>Odstranění stromů s odřezáním kmene a s odvětvením listnatých, průměru kmene přes 700 do 900 mm</t>
  </si>
  <si>
    <t>-905194946</t>
  </si>
  <si>
    <t>7</t>
  </si>
  <si>
    <t>112101105</t>
  </si>
  <si>
    <t>Odstranění stromů s odřezáním kmene a s odvětvením listnatých, průměru kmene přes 900 do 1100 mm</t>
  </si>
  <si>
    <t>236849640</t>
  </si>
  <si>
    <t>8</t>
  </si>
  <si>
    <t>112155115</t>
  </si>
  <si>
    <t>Štěpkování s naložením na dopravní prostředek a odvozem do 20 km  a uložením drtě stromků a větví v zapojeném porostu, průměru kmene do 300 mm</t>
  </si>
  <si>
    <t>-1821574294</t>
  </si>
  <si>
    <t>9</t>
  </si>
  <si>
    <t>112155215</t>
  </si>
  <si>
    <t xml:space="preserve">Štěpkování s naložením na dopravní prostředek a odvozem do 20 km a uložením drtě stromků a větví solitérů, průměru kmene do 300 mm </t>
  </si>
  <si>
    <t>1484253789</t>
  </si>
  <si>
    <t>10</t>
  </si>
  <si>
    <t>112155221</t>
  </si>
  <si>
    <t>Štěpkování s naložením na dopravní prostředek a odvozem do 20 km stromků a uložením drtě stromků a větví solitérů, průměru kmene přes 300 do 500 mm</t>
  </si>
  <si>
    <t>-391520956</t>
  </si>
  <si>
    <t>11</t>
  </si>
  <si>
    <t>112155225</t>
  </si>
  <si>
    <t>Štěpkování s naložením na dopravní prostředek a odvozem do 20 km a uložením drtě větví solitérů, průměru kmene přes 500 do 700 mm</t>
  </si>
  <si>
    <t>-643389236</t>
  </si>
  <si>
    <t>112155311</t>
  </si>
  <si>
    <t>Štěpkování s naložením na dopravní prostředek a odvozem do 20 km a uložením drtě keřového porostu středně hustého</t>
  </si>
  <si>
    <t>-1190728088</t>
  </si>
  <si>
    <t>VV</t>
  </si>
  <si>
    <t>5200</t>
  </si>
  <si>
    <t>13</t>
  </si>
  <si>
    <t>112251101</t>
  </si>
  <si>
    <t>Odstranění pařezů strojně s jejich vykopáním, vytrháním nebo odstřelením průměru přes 100 do 300 mm</t>
  </si>
  <si>
    <t>-542615375</t>
  </si>
  <si>
    <t>14</t>
  </si>
  <si>
    <t>112251102</t>
  </si>
  <si>
    <t>Odstranění pařezů strojně s jejich vykopáním nebo vytrháním průměru přes 300 do 500 mm</t>
  </si>
  <si>
    <t>1985593144</t>
  </si>
  <si>
    <t>15</t>
  </si>
  <si>
    <t>112251103</t>
  </si>
  <si>
    <t>Odstranění pařezů strojně s jejich vykopáním, vytrháním nebo odstřelením průměru přes 500 do 700 mm</t>
  </si>
  <si>
    <t>2065415585</t>
  </si>
  <si>
    <t>16</t>
  </si>
  <si>
    <t>112251104</t>
  </si>
  <si>
    <t>Odstranění pařezů strojně s jejich vykopáním nebo vytrháním průměru přes 700 do 900 mm</t>
  </si>
  <si>
    <t>1997851009</t>
  </si>
  <si>
    <t>17</t>
  </si>
  <si>
    <t>112251105</t>
  </si>
  <si>
    <t>Odstranění pařezů strojně s jejich vykopáním nebo vytrháním průměru přes 900 do 1100 mm</t>
  </si>
  <si>
    <t>-1042843466</t>
  </si>
  <si>
    <t>18</t>
  </si>
  <si>
    <t>162201421</t>
  </si>
  <si>
    <t>Vodorovné přemístění větví, kmenů nebo pařezů s naložením, složením a dopravou do 1000 m pařezů kmenů, průměru přes 100 do 300 mm</t>
  </si>
  <si>
    <t>-1124905941</t>
  </si>
  <si>
    <t>19</t>
  </si>
  <si>
    <t>162201422</t>
  </si>
  <si>
    <t>Vodorovné přemístění větví, kmenů nebo pařezů s naložením, složením a dopravou do 1000 m pařezů kmenů, průměru přes 300 do 500 mm</t>
  </si>
  <si>
    <t>-820078574</t>
  </si>
  <si>
    <t>20</t>
  </si>
  <si>
    <t>162201423</t>
  </si>
  <si>
    <t>Vodorovné přemístění větví, kmenů nebo pařezů s naložením, složením a dopravou do 1000 m pařezů kmenů, průměru přes 500 do 700 mm</t>
  </si>
  <si>
    <t>-32848108</t>
  </si>
  <si>
    <t>162201424</t>
  </si>
  <si>
    <t>Vodorovné přemístění větví, kmenů nebo pařezů s naložením, složením a dopravou do 1000 m pařezů kmenů, průměru přes 700 do 900 mm</t>
  </si>
  <si>
    <t>-1927408827</t>
  </si>
  <si>
    <t>22</t>
  </si>
  <si>
    <t>162201520</t>
  </si>
  <si>
    <t>Vodorovné přemístění větví, kmenů nebo pařezů s naložením, složením a dopravou do 1000 m pařezů kmenů, průměru přes 900 do 1100 mm</t>
  </si>
  <si>
    <t>205772554</t>
  </si>
  <si>
    <t>23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</si>
  <si>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</si>
  <si>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</si>
  <si>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-1680285035</t>
  </si>
  <si>
    <t>2*136,0</t>
  </si>
  <si>
    <t>24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</si>
  <si>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</si>
  <si>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</si>
  <si>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1390557098</t>
  </si>
  <si>
    <t>2*109,0</t>
  </si>
  <si>
    <t>25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</si>
  <si>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</si>
  <si>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</si>
  <si>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374270429</t>
  </si>
  <si>
    <t>2*16,0</t>
  </si>
  <si>
    <t>26</t>
  </si>
  <si>
    <t>162301974</t>
  </si>
  <si>
    <t>Vodorovné přemístění větví, kmenů nebo pařezů s naložením, složením a dopravou Příplatek k cenám za každých dalších i započatých 1000 m přes 1000 m pařezů kmenů, průměru přes 700 do 900 mm</t>
  </si>
  <si>
    <t>1930316316</t>
  </si>
  <si>
    <t>2*2,0</t>
  </si>
  <si>
    <t>27</t>
  </si>
  <si>
    <t>162301975</t>
  </si>
  <si>
    <t>Vodorovné přemístění větví, kmenů nebo pařezů s naložením, složením a dopravou Příplatek k cenám za každých dalších i započatých 1000 m přes 1000 m pařezů kmenů, průměru přes 900 do 1100 mm</t>
  </si>
  <si>
    <t>1547534865</t>
  </si>
  <si>
    <t>1*1,0</t>
  </si>
  <si>
    <t>28</t>
  </si>
  <si>
    <t>183101113</t>
  </si>
  <si>
    <t>Hloubení jamek pro vysazování rostlin v zemině skupiny 1 až 4 bez výměny půdy v rovině nebo na svahu do 1:5, objemu přes 0,02 do 0,05 m3</t>
  </si>
  <si>
    <t>1229336261</t>
  </si>
  <si>
    <t>8*5+9+5</t>
  </si>
  <si>
    <t>29</t>
  </si>
  <si>
    <t>184102211</t>
  </si>
  <si>
    <t>Výsadba keře bez balu do předem vyhloubené jamky se zalitím v rovině nebo na svahu do 1:5 výšky do 1 m v terénu</t>
  </si>
  <si>
    <t>-913447821</t>
  </si>
  <si>
    <t>30</t>
  </si>
  <si>
    <t>M</t>
  </si>
  <si>
    <t>02659999</t>
  </si>
  <si>
    <t>sazenice keře listnatého - prostokořenná</t>
  </si>
  <si>
    <t>921381262</t>
  </si>
  <si>
    <t>02 - 02 - Odbahnění rybníka a uložením sedimentu na mezideponii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</si>
  <si>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</si>
  <si>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</si>
  <si>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</si>
  <si>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</si>
  <si>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</si>
  <si>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</si>
  <si>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1242455583</t>
  </si>
  <si>
    <t>odvětvení spodní části větví vybraných stromů</t>
  </si>
  <si>
    <t>15,0*0,25</t>
  </si>
  <si>
    <t>Štěpkování s naložením na dopravní prostředek a odvozem do 20 km a uložením drtě stromků a větví solitérů, průměru kmene přes 300 do 500 mm</t>
  </si>
  <si>
    <t>1287675553</t>
  </si>
  <si>
    <t>122151104</t>
  </si>
  <si>
    <t>Odkopávky a prokopávky nezapažené strojně v hornině třídy těžitelnosti I skupiny 1 a 2 přes 100 do 500 m3</t>
  </si>
  <si>
    <t>m3</t>
  </si>
  <si>
    <t>-418630488</t>
  </si>
  <si>
    <t>168,8+65,0</t>
  </si>
  <si>
    <t>122151404</t>
  </si>
  <si>
    <t>Vykopávky v zemnících na suchu strojně zapažených i nezapažených v hornině třídy těžitelnosti I skupiny 1 a 2 přes 100 do 500 m3</t>
  </si>
  <si>
    <t>1552931429</t>
  </si>
  <si>
    <t>122703601</t>
  </si>
  <si>
    <t>Odstranění nánosů z vypuštěných vodních nádrží nebo rybníků s uložením do hromad na vzdálenost do 20 m ve výkopišti při únosnosti dna přes 15 kPa do 40 kPa</t>
  </si>
  <si>
    <t>1585323855</t>
  </si>
  <si>
    <t>122703602</t>
  </si>
  <si>
    <t>Odstranění nánosů z vypuštěných vodních nádrží nebo rybníků s uložením do hromad na vzdálenost do 20 m ve výkopišti při únosnosti dna přes 40 kPa do 60 kPa</t>
  </si>
  <si>
    <t>-1243831739</t>
  </si>
  <si>
    <t>122703603</t>
  </si>
  <si>
    <t>Odstranění nánosů z vypuštěných vodních nádrží nebo rybníků s uložením do hromad na vzdálenost do 20 m ve výkopišti při únosnosti dna přes 60 kPa</t>
  </si>
  <si>
    <t>-1234490317</t>
  </si>
  <si>
    <t>125153101</t>
  </si>
  <si>
    <t>Vykopávky melioračních kanálů přívodních (závlahových) nebo odpadních pro jakoukoliv šířku kanálu, jeho hloubku a množství vykopávky pro zemědělské meliorace v hornině třídy těžitelnosti I skupiny 1 a 2</t>
  </si>
  <si>
    <t>1503110003</t>
  </si>
  <si>
    <t>131251103</t>
  </si>
  <si>
    <t>Hloubení nezapažených jam a zářezů strojně s urovnáním dna do předepsaného profilu a spádu v hornině třídy těžitelnosti I skupiny 3 přes 50 do 100 m3</t>
  </si>
  <si>
    <t>211304014</t>
  </si>
  <si>
    <t>132251101</t>
  </si>
  <si>
    <t>Hloubení nezapažených rýh šířky do 800 mm strojně s urovnáním dna do předepsaného profilu a spádu v hornině třídy těžitelnosti I skupiny 3 do 20 m3</t>
  </si>
  <si>
    <t>581333136</t>
  </si>
  <si>
    <t>2,05+1,22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</si>
  <si>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</si>
  <si>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</si>
  <si>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-1469727580</t>
  </si>
  <si>
    <t>175,2+65,0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</si>
  <si>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</si>
  <si>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</si>
  <si>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-106046677</t>
  </si>
  <si>
    <t>3384,9+175,2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</si>
  <si>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</si>
  <si>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</si>
  <si>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1134682990</t>
  </si>
  <si>
    <t>2256,6+514,87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</si>
  <si>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</si>
  <si>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</si>
  <si>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-166481609</t>
  </si>
  <si>
    <t>166151101</t>
  </si>
  <si>
    <t>Přehození neulehlého výkopku strojně z horniny třídy těžitelnosti I, skupiny 1 až 3</t>
  </si>
  <si>
    <t>491721991</t>
  </si>
  <si>
    <t>5641,5+1128,3</t>
  </si>
  <si>
    <t>171151103</t>
  </si>
  <si>
    <t>Uložení sypanin do násypů strojně s rozprostřením sypaniny ve vrstvách a s hrubým urovnáním zhutněných z hornin soudržných jakékoliv třídy těžitelnosti</t>
  </si>
  <si>
    <t>841037559</t>
  </si>
  <si>
    <t>146,25+192,86+65,0</t>
  </si>
  <si>
    <t>171251101</t>
  </si>
  <si>
    <t>Uložení sypanin do násypů strojně s rozprostřením sypaniny ve vrstvách a s hrubým urovnáním nezhutněných jakékoliv třídy těžitelnosti</t>
  </si>
  <si>
    <t>1026271421</t>
  </si>
  <si>
    <t>5641,5+514,87+295,2</t>
  </si>
  <si>
    <t>181411121</t>
  </si>
  <si>
    <t>Založení trávníku na půdě předem připravené plochy do 1000 m2 výsevem včetně utažení lučního v rovině nebo na svahu do 1:5</t>
  </si>
  <si>
    <t>1661895188</t>
  </si>
  <si>
    <t>00572472</t>
  </si>
  <si>
    <t>osivo směs travní krajinná-rovinná - nízkorostoucí trávy</t>
  </si>
  <si>
    <t>kg</t>
  </si>
  <si>
    <t>-1740242173</t>
  </si>
  <si>
    <t>1069,73*0,02 'Přepočtené koeficientem množství</t>
  </si>
  <si>
    <t>00572474</t>
  </si>
  <si>
    <t>osivo směs travní krajinná-svahová - nízkorostoucí trávy</t>
  </si>
  <si>
    <t>-1778267769</t>
  </si>
  <si>
    <t>2245*0,02 'Přepočtené koeficientem množství</t>
  </si>
  <si>
    <t>181451122</t>
  </si>
  <si>
    <t>Založení trávníku na půdě předem připravené plochy přes 1000 m2 výsevem včetně utažení lučního na svahu přes 1:5 do 1:2</t>
  </si>
  <si>
    <t>704668449</t>
  </si>
  <si>
    <t>181951111</t>
  </si>
  <si>
    <t>Úprava pláně vyrovnáním výškových rozdílů strojně v hornině třídy těžitelnosti I, skupiny 1 až 3 bez zhutnění</t>
  </si>
  <si>
    <t>-1356587192</t>
  </si>
  <si>
    <t>2245,2+6954,33</t>
  </si>
  <si>
    <t>182251101</t>
  </si>
  <si>
    <t>Svahování trvalých svahů do projektovaných profilů strojně s potřebným přemístěním výkopku při svahování násypů v jakékoliv hornině</t>
  </si>
  <si>
    <t>-987804227</t>
  </si>
  <si>
    <t>184818232</t>
  </si>
  <si>
    <t>Ochrana kmene bedněním před poškozením stavebním provozem zřízení včetně odstranění výšky bednění do 2 m průměru kmene přes 300 do 500 mm</t>
  </si>
  <si>
    <t>604706011</t>
  </si>
  <si>
    <t>R 02</t>
  </si>
  <si>
    <t xml:space="preserve">Ořezání spodních větví stromů sahajících do plochy rybníka </t>
  </si>
  <si>
    <t>-603974269</t>
  </si>
  <si>
    <t>Zakládání</t>
  </si>
  <si>
    <t>274351121</t>
  </si>
  <si>
    <t>Bednění základů pasů rovné zřízení</t>
  </si>
  <si>
    <t>-326983995</t>
  </si>
  <si>
    <t>274351122</t>
  </si>
  <si>
    <t>Bednění základů pasů rovné odstranění</t>
  </si>
  <si>
    <t>-1381431966</t>
  </si>
  <si>
    <t>Svislé a kompletní konstrukce</t>
  </si>
  <si>
    <t>321311116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</si>
  <si>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</si>
  <si>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1013459638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</si>
  <si>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</si>
  <si>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</si>
  <si>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t</t>
  </si>
  <si>
    <t>-1459518494</t>
  </si>
  <si>
    <t>Vodorovné konstrukce</t>
  </si>
  <si>
    <t>451971112</t>
  </si>
  <si>
    <t>Položení podkladní vrstvy z geotextilie v rovině nebo ve svahu, s přesahem jednotlivých pásů 150 mm, s uchycením v terénu sponami z bet. oceli</t>
  </si>
  <si>
    <t>-931844431</t>
  </si>
  <si>
    <t>31</t>
  </si>
  <si>
    <t>JTA.0013477.URS</t>
  </si>
  <si>
    <t>geotextilie netkaná geoNetex M/B, 300g/m2, šíře 200cm</t>
  </si>
  <si>
    <t>-1781004341</t>
  </si>
  <si>
    <t>1102,4*1,02</t>
  </si>
  <si>
    <t>32</t>
  </si>
  <si>
    <t>457541111</t>
  </si>
  <si>
    <t>Filtrační vrstvy jakékoliv tloušťky a sklonu ze štěrkodrti bez zhutnění, frakce od 0-22 do 0-63 mm</t>
  </si>
  <si>
    <t>-278564547</t>
  </si>
  <si>
    <t>863,00*0,1</t>
  </si>
  <si>
    <t>33</t>
  </si>
  <si>
    <t>461211811</t>
  </si>
  <si>
    <t>Patka pro dlažbu z lomového kamene lomařsky upraveného zděná na sucho bez výplně spár</t>
  </si>
  <si>
    <t>577365374</t>
  </si>
  <si>
    <t>34</t>
  </si>
  <si>
    <t>462511270</t>
  </si>
  <si>
    <t>Zához z lomového kamene neupraveného záhozového bez proštěrkování z terénu, hmotnosti jednotlivých kamenů do 200 kg</t>
  </si>
  <si>
    <t>1062520412</t>
  </si>
  <si>
    <t>35</t>
  </si>
  <si>
    <t>464511111</t>
  </si>
  <si>
    <t>Pohoz dna nebo svahů jakékoliv tloušťky z lomového kamene neupraveného tříděného z terénu</t>
  </si>
  <si>
    <t>1645463839</t>
  </si>
  <si>
    <t>184,22+1,15</t>
  </si>
  <si>
    <t>36</t>
  </si>
  <si>
    <t>R05</t>
  </si>
  <si>
    <t>Zřízení patky z použitého kamene</t>
  </si>
  <si>
    <t>391345020</t>
  </si>
  <si>
    <t>Trubní vedení</t>
  </si>
  <si>
    <t>37</t>
  </si>
  <si>
    <t>810391111</t>
  </si>
  <si>
    <t>Přeseknutí betonové trouby v rovině kolmé nebo skloněné k ose trouby, se začištěním DN přes 250 do 400 mm</t>
  </si>
  <si>
    <t>1927004458</t>
  </si>
  <si>
    <t>38</t>
  </si>
  <si>
    <t>812392121</t>
  </si>
  <si>
    <t>Montáž potrubí z trub betonových hrdlových v otevřeném výkopu ve sklonu do 20 % s integrovaným pryžovým těsněním DN 400</t>
  </si>
  <si>
    <t>m</t>
  </si>
  <si>
    <t>-534234655</t>
  </si>
  <si>
    <t>39</t>
  </si>
  <si>
    <t>PFB.1010101</t>
  </si>
  <si>
    <t>Trouba hrdlová betonová TBH-Q 40/250</t>
  </si>
  <si>
    <t>-221572446</t>
  </si>
  <si>
    <t>Ostatní konstrukce a práce, bourání</t>
  </si>
  <si>
    <t>40</t>
  </si>
  <si>
    <t>919319999</t>
  </si>
  <si>
    <t>Čela propustků z prostého betonu tř. C 12/15</t>
  </si>
  <si>
    <t>-2058252598</t>
  </si>
  <si>
    <t>998</t>
  </si>
  <si>
    <t>Přesun hmot</t>
  </si>
  <si>
    <t>41</t>
  </si>
  <si>
    <t>998331011</t>
  </si>
  <si>
    <t>Přesun hmot pro nádrže dopravní vzdálenost do 500 m</t>
  </si>
  <si>
    <t>691291093</t>
  </si>
  <si>
    <t>03 - 03 - Vypouštěcí zařízení DN 400/500</t>
  </si>
  <si>
    <t xml:space="preserve">    6 - Úpravy povrchů, podlahy a osazování výplní</t>
  </si>
  <si>
    <t>122151403</t>
  </si>
  <si>
    <t>Vykopávky v zemnících na suchu strojně zapažených i nezapažených v hornině třídy těžitelnosti I skupiny 1 a 2 přes 50 do 100 m3</t>
  </si>
  <si>
    <t>2105429419</t>
  </si>
  <si>
    <t>125253101</t>
  </si>
  <si>
    <t>Vykopávky melioračních kanálů přívodních (závlahových) nebo odpadních pro jakoukoliv šířku kanálu, jeho hloubku a množství vykopávky pro zemědělské meliorace v hornině třídy těžitelnosti I skupiny 3</t>
  </si>
  <si>
    <t>-1767740424</t>
  </si>
  <si>
    <t>131151104</t>
  </si>
  <si>
    <t>Hloubení nezapažených jam a zářezů strojně s urovnáním dna do předepsaného profilu a spádu v hornině třídy těžitelnosti I skupiny 1 a 2 přes 100 do 500 m3</t>
  </si>
  <si>
    <t>1408622060</t>
  </si>
  <si>
    <t>146,25+385,25</t>
  </si>
  <si>
    <t>132151102</t>
  </si>
  <si>
    <t>Hloubení nezapažených rýh šířky do 800 mm strojně s urovnáním dna do předepsaného profilu a spádu v hornině třídy těžitelnosti I skupiny 1 a 2 přes 20 do 50 m3</t>
  </si>
  <si>
    <t>-696648179</t>
  </si>
  <si>
    <t>33,37+6,48</t>
  </si>
  <si>
    <t>-1299509524</t>
  </si>
  <si>
    <t>-738986427</t>
  </si>
  <si>
    <t>167151111</t>
  </si>
  <si>
    <t>Nakládání, skládání a překládání neulehlého výkopku nebo sypaniny strojně nakládání, množství přes 100 m3, z hornin třídy těžitelnosti I, skupiny 1 až 3</t>
  </si>
  <si>
    <t>1470968691</t>
  </si>
  <si>
    <t>174151101</t>
  </si>
  <si>
    <t>Zásyp sypaninou z jakékoliv horniny strojně s uložením výkopku ve vrstvách se zhutněním jam, šachet, rýh nebo kolem objektů v těchto vykopávkách</t>
  </si>
  <si>
    <t>-1008517573</t>
  </si>
  <si>
    <t>Konstrukce vodních staveb z betonu prostého mrazuvzdorného tř. C 30/37 XF3</t>
  </si>
  <si>
    <t>858730176</t>
  </si>
  <si>
    <t>321351010</t>
  </si>
  <si>
    <t>Bednění konstrukcí přehrad rovinné</t>
  </si>
  <si>
    <t>-817764270</t>
  </si>
  <si>
    <t>321352010</t>
  </si>
  <si>
    <t>Odbednění konstrukcí přehrad rovinné</t>
  </si>
  <si>
    <t>-2107676659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</si>
  <si>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</si>
  <si>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-658923748</t>
  </si>
  <si>
    <t>R03</t>
  </si>
  <si>
    <t>Ocelové součásti betonových objektů</t>
  </si>
  <si>
    <t>85494561</t>
  </si>
  <si>
    <t>R04</t>
  </si>
  <si>
    <t>Dodání a montáž plastocelových stupadel</t>
  </si>
  <si>
    <t>-821890934</t>
  </si>
  <si>
    <t>451317121</t>
  </si>
  <si>
    <t>Podklad pod dlažbu z betonu prostého pro prostředí s mrazovými cykly tř. C 30/37 tl. do 100 mm</t>
  </si>
  <si>
    <t>1788466949</t>
  </si>
  <si>
    <t>465513127</t>
  </si>
  <si>
    <t>Dlažba z lomového kamene lomařsky upraveného na cementovou maltu, s vyspárováním cementovou maltou, tl. kamene 200 mm</t>
  </si>
  <si>
    <t>431657723</t>
  </si>
  <si>
    <t>Úpravy povrchů, podlahy a osazování výplní</t>
  </si>
  <si>
    <t>631311134</t>
  </si>
  <si>
    <t>Mazanina z betonu  prostého bez zvýšených nároků na prostředí tl. přes 120 do 240 mm tř. C 16/20</t>
  </si>
  <si>
    <t>-133212983</t>
  </si>
  <si>
    <t>Montáž potrubí z trub betonových hrdlových  v otevřeném výkopu ve sklonu do 20 % z trub těsněných pryžovými kroužky DN 400</t>
  </si>
  <si>
    <t>220477024</t>
  </si>
  <si>
    <t>1434136907</t>
  </si>
  <si>
    <t>1,98*1,01 'Přepočtené koeficientem množství</t>
  </si>
  <si>
    <t>812422121</t>
  </si>
  <si>
    <t>Montáž potrubí z trub betonových hrdlových  v otevřeném výkopu ve sklonu do 20 % z trub těsněných pryžovými kroužky DN 500</t>
  </si>
  <si>
    <t>-1568095679</t>
  </si>
  <si>
    <t>PFB.1010201</t>
  </si>
  <si>
    <t>Trouba hrdlová betonová TBH-Q 50/250</t>
  </si>
  <si>
    <t>-749130874</t>
  </si>
  <si>
    <t>5,94059405940594*1,01 'Přepočtené koeficientem množství</t>
  </si>
  <si>
    <t>820391113</t>
  </si>
  <si>
    <t>Přeseknutí železobetonové trouby v rovině kolmé nebo skloněné k ose trouby, se začištěním DN přes 250 do 400 mm</t>
  </si>
  <si>
    <t>962104510</t>
  </si>
  <si>
    <t>820441113</t>
  </si>
  <si>
    <t>Přeseknutí železobetonové trouby v rovině kolmé nebo skloněné k ose trouby, se začištěním DN přes 400 do 600 mm</t>
  </si>
  <si>
    <t>-816276135</t>
  </si>
  <si>
    <t>871211141</t>
  </si>
  <si>
    <t>Montáž vodovodního potrubí z plastů v otevřeném výkopu z polyetylenu PE 100 svařovaných na tupo SDR 11/PN16 D 63 x 5,8 mm</t>
  </si>
  <si>
    <t>-963760044</t>
  </si>
  <si>
    <t>PPL.ROB063058100D</t>
  </si>
  <si>
    <t>Trubka vodovodní Pipelife AQUALINE ROBUST 63X5,8 100m PE100RC PN16, s modrým ochranným pláštěm, pro pokládku bez omezení zrnitosti a všechny bezvýkopové pokládky, s integrovaným detekčním vodičem</t>
  </si>
  <si>
    <t>-1426115060</t>
  </si>
  <si>
    <t>48,5*1,015 'Přepočtené koeficientem množství</t>
  </si>
  <si>
    <t>891231112</t>
  </si>
  <si>
    <t>Montáž vodovodních armatur na potrubí šoupátek nebo klapek uzavíracích v otevřeném výkopu nebo v šachtách s osazením zemní soupravy (bez poklopů) DN 65</t>
  </si>
  <si>
    <t>1835746963</t>
  </si>
  <si>
    <t>42221302</t>
  </si>
  <si>
    <t>šoupátko pitná voda litina GGG 50 krátká stavební dl PN10/16 DN 65x170mm</t>
  </si>
  <si>
    <t>1901686347</t>
  </si>
  <si>
    <t>VAG.W8703213</t>
  </si>
  <si>
    <t>souprava zemní LADA typ A pro šoupátka DN 65-80 mm, Rd 1,25 m</t>
  </si>
  <si>
    <t>652935874</t>
  </si>
  <si>
    <t>899623141</t>
  </si>
  <si>
    <t>Obetonování potrubí nebo zdiva stok betonem prostým v otevřeném výkopu, beton tř. C 12/15</t>
  </si>
  <si>
    <t>921397069</t>
  </si>
  <si>
    <t>899643111</t>
  </si>
  <si>
    <t>Bednění pro obetonování potrubí otevřený výkop</t>
  </si>
  <si>
    <t>176991000</t>
  </si>
  <si>
    <t>934956113</t>
  </si>
  <si>
    <t>Hradítka z měkkého dřeva tl 40 mm</t>
  </si>
  <si>
    <t>-323173631</t>
  </si>
  <si>
    <t>998321011</t>
  </si>
  <si>
    <t>Přesun hmot pro hráze přehradní zemní a kamenité</t>
  </si>
  <si>
    <t>265378495</t>
  </si>
  <si>
    <t>04 - 04 - Rekonstrukce hráze</t>
  </si>
  <si>
    <t xml:space="preserve">    5 - Komunikace pozemní</t>
  </si>
  <si>
    <t>114203201</t>
  </si>
  <si>
    <t>Očištění lomového kamene nebo betonových tvárnic získaných při rozebrání dlažeb, záhozů, rovnanin a soustřeďovacích staveb od hlíny nebo písku</t>
  </si>
  <si>
    <t>2128951115</t>
  </si>
  <si>
    <t>121151123</t>
  </si>
  <si>
    <t>Sejmutí ornice strojně při souvislé ploše přes 500 m2, tl. vrstvy do 200 mm</t>
  </si>
  <si>
    <t>1825566611</t>
  </si>
  <si>
    <t>122251101</t>
  </si>
  <si>
    <t>Odkopávky a prokopávky nezapažené strojně v hornině třídy těžitelnosti I skupiny 3 do 20 m3</t>
  </si>
  <si>
    <t>-1168907799</t>
  </si>
  <si>
    <t>122251106</t>
  </si>
  <si>
    <t>Odkopávky a prokopávky nezapažené strojně v hornině třídy těžitelnosti I skupiny 3 přes 1 000 do 5 000 m3</t>
  </si>
  <si>
    <t>-1411969932</t>
  </si>
  <si>
    <t>122251403</t>
  </si>
  <si>
    <t>Vykopávky v zemnících na suchu strojně zapažených i nezapažených v hornině třídy těžitelnosti I skupiny 3 přes 50 do 100 m3</t>
  </si>
  <si>
    <t>36557728</t>
  </si>
  <si>
    <t>122251405</t>
  </si>
  <si>
    <t>Vykopávky v zemnících na suchu strojně zapažených i nezapažených v hornině třídy těžitelnosti I skupiny 3 přes 500 do 1 000 m3</t>
  </si>
  <si>
    <t>-706621882</t>
  </si>
  <si>
    <t>122451103</t>
  </si>
  <si>
    <t>Odkopávky a prokopávky nezapažené strojně v hornině třídy těžitelnosti II skupiny 5 přes 50 do 100 m3</t>
  </si>
  <si>
    <t>574593625</t>
  </si>
  <si>
    <t>131251100</t>
  </si>
  <si>
    <t>Hloubení nezapažených jam a zářezů strojně s urovnáním dna do předepsaného profilu a spádu v hornině třídy těžitelnosti I skupiny 3 do 20 m3</t>
  </si>
  <si>
    <t>-1409462053</t>
  </si>
  <si>
    <t>132151702</t>
  </si>
  <si>
    <t>Hloubení rýh šířky do 800 mm pro lesnicko-technické meliorace strojně zapažených i nezapažených, s urovnáním dna do předepsaného profilu a spádu v hornině třídy těžitelnosti I skupiny 1 a 2 přes 20 do 50 m3</t>
  </si>
  <si>
    <t>-1436554068</t>
  </si>
  <si>
    <t>1410968970</t>
  </si>
  <si>
    <t>1416511445</t>
  </si>
  <si>
    <t>210,29+53,75+58,04</t>
  </si>
  <si>
    <t>-1342987101</t>
  </si>
  <si>
    <t>-594622806</t>
  </si>
  <si>
    <t>167151101</t>
  </si>
  <si>
    <t>Nakládání, skládání a překládání neulehlého výkopku nebo sypaniny strojně nakládání, množství do 100 m3, z horniny třídy těžitelnosti I, skupiny 1 až 3</t>
  </si>
  <si>
    <t>1010192850</t>
  </si>
  <si>
    <t>4*108,0</t>
  </si>
  <si>
    <t>171103202</t>
  </si>
  <si>
    <t>Uložení netříděných sypanin z hornin tř. 1 až 4 do zemních hrází pro jakoukoliv šířku koruny přehradních a jiných vodních nádrží se zhutněním do 100 % PS - koef. C s příměsí jílové hlíny přes 20 do 50 % objemu</t>
  </si>
  <si>
    <t>-2128029100</t>
  </si>
  <si>
    <t>179,92+58,04+1396,13</t>
  </si>
  <si>
    <t>674557192</t>
  </si>
  <si>
    <t>00572470</t>
  </si>
  <si>
    <t>osivo směs travní univerzál</t>
  </si>
  <si>
    <t>1956886068</t>
  </si>
  <si>
    <t>460,04*0,02 'Přepočtené koeficientem množství</t>
  </si>
  <si>
    <t>181411122</t>
  </si>
  <si>
    <t>Založení trávníku na půdě předem připravené plochy do 1000 m2 výsevem včetně utažení lučního na svahu přes 1:5 do 1:2</t>
  </si>
  <si>
    <t>-960115355</t>
  </si>
  <si>
    <t>osivo směs travní krajinná-svahová</t>
  </si>
  <si>
    <t>-187439668</t>
  </si>
  <si>
    <t>801,14*0,015 'Přepočtené koeficientem množství</t>
  </si>
  <si>
    <t>181951112</t>
  </si>
  <si>
    <t>Úprava pláně vyrovnáním výškových rozdílů strojně v hornině třídy těžitelnosti I, skupiny 1 až 3 se zhutněním</t>
  </si>
  <si>
    <t>-1961083971</t>
  </si>
  <si>
    <t>182201101</t>
  </si>
  <si>
    <t>Svahování trvalých svahů do projektovaných profilů s potřebným přemístěním výkopku při svahování násypů v jakékoliv hornině</t>
  </si>
  <si>
    <t>1769390678</t>
  </si>
  <si>
    <t>182351123</t>
  </si>
  <si>
    <t>Rozprostření a urovnání ornice ve svahu sklonu přes 1:5 strojně při souvislé ploše přes 100 do 500 m2, tl. vrstvy do 200 mm</t>
  </si>
  <si>
    <t>-38164650</t>
  </si>
  <si>
    <t>214500999</t>
  </si>
  <si>
    <t>Zřízení výplně rýhy s drenážním potrubím z trub DN do 200 štěrkem, pískem nebo štěrkopískem, výšky přes 200 do 300 mm</t>
  </si>
  <si>
    <t>-734713274</t>
  </si>
  <si>
    <t>58344155</t>
  </si>
  <si>
    <t>štěrkodrť frakce 0/22</t>
  </si>
  <si>
    <t>1223306624</t>
  </si>
  <si>
    <t>0,8*0,3*50*1,8</t>
  </si>
  <si>
    <t>214509999</t>
  </si>
  <si>
    <t>1742342562</t>
  </si>
  <si>
    <t>-552971430</t>
  </si>
  <si>
    <t>1128792302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</si>
  <si>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</si>
  <si>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-1228164358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</si>
  <si>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</si>
  <si>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-978062066</t>
  </si>
  <si>
    <t>2078516315</t>
  </si>
  <si>
    <t>0,167+0,078</t>
  </si>
  <si>
    <t>R06</t>
  </si>
  <si>
    <t>Pohoz z použitého kamene</t>
  </si>
  <si>
    <t>-1942667906</t>
  </si>
  <si>
    <t>451311111</t>
  </si>
  <si>
    <t>Podklad pod dlažbu z betonu prostého  bez zvýšených nároků na prostředí tř. C 20/25 tl. do 100 mm</t>
  </si>
  <si>
    <t>-589585543</t>
  </si>
  <si>
    <t>451561111</t>
  </si>
  <si>
    <t>Lože pod dlažby  z kameniva drceného drobného, tl. vrstvy do 100 mm</t>
  </si>
  <si>
    <t>-830044742</t>
  </si>
  <si>
    <t>228073690</t>
  </si>
  <si>
    <t>827310703</t>
  </si>
  <si>
    <t>465210121</t>
  </si>
  <si>
    <t>Schody z lomového kamene lomařsky upraveného  pro dlažbu na cementovou maltu, s vyspárováním cementovou maltou, tl. kamene 200 mm</t>
  </si>
  <si>
    <t>-711441005</t>
  </si>
  <si>
    <t>-884054236</t>
  </si>
  <si>
    <t>Komunikace pozemní</t>
  </si>
  <si>
    <t>564731111</t>
  </si>
  <si>
    <t>Podklad nebo kryt z kameniva hrubého drceného  vel. 32-63 mm s rozprostřením a zhutněním, po zhutnění tl. 100 mm</t>
  </si>
  <si>
    <t>1692124784</t>
  </si>
  <si>
    <t>564811111</t>
  </si>
  <si>
    <t>Podklad ze štěrkodrti ŠD  s rozprostřením a zhutněním, po zhutnění tl. 50 mm</t>
  </si>
  <si>
    <t>-251326182</t>
  </si>
  <si>
    <t>569903311</t>
  </si>
  <si>
    <t>Zřízení zemních krajnic z hornin jakékoliv třídy  se zhutněním</t>
  </si>
  <si>
    <t>770852563</t>
  </si>
  <si>
    <t>871219999</t>
  </si>
  <si>
    <t>Kladení drenážního potrubí z plastických hmot do připravené rýhy z flexibilního PVC, průměru do 65 mm</t>
  </si>
  <si>
    <t>-1447263016</t>
  </si>
  <si>
    <t>42</t>
  </si>
  <si>
    <t>28611223</t>
  </si>
  <si>
    <t>trubka drenážní flexibilní celoperforovaná PVC-U SN 4 DN 100 pro meliorace, dočasné nebo odlehčovací drenáže</t>
  </si>
  <si>
    <t>1815994546</t>
  </si>
  <si>
    <t>43</t>
  </si>
  <si>
    <t>953099200</t>
  </si>
  <si>
    <t>05 - 05 - Bezpečnostní přeliv včetně odpadu</t>
  </si>
  <si>
    <t>115101201</t>
  </si>
  <si>
    <t>Čerpání vody na dopravní výšku do 10 m s uvažovaným průměrným přítokem do 500 l/min</t>
  </si>
  <si>
    <t>hod</t>
  </si>
  <si>
    <t>-1516203021</t>
  </si>
  <si>
    <t>121151113</t>
  </si>
  <si>
    <t>Sejmutí ornice strojně při souvislé ploše přes 100 do 500 m2, tl. vrstvy do 200 mm</t>
  </si>
  <si>
    <t>-2077600702</t>
  </si>
  <si>
    <t>122251401</t>
  </si>
  <si>
    <t>Vykopávky v zemnících na suchu strojně zapažených i nezapažených v hornině třídy těžitelnosti I skupiny 3 do 20 m3</t>
  </si>
  <si>
    <t>1937785463</t>
  </si>
  <si>
    <t>124253101</t>
  </si>
  <si>
    <t>Vykopávky pro koryta vodotečí strojně v hornině třídy těžitelnosti I skupiny 3 přes 100 do 1 000 m3</t>
  </si>
  <si>
    <t>966000755</t>
  </si>
  <si>
    <t>124353101</t>
  </si>
  <si>
    <t>Vykopávky pro koryta vodotečí strojně v hornině třídy těžitelnosti II skupiny 4 přes 100 do 1 000 m3</t>
  </si>
  <si>
    <t>30768770</t>
  </si>
  <si>
    <t>132351101</t>
  </si>
  <si>
    <t>Hloubení nezapažených rýh šířky do 800 mm strojně s urovnáním dna do předepsaného profilu a spádu v hornině třídy těžitelnosti II skupiny 4 do 20 m3</t>
  </si>
  <si>
    <t>-2054729425</t>
  </si>
  <si>
    <t>-1366432723</t>
  </si>
  <si>
    <t>-422554496</t>
  </si>
  <si>
    <t>1222409038</t>
  </si>
  <si>
    <t>438099948</t>
  </si>
  <si>
    <t>926133294</t>
  </si>
  <si>
    <t>174251101</t>
  </si>
  <si>
    <t>Zásyp sypaninou z jakékoliv horniny strojně s uložením výkopku ve vrstvách bez zhutnění jam, šachet, rýh nebo kolem objektů v těchto vykopávkách</t>
  </si>
  <si>
    <t>788947464</t>
  </si>
  <si>
    <t>42,77+6,68</t>
  </si>
  <si>
    <t>181351003</t>
  </si>
  <si>
    <t>Rozprostření a urovnání ornice v rovině nebo ve svahu sklonu do 1:5 strojně při souvislé ploše do 100 m2, tl. vrstvy do 200 mm</t>
  </si>
  <si>
    <t>280963424</t>
  </si>
  <si>
    <t>103580844</t>
  </si>
  <si>
    <t>-1660413184</t>
  </si>
  <si>
    <t>osivo směs travní krajinná-rovinná</t>
  </si>
  <si>
    <t>-1840436567</t>
  </si>
  <si>
    <t>102,64+44,55</t>
  </si>
  <si>
    <t>147,19*0,015 'Přepočtené koeficientem množství</t>
  </si>
  <si>
    <t>182112121</t>
  </si>
  <si>
    <t>Svahování trvalých svahů do projektovaných profilů ručně s potřebným přemístěním výkopku při svahování v zářezech v hornině třídy těžitelnosti I skupiny 3</t>
  </si>
  <si>
    <t>-1548520491</t>
  </si>
  <si>
    <t>1935600909</t>
  </si>
  <si>
    <t>5,44+142,19</t>
  </si>
  <si>
    <t>321351020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</si>
  <si>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</si>
  <si>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-816740955</t>
  </si>
  <si>
    <t>321352020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</si>
  <si>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</si>
  <si>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1278236641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</si>
  <si>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</si>
  <si>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</si>
  <si>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-670932412</t>
  </si>
  <si>
    <t>451316121</t>
  </si>
  <si>
    <t>Podklad pod dlažbu z betonu prostého se zvýšenými nároky na prostředí tř. C 30/37 tl. do 100 mm</t>
  </si>
  <si>
    <t>1407493503</t>
  </si>
  <si>
    <t>462512370</t>
  </si>
  <si>
    <t>Zához z lomového kamene neupraveného záhozového s proštěrkováním z terénu, hmotnosti jednotlivých kamenů přes 200 do 500 kg</t>
  </si>
  <si>
    <t>-922221373</t>
  </si>
  <si>
    <t>463451113</t>
  </si>
  <si>
    <t>Prolití konstrukce z kamene rovnaniny cementovou maltou MC-15</t>
  </si>
  <si>
    <t>-1053822983</t>
  </si>
  <si>
    <t>7,64+51,36+0,65</t>
  </si>
  <si>
    <t>465511522</t>
  </si>
  <si>
    <t>Dlažba z lomového kamene upraveného vodorovná nebo plocha ve sklonu do 1:2 s dodáním hmot do cementové malty, s vyplněním spár a s vyspárováním cementovou maltou v ploše přes 20 m2, tl. 250 mm</t>
  </si>
  <si>
    <t>918809957</t>
  </si>
  <si>
    <t>931995224</t>
  </si>
  <si>
    <t>Úprava dilatační spáry konstrukcí z prostého nebo železového betonu pružným hydroizolačním pásem, s nalepením na beton, se spojením částí pásu navařováním běžná tl. pásu 2 mm, šíře 300 mm</t>
  </si>
  <si>
    <t>1727968750</t>
  </si>
  <si>
    <t>1140385102</t>
  </si>
  <si>
    <t>06 - 06 - Ocelový mostek - 4,7 m</t>
  </si>
  <si>
    <t>132212121</t>
  </si>
  <si>
    <t>Hloubení zapažených rýh šířky do 800 mm ručně s urovnáním dna do předepsaného profilu a spádu v hornině třídy těžitelnosti I skupiny 3 soudržných</t>
  </si>
  <si>
    <t>-433768865</t>
  </si>
  <si>
    <t>-147725210</t>
  </si>
  <si>
    <t>26,22+400</t>
  </si>
  <si>
    <t>426,22*0,015 'Přepočtené koeficientem množství</t>
  </si>
  <si>
    <t>-1789329002</t>
  </si>
  <si>
    <t>688591535</t>
  </si>
  <si>
    <t>-1558545866</t>
  </si>
  <si>
    <t>R07</t>
  </si>
  <si>
    <t>Výroba ocelového mostku dle dokumentace včetně žárového zinkování a následné osazení na připravené opěry</t>
  </si>
  <si>
    <t>1323965913</t>
  </si>
  <si>
    <t>-1226557050</t>
  </si>
  <si>
    <t>465511512</t>
  </si>
  <si>
    <t>Dlažba z lomového kamene upraveného vodorovná nebo plocha ve sklonu do 1:2 s dodáním hmot do cementové malty, s vyplněním spár a s vyspárováním cementovou maltou v ploše do 20 m2, tl. 250 mm</t>
  </si>
  <si>
    <t>-862826772</t>
  </si>
  <si>
    <t>2036185379</t>
  </si>
  <si>
    <t>1689553169</t>
  </si>
  <si>
    <t>1875546879</t>
  </si>
  <si>
    <t>-661662741</t>
  </si>
  <si>
    <t>07 - 07 - Zemník rekultivovaný dvěma tůněmi</t>
  </si>
  <si>
    <t>714345180</t>
  </si>
  <si>
    <t>1918290847</t>
  </si>
  <si>
    <t>-1403658817</t>
  </si>
  <si>
    <t>Odstranění pařezů strojně s jejich vykopáním nebo vytrháním průměru přes 100 do 300 mm</t>
  </si>
  <si>
    <t>250478518</t>
  </si>
  <si>
    <t>-1125596004</t>
  </si>
  <si>
    <t>113106492</t>
  </si>
  <si>
    <t>Rozebrání dlažeb a dílců při překopech inženýrských sítí s přemístěním hmot na skládku na vzdálenost do 3 m nebo s naložením na dopravní prostředek strojně plochy jednotlivě přes 15 m2 vozovek a ploch, s jakoukoliv výplní spár ze silničních dílců jakýchkoliv rozměrů, s ložem z kameniva nebo živice se zalitím spar cementovou maltou</t>
  </si>
  <si>
    <t>1517307859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</si>
  <si>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</si>
  <si>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</si>
  <si>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709183824</t>
  </si>
  <si>
    <t>121151114</t>
  </si>
  <si>
    <t>Sejmutí ornice strojně při souvislé ploše přes 100 do 500 m2, tl. vrstvy přes 200 do 250 mm</t>
  </si>
  <si>
    <t>-1393737352</t>
  </si>
  <si>
    <t>-1885325275</t>
  </si>
  <si>
    <t>122151101</t>
  </si>
  <si>
    <t>Odkopávky a prokopávky nezapažené strojně v hornině třídy těžitelnosti I skupiny 1 a 2 do 20 m3</t>
  </si>
  <si>
    <t>457595238</t>
  </si>
  <si>
    <t>122151102</t>
  </si>
  <si>
    <t>Odkopávky a prokopávky nezapažené strojně v hornině třídy těžitelnosti I skupiny 1 a 2 přes 20 do 50 m3</t>
  </si>
  <si>
    <t>2120615260</t>
  </si>
  <si>
    <t>122151106</t>
  </si>
  <si>
    <t>Odkopávky a prokopávky nezapažené strojně v hornině třídy těžitelnosti I skupiny 1 a 2 přes 1 000 do 5 000 m3</t>
  </si>
  <si>
    <t>-1286854253</t>
  </si>
  <si>
    <t>12994916</t>
  </si>
  <si>
    <t>-522617454</t>
  </si>
  <si>
    <t>1137*0,3</t>
  </si>
  <si>
    <t>1137+14,4</t>
  </si>
  <si>
    <t>181351113</t>
  </si>
  <si>
    <t>Rozprostření a urovnání ornice v rovině nebo ve svahu sklonu do 1:5 strojně při souvislé ploše přes 500 m2, tl. vrstvy do 200 mm</t>
  </si>
  <si>
    <t>698550099</t>
  </si>
  <si>
    <t>181451121</t>
  </si>
  <si>
    <t>Založení trávníku na půdě předem připravené plochy přes 1000 m2 výsevem včetně utažení lučního v rovině nebo na svahu do 1:5</t>
  </si>
  <si>
    <t>-1808861814</t>
  </si>
  <si>
    <t>-1995569535</t>
  </si>
  <si>
    <t>3692*0,02 'Přepočtené koeficientem množství</t>
  </si>
  <si>
    <t>185802113</t>
  </si>
  <si>
    <t>Hnojení půdy nebo trávníku v rovině nebo na svahu do 1:5 umělým hnojivem na široko</t>
  </si>
  <si>
    <t>1292968631</t>
  </si>
  <si>
    <t>25191155</t>
  </si>
  <si>
    <t>hnojivo průmyslové</t>
  </si>
  <si>
    <t>-1060767626</t>
  </si>
  <si>
    <t>3700*0,03 'Přepočtené koeficientem množství</t>
  </si>
  <si>
    <t>R 01</t>
  </si>
  <si>
    <t>Zpracování kmenů stromů pro všechny velikosti s vytříděním</t>
  </si>
  <si>
    <t>-934928396</t>
  </si>
  <si>
    <t>R 09</t>
  </si>
  <si>
    <t>Vytvoření ekologických prvků - úkrytů pro vodní a suchozemské živočichy</t>
  </si>
  <si>
    <t>1194539082</t>
  </si>
  <si>
    <t>230,0+100,0</t>
  </si>
  <si>
    <t>564741112</t>
  </si>
  <si>
    <t>Podklad nebo kryt z kameniva hrubého drceného vel. 32-63 mm s rozprostřením a zhutněním plochy přes 100 m2, po zhutnění tl. 130 mm</t>
  </si>
  <si>
    <t>1637913201</t>
  </si>
  <si>
    <t>564831011</t>
  </si>
  <si>
    <t>Podklad ze štěrkodrti ŠD s rozprostřením a zhutněním plochy jednotlivě do 100 m2, po zhutnění tl. 100 mm</t>
  </si>
  <si>
    <t>1918346200</t>
  </si>
  <si>
    <t>584121109</t>
  </si>
  <si>
    <t>Osazení silničních dílců ze železového betonu s podkladem z kameniva těženého do tl. 40 mm jakéhokoliv druhu a velikosti, na plochu jednotlivě přes 15 do 50 m2</t>
  </si>
  <si>
    <t>1342963489</t>
  </si>
  <si>
    <t>59381004</t>
  </si>
  <si>
    <t>panel silniční 3,00x2,00x0,15m</t>
  </si>
  <si>
    <t>-1721875035</t>
  </si>
  <si>
    <t>9,594*0,278 'Přepočtené koeficientem množství</t>
  </si>
  <si>
    <t>979094441</t>
  </si>
  <si>
    <t>Očištění vybouraných prvků komunikací od spojovacího materiálu s odklizením a uložením očištěných hmot a spojovacího materiálu na skládku na vzdálenost do 10 m silničních dílců s původním vyplněním spár kamenivem těženým</t>
  </si>
  <si>
    <t>2029171374</t>
  </si>
  <si>
    <t>819076480</t>
  </si>
  <si>
    <t>08 - 08 - Vedlejší rozpočtové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</si>
  <si>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</si>
  <si>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</si>
  <si>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</si>
  <si>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</si>
  <si>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</si>
  <si>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</si>
  <si>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</si>
  <si>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</si>
  <si>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</si>
  <si>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011403000</t>
  </si>
  <si>
    <t>Provedení doprůzkumu po dokončení stavby (odběry vzorků a závěrečná zpráva)</t>
  </si>
  <si>
    <t>soubor</t>
  </si>
  <si>
    <t>1024</t>
  </si>
  <si>
    <t>1758796670</t>
  </si>
  <si>
    <t>012103000</t>
  </si>
  <si>
    <t>Vytyčení stavby, případně pozemků nebo provedení jiných geodetických prací odborně způsobilou osobou v oboru zeměměřictví</t>
  </si>
  <si>
    <t>1936300866</t>
  </si>
  <si>
    <t>013254000</t>
  </si>
  <si>
    <t>Zpracování a předání dokumentace skutečného provedení stavby (3 paré + 1 v elektronické formě) objednateli a zaměření skutečného provedení stavby – geodetická část dokumentace (3 paré + 1 v elektronické formě) v rozsahu odpovídajícím právním předpisům</t>
  </si>
  <si>
    <t>817957444</t>
  </si>
  <si>
    <t>VRN2</t>
  </si>
  <si>
    <t>Příprava staveniště</t>
  </si>
  <si>
    <t>021203000</t>
  </si>
  <si>
    <t>Transfer raků dle rozhodnutí SCHKO Žďárské vrchy ze dne 20. 2. 2023 č.j. 00460/ZV/23</t>
  </si>
  <si>
    <t>-2125086659</t>
  </si>
  <si>
    <t>VRN3</t>
  </si>
  <si>
    <t>Zařízení staveniště</t>
  </si>
  <si>
    <t>031002000</t>
  </si>
  <si>
    <t xml:space="preserve">Zajištění a zabezpečení staveniště, zřízení a likvidace zařízení staveniště, včetně případných přípojek, přístupů, skládek, deponií apod. </t>
  </si>
  <si>
    <t>-1512654488</t>
  </si>
  <si>
    <t>032603000</t>
  </si>
  <si>
    <t>Čištění vozidel a komunikace</t>
  </si>
  <si>
    <t>1864732754</t>
  </si>
  <si>
    <t>034203000</t>
  </si>
  <si>
    <t>Ochrana povrchu cyklostezky ocelovými pláty - půjčovné</t>
  </si>
  <si>
    <t>421573287</t>
  </si>
  <si>
    <t>034303000</t>
  </si>
  <si>
    <t>Dopravní značení na staveništi</t>
  </si>
  <si>
    <t>-1086870913</t>
  </si>
  <si>
    <t>VRN4</t>
  </si>
  <si>
    <t>Inženýrská činnost</t>
  </si>
  <si>
    <t>041403000</t>
  </si>
  <si>
    <t>Zajištění umístění štítku o povolení stavby na viditelném místě u vstupu na staveniště.</t>
  </si>
  <si>
    <t>-1558190758</t>
  </si>
  <si>
    <t>041903000</t>
  </si>
  <si>
    <t>Geologické řízení provádění stavby</t>
  </si>
  <si>
    <t>733924463</t>
  </si>
  <si>
    <t>042403000</t>
  </si>
  <si>
    <t>Vypracování plánu opatření pro případ havarijního úniku látek závadných vodám - havarijní plán</t>
  </si>
  <si>
    <t>1834092418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</si>
</sst>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0" xfId="0"/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4"/>
  <sheetViews>
    <sheetView showGridLines="0" workbookViewId="0">
      <selection activeCell="AE113" sqref="AE11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40"/>
      <c r="AS2" s="240"/>
      <c r="AT2" s="240"/>
      <c r="AU2" s="240"/>
      <c r="AV2" s="240"/>
      <c r="AW2" s="240"/>
      <c r="AX2" s="240"/>
      <c r="AY2" s="240"/>
      <c r="AZ2" s="240"/>
      <c r="BA2" s="240"/>
      <c r="BB2" s="240"/>
      <c r="BC2" s="240"/>
      <c r="BD2" s="240"/>
      <c r="BE2" s="24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1" t="s">
        <v>14</v>
      </c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21"/>
      <c r="AL5" s="21"/>
      <c r="AM5" s="21"/>
      <c r="AN5" s="21"/>
      <c r="AO5" s="21"/>
      <c r="AP5" s="21"/>
      <c r="AQ5" s="21"/>
      <c r="AR5" s="19"/>
      <c r="BE5" s="24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53" t="s">
        <v>17</v>
      </c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2"/>
      <c r="AK6" s="21"/>
      <c r="AL6" s="21"/>
      <c r="AM6" s="21"/>
      <c r="AN6" s="21"/>
      <c r="AO6" s="21"/>
      <c r="AP6" s="21"/>
      <c r="AQ6" s="21"/>
      <c r="AR6" s="19"/>
      <c r="BE6" s="24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9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9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4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24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9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30</v>
      </c>
      <c r="AO13" s="21"/>
      <c r="AP13" s="21"/>
      <c r="AQ13" s="21"/>
      <c r="AR13" s="19"/>
      <c r="BE13" s="249"/>
      <c r="BS13" s="16" t="s">
        <v>6</v>
      </c>
    </row>
    <row r="14" spans="1:74" ht="12.75">
      <c r="B14" s="20"/>
      <c r="C14" s="21"/>
      <c r="D14" s="21"/>
      <c r="E14" s="254" t="s">
        <v>30</v>
      </c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255"/>
      <c r="W14" s="255"/>
      <c r="X14" s="255"/>
      <c r="Y14" s="255"/>
      <c r="Z14" s="255"/>
      <c r="AA14" s="255"/>
      <c r="AB14" s="255"/>
      <c r="AC14" s="255"/>
      <c r="AD14" s="255"/>
      <c r="AE14" s="255"/>
      <c r="AF14" s="255"/>
      <c r="AG14" s="255"/>
      <c r="AH14" s="255"/>
      <c r="AI14" s="255"/>
      <c r="AJ14" s="255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4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9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32</v>
      </c>
      <c r="AO16" s="21"/>
      <c r="AP16" s="21"/>
      <c r="AQ16" s="21"/>
      <c r="AR16" s="19"/>
      <c r="BE16" s="24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49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9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32</v>
      </c>
      <c r="AO19" s="21"/>
      <c r="AP19" s="21"/>
      <c r="AQ19" s="21"/>
      <c r="AR19" s="19"/>
      <c r="BE19" s="249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49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9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9"/>
    </row>
    <row r="23" spans="1:71" s="1" customFormat="1" ht="16.5" customHeight="1">
      <c r="B23" s="20"/>
      <c r="C23" s="21"/>
      <c r="D23" s="21"/>
      <c r="E23" s="256" t="s">
        <v>1</v>
      </c>
      <c r="F23" s="256"/>
      <c r="G23" s="256"/>
      <c r="H23" s="256"/>
      <c r="I23" s="256"/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6"/>
      <c r="AB23" s="256"/>
      <c r="AC23" s="256"/>
      <c r="AD23" s="256"/>
      <c r="AE23" s="256"/>
      <c r="AF23" s="256"/>
      <c r="AG23" s="256"/>
      <c r="AH23" s="256"/>
      <c r="AI23" s="256"/>
      <c r="AJ23" s="256"/>
      <c r="AK23" s="256"/>
      <c r="AL23" s="256"/>
      <c r="AM23" s="256"/>
      <c r="AN23" s="256"/>
      <c r="AO23" s="21"/>
      <c r="AP23" s="21"/>
      <c r="AQ23" s="21"/>
      <c r="AR23" s="19"/>
      <c r="BE23" s="24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9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7">
        <f>ROUND(AG94,2)</f>
        <v>0</v>
      </c>
      <c r="AL26" s="258"/>
      <c r="AM26" s="258"/>
      <c r="AN26" s="258"/>
      <c r="AO26" s="258"/>
      <c r="AP26" s="35"/>
      <c r="AQ26" s="35"/>
      <c r="AR26" s="38"/>
      <c r="BE26" s="24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9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9" t="s">
        <v>38</v>
      </c>
      <c r="M28" s="259"/>
      <c r="N28" s="259"/>
      <c r="O28" s="259"/>
      <c r="P28" s="259"/>
      <c r="Q28" s="35"/>
      <c r="R28" s="35"/>
      <c r="S28" s="35"/>
      <c r="T28" s="35"/>
      <c r="U28" s="35"/>
      <c r="V28" s="35"/>
      <c r="W28" s="259" t="s">
        <v>39</v>
      </c>
      <c r="X28" s="259"/>
      <c r="Y28" s="259"/>
      <c r="Z28" s="259"/>
      <c r="AA28" s="259"/>
      <c r="AB28" s="259"/>
      <c r="AC28" s="259"/>
      <c r="AD28" s="259"/>
      <c r="AE28" s="259"/>
      <c r="AF28" s="35"/>
      <c r="AG28" s="35"/>
      <c r="AH28" s="35"/>
      <c r="AI28" s="35"/>
      <c r="AJ28" s="35"/>
      <c r="AK28" s="259" t="s">
        <v>40</v>
      </c>
      <c r="AL28" s="259"/>
      <c r="AM28" s="259"/>
      <c r="AN28" s="259"/>
      <c r="AO28" s="259"/>
      <c r="AP28" s="35"/>
      <c r="AQ28" s="35"/>
      <c r="AR28" s="38"/>
      <c r="BE28" s="249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43">
        <v>0.21</v>
      </c>
      <c r="M29" s="242"/>
      <c r="N29" s="242"/>
      <c r="O29" s="242"/>
      <c r="P29" s="242"/>
      <c r="Q29" s="40"/>
      <c r="R29" s="40"/>
      <c r="S29" s="40"/>
      <c r="T29" s="40"/>
      <c r="U29" s="40"/>
      <c r="V29" s="40"/>
      <c r="W29" s="241">
        <f>ROUND(AZ94, 2)</f>
        <v>0</v>
      </c>
      <c r="X29" s="242"/>
      <c r="Y29" s="242"/>
      <c r="Z29" s="242"/>
      <c r="AA29" s="242"/>
      <c r="AB29" s="242"/>
      <c r="AC29" s="242"/>
      <c r="AD29" s="242"/>
      <c r="AE29" s="242"/>
      <c r="AF29" s="40"/>
      <c r="AG29" s="40"/>
      <c r="AH29" s="40"/>
      <c r="AI29" s="40"/>
      <c r="AJ29" s="40"/>
      <c r="AK29" s="241">
        <f>ROUND(AV94, 2)</f>
        <v>0</v>
      </c>
      <c r="AL29" s="242"/>
      <c r="AM29" s="242"/>
      <c r="AN29" s="242"/>
      <c r="AO29" s="242"/>
      <c r="AP29" s="40"/>
      <c r="AQ29" s="40"/>
      <c r="AR29" s="41"/>
      <c r="BE29" s="250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43">
        <v>0.12</v>
      </c>
      <c r="M30" s="242"/>
      <c r="N30" s="242"/>
      <c r="O30" s="242"/>
      <c r="P30" s="242"/>
      <c r="Q30" s="40"/>
      <c r="R30" s="40"/>
      <c r="S30" s="40"/>
      <c r="T30" s="40"/>
      <c r="U30" s="40"/>
      <c r="V30" s="40"/>
      <c r="W30" s="241">
        <f>ROUND(BA94, 2)</f>
        <v>0</v>
      </c>
      <c r="X30" s="242"/>
      <c r="Y30" s="242"/>
      <c r="Z30" s="242"/>
      <c r="AA30" s="242"/>
      <c r="AB30" s="242"/>
      <c r="AC30" s="242"/>
      <c r="AD30" s="242"/>
      <c r="AE30" s="242"/>
      <c r="AF30" s="40"/>
      <c r="AG30" s="40"/>
      <c r="AH30" s="40"/>
      <c r="AI30" s="40"/>
      <c r="AJ30" s="40"/>
      <c r="AK30" s="241">
        <f>ROUND(AW94, 2)</f>
        <v>0</v>
      </c>
      <c r="AL30" s="242"/>
      <c r="AM30" s="242"/>
      <c r="AN30" s="242"/>
      <c r="AO30" s="242"/>
      <c r="AP30" s="40"/>
      <c r="AQ30" s="40"/>
      <c r="AR30" s="41"/>
      <c r="BE30" s="250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43">
        <v>0.21</v>
      </c>
      <c r="M31" s="242"/>
      <c r="N31" s="242"/>
      <c r="O31" s="242"/>
      <c r="P31" s="242"/>
      <c r="Q31" s="40"/>
      <c r="R31" s="40"/>
      <c r="S31" s="40"/>
      <c r="T31" s="40"/>
      <c r="U31" s="40"/>
      <c r="V31" s="40"/>
      <c r="W31" s="241">
        <f>ROUND(BB94, 2)</f>
        <v>0</v>
      </c>
      <c r="X31" s="242"/>
      <c r="Y31" s="242"/>
      <c r="Z31" s="242"/>
      <c r="AA31" s="242"/>
      <c r="AB31" s="242"/>
      <c r="AC31" s="242"/>
      <c r="AD31" s="242"/>
      <c r="AE31" s="242"/>
      <c r="AF31" s="40"/>
      <c r="AG31" s="40"/>
      <c r="AH31" s="40"/>
      <c r="AI31" s="40"/>
      <c r="AJ31" s="40"/>
      <c r="AK31" s="241">
        <v>0</v>
      </c>
      <c r="AL31" s="242"/>
      <c r="AM31" s="242"/>
      <c r="AN31" s="242"/>
      <c r="AO31" s="242"/>
      <c r="AP31" s="40"/>
      <c r="AQ31" s="40"/>
      <c r="AR31" s="41"/>
      <c r="BE31" s="250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43">
        <v>0.12</v>
      </c>
      <c r="M32" s="242"/>
      <c r="N32" s="242"/>
      <c r="O32" s="242"/>
      <c r="P32" s="242"/>
      <c r="Q32" s="40"/>
      <c r="R32" s="40"/>
      <c r="S32" s="40"/>
      <c r="T32" s="40"/>
      <c r="U32" s="40"/>
      <c r="V32" s="40"/>
      <c r="W32" s="241">
        <f>ROUND(BC94, 2)</f>
        <v>0</v>
      </c>
      <c r="X32" s="242"/>
      <c r="Y32" s="242"/>
      <c r="Z32" s="242"/>
      <c r="AA32" s="242"/>
      <c r="AB32" s="242"/>
      <c r="AC32" s="242"/>
      <c r="AD32" s="242"/>
      <c r="AE32" s="242"/>
      <c r="AF32" s="40"/>
      <c r="AG32" s="40"/>
      <c r="AH32" s="40"/>
      <c r="AI32" s="40"/>
      <c r="AJ32" s="40"/>
      <c r="AK32" s="241">
        <v>0</v>
      </c>
      <c r="AL32" s="242"/>
      <c r="AM32" s="242"/>
      <c r="AN32" s="242"/>
      <c r="AO32" s="242"/>
      <c r="AP32" s="40"/>
      <c r="AQ32" s="40"/>
      <c r="AR32" s="41"/>
      <c r="BE32" s="250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43">
        <v>0</v>
      </c>
      <c r="M33" s="242"/>
      <c r="N33" s="242"/>
      <c r="O33" s="242"/>
      <c r="P33" s="242"/>
      <c r="Q33" s="40"/>
      <c r="R33" s="40"/>
      <c r="S33" s="40"/>
      <c r="T33" s="40"/>
      <c r="U33" s="40"/>
      <c r="V33" s="40"/>
      <c r="W33" s="241">
        <f>ROUND(BD94, 2)</f>
        <v>0</v>
      </c>
      <c r="X33" s="242"/>
      <c r="Y33" s="242"/>
      <c r="Z33" s="242"/>
      <c r="AA33" s="242"/>
      <c r="AB33" s="242"/>
      <c r="AC33" s="242"/>
      <c r="AD33" s="242"/>
      <c r="AE33" s="242"/>
      <c r="AF33" s="40"/>
      <c r="AG33" s="40"/>
      <c r="AH33" s="40"/>
      <c r="AI33" s="40"/>
      <c r="AJ33" s="40"/>
      <c r="AK33" s="241">
        <v>0</v>
      </c>
      <c r="AL33" s="242"/>
      <c r="AM33" s="242"/>
      <c r="AN33" s="242"/>
      <c r="AO33" s="242"/>
      <c r="AP33" s="40"/>
      <c r="AQ33" s="40"/>
      <c r="AR33" s="41"/>
      <c r="BE33" s="250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9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47" t="s">
        <v>49</v>
      </c>
      <c r="Y35" s="245"/>
      <c r="Z35" s="245"/>
      <c r="AA35" s="245"/>
      <c r="AB35" s="245"/>
      <c r="AC35" s="44"/>
      <c r="AD35" s="44"/>
      <c r="AE35" s="44"/>
      <c r="AF35" s="44"/>
      <c r="AG35" s="44"/>
      <c r="AH35" s="44"/>
      <c r="AI35" s="44"/>
      <c r="AJ35" s="44"/>
      <c r="AK35" s="244">
        <f>SUM(AK26:AK33)</f>
        <v>0</v>
      </c>
      <c r="AL35" s="245"/>
      <c r="AM35" s="245"/>
      <c r="AN35" s="245"/>
      <c r="AO35" s="246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ZICHUV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2" t="str">
        <f>K6</f>
        <v>Odbahnění a rekonstrukce rybníka Zichův v Novém Městě n. M.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Nové Město na Moravě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4" t="str">
        <f>IF(AN8= "","",AN8)</f>
        <v>1. 11. 2023</v>
      </c>
      <c r="AN87" s="264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Město Nové Město na Moravě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65" t="str">
        <f>IF(E17="","",E17)</f>
        <v>Ing. Václav Nečas</v>
      </c>
      <c r="AN89" s="266"/>
      <c r="AO89" s="266"/>
      <c r="AP89" s="266"/>
      <c r="AQ89" s="35"/>
      <c r="AR89" s="38"/>
      <c r="AS89" s="270" t="s">
        <v>57</v>
      </c>
      <c r="AT89" s="271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65" t="str">
        <f>IF(E20="","",E20)</f>
        <v>Ing. Václav Nečas</v>
      </c>
      <c r="AN90" s="266"/>
      <c r="AO90" s="266"/>
      <c r="AP90" s="266"/>
      <c r="AQ90" s="35"/>
      <c r="AR90" s="38"/>
      <c r="AS90" s="272"/>
      <c r="AT90" s="273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4"/>
      <c r="AT91" s="275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6" t="s">
        <v>58</v>
      </c>
      <c r="D92" s="277"/>
      <c r="E92" s="277"/>
      <c r="F92" s="277"/>
      <c r="G92" s="277"/>
      <c r="H92" s="72"/>
      <c r="I92" s="279" t="s">
        <v>59</v>
      </c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277"/>
      <c r="AG92" s="278" t="s">
        <v>60</v>
      </c>
      <c r="AH92" s="277"/>
      <c r="AI92" s="277"/>
      <c r="AJ92" s="277"/>
      <c r="AK92" s="277"/>
      <c r="AL92" s="277"/>
      <c r="AM92" s="277"/>
      <c r="AN92" s="279" t="s">
        <v>61</v>
      </c>
      <c r="AO92" s="277"/>
      <c r="AP92" s="280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8">
        <f>ROUND(SUM(AG95:AG102),2)</f>
        <v>0</v>
      </c>
      <c r="AH94" s="268"/>
      <c r="AI94" s="268"/>
      <c r="AJ94" s="268"/>
      <c r="AK94" s="268"/>
      <c r="AL94" s="268"/>
      <c r="AM94" s="268"/>
      <c r="AN94" s="269">
        <f t="shared" ref="AN94:AN102" si="0">SUM(AG94,AT94)</f>
        <v>0</v>
      </c>
      <c r="AO94" s="269"/>
      <c r="AP94" s="269"/>
      <c r="AQ94" s="84" t="s">
        <v>1</v>
      </c>
      <c r="AR94" s="85"/>
      <c r="AS94" s="86">
        <f>ROUND(SUM(AS95:AS102),2)</f>
        <v>0</v>
      </c>
      <c r="AT94" s="87">
        <f t="shared" ref="AT94:AT102" si="1">ROUND(SUM(AV94:AW94),2)</f>
        <v>0</v>
      </c>
      <c r="AU94" s="88">
        <f>ROUND(SUM(AU95:AU102),5)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ROUND(SUM(AZ95:AZ102),2)</f>
        <v>0</v>
      </c>
      <c r="BA94" s="87">
        <f>ROUND(SUM(BA95:BA102),2)</f>
        <v>0</v>
      </c>
      <c r="BB94" s="87">
        <f>ROUND(SUM(BB95:BB102),2)</f>
        <v>0</v>
      </c>
      <c r="BC94" s="87">
        <f>ROUND(SUM(BC95:BC102),2)</f>
        <v>0</v>
      </c>
      <c r="BD94" s="89">
        <f>ROUND(SUM(BD95:BD102),2)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24.75" customHeight="1">
      <c r="A95" s="92" t="s">
        <v>81</v>
      </c>
      <c r="B95" s="93"/>
      <c r="C95" s="94"/>
      <c r="D95" s="267" t="s">
        <v>82</v>
      </c>
      <c r="E95" s="267"/>
      <c r="F95" s="267"/>
      <c r="G95" s="267"/>
      <c r="H95" s="267"/>
      <c r="I95" s="95"/>
      <c r="J95" s="267" t="s">
        <v>83</v>
      </c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7"/>
      <c r="W95" s="267"/>
      <c r="X95" s="267"/>
      <c r="Y95" s="267"/>
      <c r="Z95" s="267"/>
      <c r="AA95" s="267"/>
      <c r="AB95" s="267"/>
      <c r="AC95" s="267"/>
      <c r="AD95" s="267"/>
      <c r="AE95" s="267"/>
      <c r="AF95" s="267"/>
      <c r="AG95" s="260">
        <f>'01 - 01 - Odstranění zele...'!J30</f>
        <v>0</v>
      </c>
      <c r="AH95" s="261"/>
      <c r="AI95" s="261"/>
      <c r="AJ95" s="261"/>
      <c r="AK95" s="261"/>
      <c r="AL95" s="261"/>
      <c r="AM95" s="261"/>
      <c r="AN95" s="260">
        <f t="shared" si="0"/>
        <v>0</v>
      </c>
      <c r="AO95" s="261"/>
      <c r="AP95" s="261"/>
      <c r="AQ95" s="96" t="s">
        <v>84</v>
      </c>
      <c r="AR95" s="97"/>
      <c r="AS95" s="98">
        <v>0</v>
      </c>
      <c r="AT95" s="99">
        <f t="shared" si="1"/>
        <v>0</v>
      </c>
      <c r="AU95" s="100">
        <f>'01 - 01 - Odstranění zele...'!P118</f>
        <v>0</v>
      </c>
      <c r="AV95" s="99">
        <f>'01 - 01 - Odstranění zele...'!J33</f>
        <v>0</v>
      </c>
      <c r="AW95" s="99">
        <f>'01 - 01 - Odstranění zele...'!J34</f>
        <v>0</v>
      </c>
      <c r="AX95" s="99">
        <f>'01 - 01 - Odstranění zele...'!J35</f>
        <v>0</v>
      </c>
      <c r="AY95" s="99">
        <f>'01 - 01 - Odstranění zele...'!J36</f>
        <v>0</v>
      </c>
      <c r="AZ95" s="99">
        <f>'01 - 01 - Odstranění zele...'!F33</f>
        <v>0</v>
      </c>
      <c r="BA95" s="99">
        <f>'01 - 01 - Odstranění zele...'!F34</f>
        <v>0</v>
      </c>
      <c r="BB95" s="99">
        <f>'01 - 01 - Odstranění zele...'!F35</f>
        <v>0</v>
      </c>
      <c r="BC95" s="99">
        <f>'01 - 01 - Odstranění zele...'!F36</f>
        <v>0</v>
      </c>
      <c r="BD95" s="101">
        <f>'01 - 01 - Odstranění zele...'!F37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87</v>
      </c>
      <c r="CM95" s="102" t="s">
        <v>88</v>
      </c>
    </row>
    <row r="96" spans="1:91" s="7" customFormat="1" ht="33" customHeight="1">
      <c r="A96" s="92" t="s">
        <v>81</v>
      </c>
      <c r="B96" s="93"/>
      <c r="C96" s="94"/>
      <c r="D96" s="267" t="s">
        <v>89</v>
      </c>
      <c r="E96" s="267"/>
      <c r="F96" s="267"/>
      <c r="G96" s="267"/>
      <c r="H96" s="267"/>
      <c r="I96" s="95"/>
      <c r="J96" s="267" t="s">
        <v>90</v>
      </c>
      <c r="K96" s="267"/>
      <c r="L96" s="267"/>
      <c r="M96" s="267"/>
      <c r="N96" s="267"/>
      <c r="O96" s="267"/>
      <c r="P96" s="267"/>
      <c r="Q96" s="267"/>
      <c r="R96" s="267"/>
      <c r="S96" s="267"/>
      <c r="T96" s="267"/>
      <c r="U96" s="267"/>
      <c r="V96" s="267"/>
      <c r="W96" s="267"/>
      <c r="X96" s="267"/>
      <c r="Y96" s="267"/>
      <c r="Z96" s="267"/>
      <c r="AA96" s="267"/>
      <c r="AB96" s="267"/>
      <c r="AC96" s="267"/>
      <c r="AD96" s="267"/>
      <c r="AE96" s="267"/>
      <c r="AF96" s="267"/>
      <c r="AG96" s="260">
        <f>'02 - 02 - Odbahnění rybní...'!J30</f>
        <v>0</v>
      </c>
      <c r="AH96" s="261"/>
      <c r="AI96" s="261"/>
      <c r="AJ96" s="261"/>
      <c r="AK96" s="261"/>
      <c r="AL96" s="261"/>
      <c r="AM96" s="261"/>
      <c r="AN96" s="260">
        <f t="shared" si="0"/>
        <v>0</v>
      </c>
      <c r="AO96" s="261"/>
      <c r="AP96" s="261"/>
      <c r="AQ96" s="96" t="s">
        <v>84</v>
      </c>
      <c r="AR96" s="97"/>
      <c r="AS96" s="98">
        <v>0</v>
      </c>
      <c r="AT96" s="99">
        <f t="shared" si="1"/>
        <v>0</v>
      </c>
      <c r="AU96" s="100">
        <f>'02 - 02 - Odbahnění rybní...'!P124</f>
        <v>0</v>
      </c>
      <c r="AV96" s="99">
        <f>'02 - 02 - Odbahnění rybní...'!J33</f>
        <v>0</v>
      </c>
      <c r="AW96" s="99">
        <f>'02 - 02 - Odbahnění rybní...'!J34</f>
        <v>0</v>
      </c>
      <c r="AX96" s="99">
        <f>'02 - 02 - Odbahnění rybní...'!J35</f>
        <v>0</v>
      </c>
      <c r="AY96" s="99">
        <f>'02 - 02 - Odbahnění rybní...'!J36</f>
        <v>0</v>
      </c>
      <c r="AZ96" s="99">
        <f>'02 - 02 - Odbahnění rybní...'!F33</f>
        <v>0</v>
      </c>
      <c r="BA96" s="99">
        <f>'02 - 02 - Odbahnění rybní...'!F34</f>
        <v>0</v>
      </c>
      <c r="BB96" s="99">
        <f>'02 - 02 - Odbahnění rybní...'!F35</f>
        <v>0</v>
      </c>
      <c r="BC96" s="99">
        <f>'02 - 02 - Odbahnění rybní...'!F36</f>
        <v>0</v>
      </c>
      <c r="BD96" s="101">
        <f>'02 - 02 - Odbahnění rybní...'!F37</f>
        <v>0</v>
      </c>
      <c r="BT96" s="102" t="s">
        <v>85</v>
      </c>
      <c r="BV96" s="102" t="s">
        <v>79</v>
      </c>
      <c r="BW96" s="102" t="s">
        <v>91</v>
      </c>
      <c r="BX96" s="102" t="s">
        <v>5</v>
      </c>
      <c r="CL96" s="102" t="s">
        <v>87</v>
      </c>
      <c r="CM96" s="102" t="s">
        <v>88</v>
      </c>
    </row>
    <row r="97" spans="1:91" s="7" customFormat="1" ht="16.5" customHeight="1">
      <c r="A97" s="92" t="s">
        <v>81</v>
      </c>
      <c r="B97" s="93"/>
      <c r="C97" s="94"/>
      <c r="D97" s="267" t="s">
        <v>92</v>
      </c>
      <c r="E97" s="267"/>
      <c r="F97" s="267"/>
      <c r="G97" s="267"/>
      <c r="H97" s="267"/>
      <c r="I97" s="95"/>
      <c r="J97" s="267" t="s">
        <v>93</v>
      </c>
      <c r="K97" s="267"/>
      <c r="L97" s="267"/>
      <c r="M97" s="267"/>
      <c r="N97" s="267"/>
      <c r="O97" s="267"/>
      <c r="P97" s="267"/>
      <c r="Q97" s="267"/>
      <c r="R97" s="267"/>
      <c r="S97" s="267"/>
      <c r="T97" s="267"/>
      <c r="U97" s="267"/>
      <c r="V97" s="267"/>
      <c r="W97" s="267"/>
      <c r="X97" s="267"/>
      <c r="Y97" s="267"/>
      <c r="Z97" s="267"/>
      <c r="AA97" s="267"/>
      <c r="AB97" s="267"/>
      <c r="AC97" s="267"/>
      <c r="AD97" s="267"/>
      <c r="AE97" s="267"/>
      <c r="AF97" s="267"/>
      <c r="AG97" s="260">
        <f>'03 - 03 - Vypouštěcí zaří...'!J30</f>
        <v>0</v>
      </c>
      <c r="AH97" s="261"/>
      <c r="AI97" s="261"/>
      <c r="AJ97" s="261"/>
      <c r="AK97" s="261"/>
      <c r="AL97" s="261"/>
      <c r="AM97" s="261"/>
      <c r="AN97" s="260">
        <f t="shared" si="0"/>
        <v>0</v>
      </c>
      <c r="AO97" s="261"/>
      <c r="AP97" s="261"/>
      <c r="AQ97" s="96" t="s">
        <v>84</v>
      </c>
      <c r="AR97" s="97"/>
      <c r="AS97" s="98">
        <v>0</v>
      </c>
      <c r="AT97" s="99">
        <f t="shared" si="1"/>
        <v>0</v>
      </c>
      <c r="AU97" s="100">
        <f>'03 - 03 - Vypouštěcí zaří...'!P124</f>
        <v>0</v>
      </c>
      <c r="AV97" s="99">
        <f>'03 - 03 - Vypouštěcí zaří...'!J33</f>
        <v>0</v>
      </c>
      <c r="AW97" s="99">
        <f>'03 - 03 - Vypouštěcí zaří...'!J34</f>
        <v>0</v>
      </c>
      <c r="AX97" s="99">
        <f>'03 - 03 - Vypouštěcí zaří...'!J35</f>
        <v>0</v>
      </c>
      <c r="AY97" s="99">
        <f>'03 - 03 - Vypouštěcí zaří...'!J36</f>
        <v>0</v>
      </c>
      <c r="AZ97" s="99">
        <f>'03 - 03 - Vypouštěcí zaří...'!F33</f>
        <v>0</v>
      </c>
      <c r="BA97" s="99">
        <f>'03 - 03 - Vypouštěcí zaří...'!F34</f>
        <v>0</v>
      </c>
      <c r="BB97" s="99">
        <f>'03 - 03 - Vypouštěcí zaří...'!F35</f>
        <v>0</v>
      </c>
      <c r="BC97" s="99">
        <f>'03 - 03 - Vypouštěcí zaří...'!F36</f>
        <v>0</v>
      </c>
      <c r="BD97" s="101">
        <f>'03 - 03 - Vypouštěcí zaří...'!F37</f>
        <v>0</v>
      </c>
      <c r="BT97" s="102" t="s">
        <v>85</v>
      </c>
      <c r="BV97" s="102" t="s">
        <v>79</v>
      </c>
      <c r="BW97" s="102" t="s">
        <v>94</v>
      </c>
      <c r="BX97" s="102" t="s">
        <v>5</v>
      </c>
      <c r="CL97" s="102" t="s">
        <v>87</v>
      </c>
      <c r="CM97" s="102" t="s">
        <v>88</v>
      </c>
    </row>
    <row r="98" spans="1:91" s="7" customFormat="1" ht="16.5" customHeight="1">
      <c r="A98" s="92" t="s">
        <v>81</v>
      </c>
      <c r="B98" s="93"/>
      <c r="C98" s="94"/>
      <c r="D98" s="267" t="s">
        <v>95</v>
      </c>
      <c r="E98" s="267"/>
      <c r="F98" s="267"/>
      <c r="G98" s="267"/>
      <c r="H98" s="267"/>
      <c r="I98" s="95"/>
      <c r="J98" s="267" t="s">
        <v>96</v>
      </c>
      <c r="K98" s="267"/>
      <c r="L98" s="267"/>
      <c r="M98" s="267"/>
      <c r="N98" s="267"/>
      <c r="O98" s="267"/>
      <c r="P98" s="267"/>
      <c r="Q98" s="267"/>
      <c r="R98" s="267"/>
      <c r="S98" s="267"/>
      <c r="T98" s="267"/>
      <c r="U98" s="267"/>
      <c r="V98" s="267"/>
      <c r="W98" s="267"/>
      <c r="X98" s="267"/>
      <c r="Y98" s="267"/>
      <c r="Z98" s="267"/>
      <c r="AA98" s="267"/>
      <c r="AB98" s="267"/>
      <c r="AC98" s="267"/>
      <c r="AD98" s="267"/>
      <c r="AE98" s="267"/>
      <c r="AF98" s="267"/>
      <c r="AG98" s="260">
        <f>'04 - 04 - Rekonstrukce hráze'!J30</f>
        <v>0</v>
      </c>
      <c r="AH98" s="261"/>
      <c r="AI98" s="261"/>
      <c r="AJ98" s="261"/>
      <c r="AK98" s="261"/>
      <c r="AL98" s="261"/>
      <c r="AM98" s="261"/>
      <c r="AN98" s="260">
        <f t="shared" si="0"/>
        <v>0</v>
      </c>
      <c r="AO98" s="261"/>
      <c r="AP98" s="261"/>
      <c r="AQ98" s="96" t="s">
        <v>84</v>
      </c>
      <c r="AR98" s="97"/>
      <c r="AS98" s="98">
        <v>0</v>
      </c>
      <c r="AT98" s="99">
        <f t="shared" si="1"/>
        <v>0</v>
      </c>
      <c r="AU98" s="100">
        <f>'04 - 04 - Rekonstrukce hráze'!P124</f>
        <v>0</v>
      </c>
      <c r="AV98" s="99">
        <f>'04 - 04 - Rekonstrukce hráze'!J33</f>
        <v>0</v>
      </c>
      <c r="AW98" s="99">
        <f>'04 - 04 - Rekonstrukce hráze'!J34</f>
        <v>0</v>
      </c>
      <c r="AX98" s="99">
        <f>'04 - 04 - Rekonstrukce hráze'!J35</f>
        <v>0</v>
      </c>
      <c r="AY98" s="99">
        <f>'04 - 04 - Rekonstrukce hráze'!J36</f>
        <v>0</v>
      </c>
      <c r="AZ98" s="99">
        <f>'04 - 04 - Rekonstrukce hráze'!F33</f>
        <v>0</v>
      </c>
      <c r="BA98" s="99">
        <f>'04 - 04 - Rekonstrukce hráze'!F34</f>
        <v>0</v>
      </c>
      <c r="BB98" s="99">
        <f>'04 - 04 - Rekonstrukce hráze'!F35</f>
        <v>0</v>
      </c>
      <c r="BC98" s="99">
        <f>'04 - 04 - Rekonstrukce hráze'!F36</f>
        <v>0</v>
      </c>
      <c r="BD98" s="101">
        <f>'04 - 04 - Rekonstrukce hráze'!F37</f>
        <v>0</v>
      </c>
      <c r="BT98" s="102" t="s">
        <v>85</v>
      </c>
      <c r="BV98" s="102" t="s">
        <v>79</v>
      </c>
      <c r="BW98" s="102" t="s">
        <v>97</v>
      </c>
      <c r="BX98" s="102" t="s">
        <v>5</v>
      </c>
      <c r="CL98" s="102" t="s">
        <v>87</v>
      </c>
      <c r="CM98" s="102" t="s">
        <v>88</v>
      </c>
    </row>
    <row r="99" spans="1:91" s="7" customFormat="1" ht="16.5" customHeight="1">
      <c r="A99" s="92" t="s">
        <v>81</v>
      </c>
      <c r="B99" s="93"/>
      <c r="C99" s="94"/>
      <c r="D99" s="267" t="s">
        <v>98</v>
      </c>
      <c r="E99" s="267"/>
      <c r="F99" s="267"/>
      <c r="G99" s="267"/>
      <c r="H99" s="267"/>
      <c r="I99" s="95"/>
      <c r="J99" s="267" t="s">
        <v>99</v>
      </c>
      <c r="K99" s="267"/>
      <c r="L99" s="267"/>
      <c r="M99" s="267"/>
      <c r="N99" s="267"/>
      <c r="O99" s="267"/>
      <c r="P99" s="267"/>
      <c r="Q99" s="267"/>
      <c r="R99" s="267"/>
      <c r="S99" s="267"/>
      <c r="T99" s="267"/>
      <c r="U99" s="267"/>
      <c r="V99" s="267"/>
      <c r="W99" s="267"/>
      <c r="X99" s="267"/>
      <c r="Y99" s="267"/>
      <c r="Z99" s="267"/>
      <c r="AA99" s="267"/>
      <c r="AB99" s="267"/>
      <c r="AC99" s="267"/>
      <c r="AD99" s="267"/>
      <c r="AE99" s="267"/>
      <c r="AF99" s="267"/>
      <c r="AG99" s="260">
        <f>'05 - 05 - Bezpečnostní př...'!J30</f>
        <v>0</v>
      </c>
      <c r="AH99" s="261"/>
      <c r="AI99" s="261"/>
      <c r="AJ99" s="261"/>
      <c r="AK99" s="261"/>
      <c r="AL99" s="261"/>
      <c r="AM99" s="261"/>
      <c r="AN99" s="260">
        <f t="shared" si="0"/>
        <v>0</v>
      </c>
      <c r="AO99" s="261"/>
      <c r="AP99" s="261"/>
      <c r="AQ99" s="96" t="s">
        <v>84</v>
      </c>
      <c r="AR99" s="97"/>
      <c r="AS99" s="98">
        <v>0</v>
      </c>
      <c r="AT99" s="99">
        <f t="shared" si="1"/>
        <v>0</v>
      </c>
      <c r="AU99" s="100">
        <f>'05 - 05 - Bezpečnostní př...'!P122</f>
        <v>0</v>
      </c>
      <c r="AV99" s="99">
        <f>'05 - 05 - Bezpečnostní př...'!J33</f>
        <v>0</v>
      </c>
      <c r="AW99" s="99">
        <f>'05 - 05 - Bezpečnostní př...'!J34</f>
        <v>0</v>
      </c>
      <c r="AX99" s="99">
        <f>'05 - 05 - Bezpečnostní př...'!J35</f>
        <v>0</v>
      </c>
      <c r="AY99" s="99">
        <f>'05 - 05 - Bezpečnostní př...'!J36</f>
        <v>0</v>
      </c>
      <c r="AZ99" s="99">
        <f>'05 - 05 - Bezpečnostní př...'!F33</f>
        <v>0</v>
      </c>
      <c r="BA99" s="99">
        <f>'05 - 05 - Bezpečnostní př...'!F34</f>
        <v>0</v>
      </c>
      <c r="BB99" s="99">
        <f>'05 - 05 - Bezpečnostní př...'!F35</f>
        <v>0</v>
      </c>
      <c r="BC99" s="99">
        <f>'05 - 05 - Bezpečnostní př...'!F36</f>
        <v>0</v>
      </c>
      <c r="BD99" s="101">
        <f>'05 - 05 - Bezpečnostní př...'!F37</f>
        <v>0</v>
      </c>
      <c r="BT99" s="102" t="s">
        <v>85</v>
      </c>
      <c r="BV99" s="102" t="s">
        <v>79</v>
      </c>
      <c r="BW99" s="102" t="s">
        <v>100</v>
      </c>
      <c r="BX99" s="102" t="s">
        <v>5</v>
      </c>
      <c r="CL99" s="102" t="s">
        <v>87</v>
      </c>
      <c r="CM99" s="102" t="s">
        <v>88</v>
      </c>
    </row>
    <row r="100" spans="1:91" s="7" customFormat="1" ht="16.5" customHeight="1">
      <c r="A100" s="92" t="s">
        <v>81</v>
      </c>
      <c r="B100" s="93"/>
      <c r="C100" s="94"/>
      <c r="D100" s="267" t="s">
        <v>101</v>
      </c>
      <c r="E100" s="267"/>
      <c r="F100" s="267"/>
      <c r="G100" s="267"/>
      <c r="H100" s="267"/>
      <c r="I100" s="95"/>
      <c r="J100" s="267" t="s">
        <v>102</v>
      </c>
      <c r="K100" s="267"/>
      <c r="L100" s="267"/>
      <c r="M100" s="267"/>
      <c r="N100" s="267"/>
      <c r="O100" s="267"/>
      <c r="P100" s="267"/>
      <c r="Q100" s="267"/>
      <c r="R100" s="267"/>
      <c r="S100" s="267"/>
      <c r="T100" s="267"/>
      <c r="U100" s="267"/>
      <c r="V100" s="267"/>
      <c r="W100" s="267"/>
      <c r="X100" s="267"/>
      <c r="Y100" s="267"/>
      <c r="Z100" s="267"/>
      <c r="AA100" s="267"/>
      <c r="AB100" s="267"/>
      <c r="AC100" s="267"/>
      <c r="AD100" s="267"/>
      <c r="AE100" s="267"/>
      <c r="AF100" s="267"/>
      <c r="AG100" s="260">
        <f>'06 - 06 - Ocelový mostek ...'!J30</f>
        <v>0</v>
      </c>
      <c r="AH100" s="261"/>
      <c r="AI100" s="261"/>
      <c r="AJ100" s="261"/>
      <c r="AK100" s="261"/>
      <c r="AL100" s="261"/>
      <c r="AM100" s="261"/>
      <c r="AN100" s="260">
        <f t="shared" si="0"/>
        <v>0</v>
      </c>
      <c r="AO100" s="261"/>
      <c r="AP100" s="261"/>
      <c r="AQ100" s="96" t="s">
        <v>84</v>
      </c>
      <c r="AR100" s="97"/>
      <c r="AS100" s="98">
        <v>0</v>
      </c>
      <c r="AT100" s="99">
        <f t="shared" si="1"/>
        <v>0</v>
      </c>
      <c r="AU100" s="100">
        <f>'06 - 06 - Ocelový mostek ...'!P122</f>
        <v>0</v>
      </c>
      <c r="AV100" s="99">
        <f>'06 - 06 - Ocelový mostek ...'!J33</f>
        <v>0</v>
      </c>
      <c r="AW100" s="99">
        <f>'06 - 06 - Ocelový mostek ...'!J34</f>
        <v>0</v>
      </c>
      <c r="AX100" s="99">
        <f>'06 - 06 - Ocelový mostek ...'!J35</f>
        <v>0</v>
      </c>
      <c r="AY100" s="99">
        <f>'06 - 06 - Ocelový mostek ...'!J36</f>
        <v>0</v>
      </c>
      <c r="AZ100" s="99">
        <f>'06 - 06 - Ocelový mostek ...'!F33</f>
        <v>0</v>
      </c>
      <c r="BA100" s="99">
        <f>'06 - 06 - Ocelový mostek ...'!F34</f>
        <v>0</v>
      </c>
      <c r="BB100" s="99">
        <f>'06 - 06 - Ocelový mostek ...'!F35</f>
        <v>0</v>
      </c>
      <c r="BC100" s="99">
        <f>'06 - 06 - Ocelový mostek ...'!F36</f>
        <v>0</v>
      </c>
      <c r="BD100" s="101">
        <f>'06 - 06 - Ocelový mostek ...'!F37</f>
        <v>0</v>
      </c>
      <c r="BT100" s="102" t="s">
        <v>85</v>
      </c>
      <c r="BV100" s="102" t="s">
        <v>79</v>
      </c>
      <c r="BW100" s="102" t="s">
        <v>103</v>
      </c>
      <c r="BX100" s="102" t="s">
        <v>5</v>
      </c>
      <c r="CL100" s="102" t="s">
        <v>87</v>
      </c>
      <c r="CM100" s="102" t="s">
        <v>88</v>
      </c>
    </row>
    <row r="101" spans="1:91" s="7" customFormat="1" ht="24.75" customHeight="1">
      <c r="A101" s="92" t="s">
        <v>81</v>
      </c>
      <c r="B101" s="93"/>
      <c r="C101" s="94"/>
      <c r="D101" s="267" t="s">
        <v>104</v>
      </c>
      <c r="E101" s="267"/>
      <c r="F101" s="267"/>
      <c r="G101" s="267"/>
      <c r="H101" s="267"/>
      <c r="I101" s="95"/>
      <c r="J101" s="267" t="s">
        <v>105</v>
      </c>
      <c r="K101" s="267"/>
      <c r="L101" s="267"/>
      <c r="M101" s="267"/>
      <c r="N101" s="267"/>
      <c r="O101" s="267"/>
      <c r="P101" s="267"/>
      <c r="Q101" s="267"/>
      <c r="R101" s="267"/>
      <c r="S101" s="267"/>
      <c r="T101" s="267"/>
      <c r="U101" s="267"/>
      <c r="V101" s="267"/>
      <c r="W101" s="267"/>
      <c r="X101" s="267"/>
      <c r="Y101" s="267"/>
      <c r="Z101" s="267"/>
      <c r="AA101" s="267"/>
      <c r="AB101" s="267"/>
      <c r="AC101" s="267"/>
      <c r="AD101" s="267"/>
      <c r="AE101" s="267"/>
      <c r="AF101" s="267"/>
      <c r="AG101" s="260">
        <f>'07 - 07 - Zemník rekultiv...'!J30</f>
        <v>0</v>
      </c>
      <c r="AH101" s="261"/>
      <c r="AI101" s="261"/>
      <c r="AJ101" s="261"/>
      <c r="AK101" s="261"/>
      <c r="AL101" s="261"/>
      <c r="AM101" s="261"/>
      <c r="AN101" s="260">
        <f t="shared" si="0"/>
        <v>0</v>
      </c>
      <c r="AO101" s="261"/>
      <c r="AP101" s="261"/>
      <c r="AQ101" s="96" t="s">
        <v>84</v>
      </c>
      <c r="AR101" s="97"/>
      <c r="AS101" s="98">
        <v>0</v>
      </c>
      <c r="AT101" s="99">
        <f t="shared" si="1"/>
        <v>0</v>
      </c>
      <c r="AU101" s="100">
        <f>'07 - 07 - Zemník rekultiv...'!P121</f>
        <v>0</v>
      </c>
      <c r="AV101" s="99">
        <f>'07 - 07 - Zemník rekultiv...'!J33</f>
        <v>0</v>
      </c>
      <c r="AW101" s="99">
        <f>'07 - 07 - Zemník rekultiv...'!J34</f>
        <v>0</v>
      </c>
      <c r="AX101" s="99">
        <f>'07 - 07 - Zemník rekultiv...'!J35</f>
        <v>0</v>
      </c>
      <c r="AY101" s="99">
        <f>'07 - 07 - Zemník rekultiv...'!J36</f>
        <v>0</v>
      </c>
      <c r="AZ101" s="99">
        <f>'07 - 07 - Zemník rekultiv...'!F33</f>
        <v>0</v>
      </c>
      <c r="BA101" s="99">
        <f>'07 - 07 - Zemník rekultiv...'!F34</f>
        <v>0</v>
      </c>
      <c r="BB101" s="99">
        <f>'07 - 07 - Zemník rekultiv...'!F35</f>
        <v>0</v>
      </c>
      <c r="BC101" s="99">
        <f>'07 - 07 - Zemník rekultiv...'!F36</f>
        <v>0</v>
      </c>
      <c r="BD101" s="101">
        <f>'07 - 07 - Zemník rekultiv...'!F37</f>
        <v>0</v>
      </c>
      <c r="BT101" s="102" t="s">
        <v>85</v>
      </c>
      <c r="BV101" s="102" t="s">
        <v>79</v>
      </c>
      <c r="BW101" s="102" t="s">
        <v>106</v>
      </c>
      <c r="BX101" s="102" t="s">
        <v>5</v>
      </c>
      <c r="CL101" s="102" t="s">
        <v>87</v>
      </c>
      <c r="CM101" s="102" t="s">
        <v>88</v>
      </c>
    </row>
    <row r="102" spans="1:91" s="7" customFormat="1" ht="16.5" customHeight="1">
      <c r="A102" s="92" t="s">
        <v>81</v>
      </c>
      <c r="B102" s="93"/>
      <c r="C102" s="94"/>
      <c r="D102" s="267" t="s">
        <v>107</v>
      </c>
      <c r="E102" s="267"/>
      <c r="F102" s="267"/>
      <c r="G102" s="267"/>
      <c r="H102" s="267"/>
      <c r="I102" s="95"/>
      <c r="J102" s="267" t="s">
        <v>108</v>
      </c>
      <c r="K102" s="267"/>
      <c r="L102" s="267"/>
      <c r="M102" s="267"/>
      <c r="N102" s="267"/>
      <c r="O102" s="267"/>
      <c r="P102" s="267"/>
      <c r="Q102" s="267"/>
      <c r="R102" s="267"/>
      <c r="S102" s="267"/>
      <c r="T102" s="267"/>
      <c r="U102" s="267"/>
      <c r="V102" s="267"/>
      <c r="W102" s="267"/>
      <c r="X102" s="267"/>
      <c r="Y102" s="267"/>
      <c r="Z102" s="267"/>
      <c r="AA102" s="267"/>
      <c r="AB102" s="267"/>
      <c r="AC102" s="267"/>
      <c r="AD102" s="267"/>
      <c r="AE102" s="267"/>
      <c r="AF102" s="267"/>
      <c r="AG102" s="260">
        <f>'08 - 08 - Vedlejší rozpoč...'!J30</f>
        <v>0</v>
      </c>
      <c r="AH102" s="261"/>
      <c r="AI102" s="261"/>
      <c r="AJ102" s="261"/>
      <c r="AK102" s="261"/>
      <c r="AL102" s="261"/>
      <c r="AM102" s="261"/>
      <c r="AN102" s="260">
        <f t="shared" si="0"/>
        <v>0</v>
      </c>
      <c r="AO102" s="261"/>
      <c r="AP102" s="261"/>
      <c r="AQ102" s="96" t="s">
        <v>84</v>
      </c>
      <c r="AR102" s="97"/>
      <c r="AS102" s="103">
        <v>0</v>
      </c>
      <c r="AT102" s="104">
        <f t="shared" si="1"/>
        <v>0</v>
      </c>
      <c r="AU102" s="105">
        <f>'08 - 08 - Vedlejší rozpoč...'!P121</f>
        <v>0</v>
      </c>
      <c r="AV102" s="104">
        <f>'08 - 08 - Vedlejší rozpoč...'!J33</f>
        <v>0</v>
      </c>
      <c r="AW102" s="104">
        <f>'08 - 08 - Vedlejší rozpoč...'!J34</f>
        <v>0</v>
      </c>
      <c r="AX102" s="104">
        <f>'08 - 08 - Vedlejší rozpoč...'!J35</f>
        <v>0</v>
      </c>
      <c r="AY102" s="104">
        <f>'08 - 08 - Vedlejší rozpoč...'!J36</f>
        <v>0</v>
      </c>
      <c r="AZ102" s="104">
        <f>'08 - 08 - Vedlejší rozpoč...'!F33</f>
        <v>0</v>
      </c>
      <c r="BA102" s="104">
        <f>'08 - 08 - Vedlejší rozpoč...'!F34</f>
        <v>0</v>
      </c>
      <c r="BB102" s="104">
        <f>'08 - 08 - Vedlejší rozpoč...'!F35</f>
        <v>0</v>
      </c>
      <c r="BC102" s="104">
        <f>'08 - 08 - Vedlejší rozpoč...'!F36</f>
        <v>0</v>
      </c>
      <c r="BD102" s="106">
        <f>'08 - 08 - Vedlejší rozpoč...'!F37</f>
        <v>0</v>
      </c>
      <c r="BT102" s="102" t="s">
        <v>85</v>
      </c>
      <c r="BV102" s="102" t="s">
        <v>79</v>
      </c>
      <c r="BW102" s="102" t="s">
        <v>109</v>
      </c>
      <c r="BX102" s="102" t="s">
        <v>5</v>
      </c>
      <c r="CL102" s="102" t="s">
        <v>1</v>
      </c>
      <c r="CM102" s="102" t="s">
        <v>88</v>
      </c>
    </row>
    <row r="103" spans="1:91" s="2" customFormat="1" ht="30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8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  <row r="104" spans="1:9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38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</sheetData>
  <sheetProtection password="CC35" sheet="1" objects="1" scenarios="1" formatColumns="0" formatRows="0"/>
  <mergeCells count="70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9:H99"/>
    <mergeCell ref="J99:AF99"/>
    <mergeCell ref="J96:AF96"/>
    <mergeCell ref="D96:H96"/>
    <mergeCell ref="AG96:AM96"/>
    <mergeCell ref="D97:H97"/>
    <mergeCell ref="J97:AF97"/>
    <mergeCell ref="AG97:AM97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K30:AO30"/>
    <mergeCell ref="L30:P30"/>
    <mergeCell ref="W30:AE30"/>
    <mergeCell ref="L31:P31"/>
    <mergeCell ref="AN102:AP102"/>
    <mergeCell ref="AG102:AM102"/>
    <mergeCell ref="AN99:AP99"/>
    <mergeCell ref="AG99:AM99"/>
    <mergeCell ref="AN96:AP96"/>
    <mergeCell ref="AN97:AP97"/>
    <mergeCell ref="L85:AJ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</mergeCells>
  <hyperlinks>
    <hyperlink ref="A95" location="'01 - 01 - Odstranění zele...'!C2" display="/"/>
    <hyperlink ref="A96" location="'02 - 02 - Odbahnění rybní...'!C2" display="/"/>
    <hyperlink ref="A97" location="'03 - 03 - Vypouštěcí zaří...'!C2" display="/"/>
    <hyperlink ref="A98" location="'04 - 04 - Rekonstrukce hráze'!C2" display="/"/>
    <hyperlink ref="A99" location="'05 - 05 - Bezpečnostní př...'!C2" display="/"/>
    <hyperlink ref="A100" location="'06 - 06 - Ocelový mostek ...'!C2" display="/"/>
    <hyperlink ref="A101" location="'07 - 07 - Zemník rekultiv...'!C2" display="/"/>
    <hyperlink ref="A102" location="'08 - 08 - Vedlejší rozpoč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8"/>
  <sheetViews>
    <sheetView showGridLines="0" topLeftCell="A155" workbookViewId="0">
      <selection activeCell="E167" sqref="E16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86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88</v>
      </c>
    </row>
    <row r="4" spans="1:46" s="1" customFormat="1" ht="24.95" customHeight="1">
      <c r="B4" s="19"/>
      <c r="D4" s="109" t="s">
        <v>110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4" t="str">
        <f>'Rekapitulace stavby'!K6</f>
        <v>Odbahnění a rekonstrukce rybníka Zichův v Novém Městě n. M.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111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6" t="s">
        <v>112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87</v>
      </c>
      <c r="G11" s="33"/>
      <c r="H11" s="33"/>
      <c r="I11" s="111" t="s">
        <v>19</v>
      </c>
      <c r="J11" s="112" t="s">
        <v>113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1. 11. 2023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">
        <v>32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33</v>
      </c>
      <c r="F21" s="33"/>
      <c r="G21" s="33"/>
      <c r="H21" s="33"/>
      <c r="I21" s="111" t="s">
        <v>28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">
        <v>32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33</v>
      </c>
      <c r="F24" s="33"/>
      <c r="G24" s="33"/>
      <c r="H24" s="33"/>
      <c r="I24" s="111" t="s">
        <v>28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ROUND((SUM(BE118:BE157)),  2)</f>
        <v>0</v>
      </c>
      <c r="G33" s="33"/>
      <c r="H33" s="33"/>
      <c r="I33" s="123">
        <v>0.21</v>
      </c>
      <c r="J33" s="122">
        <f>ROUND(((SUM(BE118:BE157))*I33),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ROUND((SUM(BF118:BF157)),  2)</f>
        <v>0</v>
      </c>
      <c r="G34" s="33"/>
      <c r="H34" s="33"/>
      <c r="I34" s="123">
        <v>0.12</v>
      </c>
      <c r="J34" s="122">
        <f>ROUND(((SUM(BF118:BF157))*I34),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ROUND((SUM(BG118:BG157)),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ROUND((SUM(BH118:BH157)),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ROUND((SUM(BI118:BI157)),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82" t="str">
        <f>E7</f>
        <v>Odbahnění a rekonstrukce rybníka Zichův v Novém Městě n. M.</v>
      </c>
      <c r="F85" s="283"/>
      <c r="G85" s="283"/>
      <c r="H85" s="28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111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62" t="str">
        <f>E9</f>
        <v>01 - 01 - Odstranění zeleně v prostoru rybníka a hráze</v>
      </c>
      <c r="F87" s="281"/>
      <c r="G87" s="281"/>
      <c r="H87" s="28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>Nové Město na Moravě</v>
      </c>
      <c r="G89" s="35"/>
      <c r="H89" s="35"/>
      <c r="I89" s="28" t="s">
        <v>22</v>
      </c>
      <c r="J89" s="65" t="str">
        <f>IF(J12="","",J12)</f>
        <v>1. 11. 2023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>Město Nové Město na Moravě</v>
      </c>
      <c r="G91" s="35"/>
      <c r="H91" s="35"/>
      <c r="I91" s="28" t="s">
        <v>31</v>
      </c>
      <c r="J91" s="31" t="str">
        <f>E21</f>
        <v>Ing. Václav Nečas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>Ing. Václav Nečas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115</v>
      </c>
      <c r="D94" s="143"/>
      <c r="E94" s="143"/>
      <c r="F94" s="143"/>
      <c r="G94" s="143"/>
      <c r="H94" s="143"/>
      <c r="I94" s="143"/>
      <c r="J94" s="144" t="s">
        <v>116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117</v>
      </c>
      <c r="D96" s="35"/>
      <c r="E96" s="35"/>
      <c r="F96" s="35"/>
      <c r="G96" s="35"/>
      <c r="H96" s="35"/>
      <c r="I96" s="35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hidden="1" customHeight="1">
      <c r="B97" s="146"/>
      <c r="C97" s="147"/>
      <c r="D97" s="148" t="s">
        <v>119</v>
      </c>
      <c r="E97" s="149"/>
      <c r="F97" s="149"/>
      <c r="G97" s="149"/>
      <c r="H97" s="149"/>
      <c r="I97" s="149"/>
      <c r="J97" s="150">
        <f>J119</f>
        <v>0</v>
      </c>
      <c r="K97" s="147"/>
      <c r="L97" s="151"/>
    </row>
    <row r="98" spans="1:31" s="10" customFormat="1" ht="19.899999999999999" hidden="1" customHeight="1">
      <c r="B98" s="152"/>
      <c r="C98" s="153"/>
      <c r="D98" s="154" t="s">
        <v>120</v>
      </c>
      <c r="E98" s="155"/>
      <c r="F98" s="155"/>
      <c r="G98" s="155"/>
      <c r="H98" s="155"/>
      <c r="I98" s="155"/>
      <c r="J98" s="156">
        <f>J120</f>
        <v>0</v>
      </c>
      <c r="K98" s="153"/>
      <c r="L98" s="157"/>
    </row>
    <row r="99" spans="1:31" s="2" customFormat="1" ht="21.75" hidden="1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hidden="1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hidden="1"/>
    <row r="102" spans="1:31" hidden="1"/>
    <row r="103" spans="1:31" hidden="1"/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121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82" t="str">
        <f>E7</f>
        <v>Odbahnění a rekonstrukce rybníka Zichův v Novém Městě n. M.</v>
      </c>
      <c r="F108" s="283"/>
      <c r="G108" s="283"/>
      <c r="H108" s="283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111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62" t="str">
        <f>E9</f>
        <v>01 - 01 - Odstranění zeleně v prostoru rybníka a hráze</v>
      </c>
      <c r="F110" s="281"/>
      <c r="G110" s="281"/>
      <c r="H110" s="281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>Nové Město na Moravě</v>
      </c>
      <c r="G112" s="35"/>
      <c r="H112" s="35"/>
      <c r="I112" s="28" t="s">
        <v>22</v>
      </c>
      <c r="J112" s="65" t="str">
        <f>IF(J12="","",J12)</f>
        <v>1. 11. 2023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24</v>
      </c>
      <c r="D114" s="35"/>
      <c r="E114" s="35"/>
      <c r="F114" s="26" t="str">
        <f>E15</f>
        <v>Město Nové Město na Moravě</v>
      </c>
      <c r="G114" s="35"/>
      <c r="H114" s="35"/>
      <c r="I114" s="28" t="s">
        <v>31</v>
      </c>
      <c r="J114" s="31" t="str">
        <f>E21</f>
        <v>Ing. Václav Nečas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29</v>
      </c>
      <c r="D115" s="35"/>
      <c r="E115" s="35"/>
      <c r="F115" s="26" t="str">
        <f>IF(E18="","",E18)</f>
        <v>Vyplň údaj</v>
      </c>
      <c r="G115" s="35"/>
      <c r="H115" s="35"/>
      <c r="I115" s="28" t="s">
        <v>35</v>
      </c>
      <c r="J115" s="31" t="str">
        <f>E24</f>
        <v>Ing. Václav Nečas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58"/>
      <c r="B117" s="159"/>
      <c r="C117" s="160" t="s">
        <v>122</v>
      </c>
      <c r="D117" s="161" t="s">
        <v>62</v>
      </c>
      <c r="E117" s="161" t="s">
        <v>58</v>
      </c>
      <c r="F117" s="161" t="s">
        <v>59</v>
      </c>
      <c r="G117" s="161" t="s">
        <v>123</v>
      </c>
      <c r="H117" s="161" t="s">
        <v>124</v>
      </c>
      <c r="I117" s="161" t="s">
        <v>125</v>
      </c>
      <c r="J117" s="162" t="s">
        <v>116</v>
      </c>
      <c r="K117" s="163" t="s">
        <v>126</v>
      </c>
      <c r="L117" s="164"/>
      <c r="M117" s="74" t="s">
        <v>1</v>
      </c>
      <c r="N117" s="75" t="s">
        <v>41</v>
      </c>
      <c r="O117" s="75" t="s">
        <v>127</v>
      </c>
      <c r="P117" s="75" t="s">
        <v>128</v>
      </c>
      <c r="Q117" s="75" t="s">
        <v>129</v>
      </c>
      <c r="R117" s="75" t="s">
        <v>130</v>
      </c>
      <c r="S117" s="75" t="s">
        <v>131</v>
      </c>
      <c r="T117" s="76" t="s">
        <v>132</v>
      </c>
      <c r="U117" s="158"/>
      <c r="V117" s="158"/>
      <c r="W117" s="158"/>
      <c r="X117" s="158"/>
      <c r="Y117" s="158"/>
      <c r="Z117" s="158"/>
      <c r="AA117" s="158"/>
      <c r="AB117" s="158"/>
      <c r="AC117" s="158"/>
      <c r="AD117" s="158"/>
      <c r="AE117" s="158"/>
    </row>
    <row r="118" spans="1:65" s="2" customFormat="1" ht="22.9" customHeight="1">
      <c r="A118" s="33"/>
      <c r="B118" s="34"/>
      <c r="C118" s="81" t="s">
        <v>133</v>
      </c>
      <c r="D118" s="35"/>
      <c r="E118" s="35"/>
      <c r="F118" s="35"/>
      <c r="G118" s="35"/>
      <c r="H118" s="35"/>
      <c r="I118" s="35"/>
      <c r="J118" s="165">
        <f>BK118</f>
        <v>0</v>
      </c>
      <c r="K118" s="35"/>
      <c r="L118" s="38"/>
      <c r="M118" s="77"/>
      <c r="N118" s="166"/>
      <c r="O118" s="78"/>
      <c r="P118" s="167">
        <f>P119</f>
        <v>0</v>
      </c>
      <c r="Q118" s="78"/>
      <c r="R118" s="167">
        <f>R119</f>
        <v>5.3999999999999999E-2</v>
      </c>
      <c r="S118" s="78"/>
      <c r="T118" s="168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76</v>
      </c>
      <c r="AU118" s="16" t="s">
        <v>118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76</v>
      </c>
      <c r="E119" s="173" t="s">
        <v>134</v>
      </c>
      <c r="F119" s="173" t="s">
        <v>135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5.3999999999999999E-2</v>
      </c>
      <c r="S119" s="178"/>
      <c r="T119" s="180">
        <f>T120</f>
        <v>0</v>
      </c>
      <c r="AR119" s="181" t="s">
        <v>85</v>
      </c>
      <c r="AT119" s="182" t="s">
        <v>76</v>
      </c>
      <c r="AU119" s="182" t="s">
        <v>77</v>
      </c>
      <c r="AY119" s="181" t="s">
        <v>136</v>
      </c>
      <c r="BK119" s="183">
        <f>BK120</f>
        <v>0</v>
      </c>
    </row>
    <row r="120" spans="1:65" s="12" customFormat="1" ht="22.9" customHeight="1">
      <c r="B120" s="170"/>
      <c r="C120" s="171"/>
      <c r="D120" s="172" t="s">
        <v>76</v>
      </c>
      <c r="E120" s="184" t="s">
        <v>85</v>
      </c>
      <c r="F120" s="184" t="s">
        <v>137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SUM(P121:P157)</f>
        <v>0</v>
      </c>
      <c r="Q120" s="178"/>
      <c r="R120" s="179">
        <f>SUM(R121:R157)</f>
        <v>5.3999999999999999E-2</v>
      </c>
      <c r="S120" s="178"/>
      <c r="T120" s="180">
        <f>SUM(T121:T157)</f>
        <v>0</v>
      </c>
      <c r="AR120" s="181" t="s">
        <v>85</v>
      </c>
      <c r="AT120" s="182" t="s">
        <v>76</v>
      </c>
      <c r="AU120" s="182" t="s">
        <v>85</v>
      </c>
      <c r="AY120" s="181" t="s">
        <v>136</v>
      </c>
      <c r="BK120" s="183">
        <f>SUM(BK121:BK157)</f>
        <v>0</v>
      </c>
    </row>
    <row r="121" spans="1:65" s="2" customFormat="1" ht="24.2" customHeight="1">
      <c r="A121" s="33"/>
      <c r="B121" s="34"/>
      <c r="C121" s="186" t="s">
        <v>85</v>
      </c>
      <c r="D121" s="186" t="s">
        <v>138</v>
      </c>
      <c r="E121" s="187" t="s">
        <v>139</v>
      </c>
      <c r="F121" s="188" t="s">
        <v>140</v>
      </c>
      <c r="G121" s="189" t="s">
        <v>141</v>
      </c>
      <c r="H121" s="190">
        <v>2000</v>
      </c>
      <c r="I121" s="191"/>
      <c r="J121" s="192">
        <f t="shared" ref="J121:J132" si="0">ROUND(I121*H121,2)</f>
        <v>0</v>
      </c>
      <c r="K121" s="193"/>
      <c r="L121" s="38"/>
      <c r="M121" s="194" t="s">
        <v>1</v>
      </c>
      <c r="N121" s="195" t="s">
        <v>42</v>
      </c>
      <c r="O121" s="70"/>
      <c r="P121" s="196">
        <f t="shared" ref="P121:P132" si="1">O121*H121</f>
        <v>0</v>
      </c>
      <c r="Q121" s="196">
        <v>0</v>
      </c>
      <c r="R121" s="196">
        <f t="shared" ref="R121:R132" si="2">Q121*H121</f>
        <v>0</v>
      </c>
      <c r="S121" s="196">
        <v>0</v>
      </c>
      <c r="T121" s="197">
        <f t="shared" ref="T121:T132" si="3"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8" t="s">
        <v>142</v>
      </c>
      <c r="AT121" s="198" t="s">
        <v>138</v>
      </c>
      <c r="AU121" s="198" t="s">
        <v>88</v>
      </c>
      <c r="AY121" s="16" t="s">
        <v>136</v>
      </c>
      <c r="BE121" s="199">
        <f t="shared" ref="BE121:BE132" si="4">IF(N121="základní",J121,0)</f>
        <v>0</v>
      </c>
      <c r="BF121" s="199">
        <f t="shared" ref="BF121:BF132" si="5">IF(N121="snížená",J121,0)</f>
        <v>0</v>
      </c>
      <c r="BG121" s="199">
        <f t="shared" ref="BG121:BG132" si="6">IF(N121="zákl. přenesená",J121,0)</f>
        <v>0</v>
      </c>
      <c r="BH121" s="199">
        <f t="shared" ref="BH121:BH132" si="7">IF(N121="sníž. přenesená",J121,0)</f>
        <v>0</v>
      </c>
      <c r="BI121" s="199">
        <f t="shared" ref="BI121:BI132" si="8">IF(N121="nulová",J121,0)</f>
        <v>0</v>
      </c>
      <c r="BJ121" s="16" t="s">
        <v>85</v>
      </c>
      <c r="BK121" s="199">
        <f t="shared" ref="BK121:BK132" si="9">ROUND(I121*H121,2)</f>
        <v>0</v>
      </c>
      <c r="BL121" s="16" t="s">
        <v>142</v>
      </c>
      <c r="BM121" s="198" t="s">
        <v>143</v>
      </c>
    </row>
    <row r="122" spans="1:65" s="2" customFormat="1" ht="49.15" customHeight="1">
      <c r="A122" s="33"/>
      <c r="B122" s="34"/>
      <c r="C122" s="186" t="s">
        <v>88</v>
      </c>
      <c r="D122" s="186" t="s">
        <v>138</v>
      </c>
      <c r="E122" s="187" t="s">
        <v>144</v>
      </c>
      <c r="F122" s="188" t="s">
        <v>145</v>
      </c>
      <c r="G122" s="189" t="s">
        <v>141</v>
      </c>
      <c r="H122" s="190">
        <v>5200</v>
      </c>
      <c r="I122" s="191"/>
      <c r="J122" s="192">
        <f t="shared" si="0"/>
        <v>0</v>
      </c>
      <c r="K122" s="193"/>
      <c r="L122" s="38"/>
      <c r="M122" s="194" t="s">
        <v>1</v>
      </c>
      <c r="N122" s="195" t="s">
        <v>42</v>
      </c>
      <c r="O122" s="70"/>
      <c r="P122" s="196">
        <f t="shared" si="1"/>
        <v>0</v>
      </c>
      <c r="Q122" s="196">
        <v>0</v>
      </c>
      <c r="R122" s="196">
        <f t="shared" si="2"/>
        <v>0</v>
      </c>
      <c r="S122" s="196">
        <v>0</v>
      </c>
      <c r="T122" s="197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8" t="s">
        <v>142</v>
      </c>
      <c r="AT122" s="198" t="s">
        <v>138</v>
      </c>
      <c r="AU122" s="198" t="s">
        <v>88</v>
      </c>
      <c r="AY122" s="16" t="s">
        <v>136</v>
      </c>
      <c r="BE122" s="199">
        <f t="shared" si="4"/>
        <v>0</v>
      </c>
      <c r="BF122" s="199">
        <f t="shared" si="5"/>
        <v>0</v>
      </c>
      <c r="BG122" s="199">
        <f t="shared" si="6"/>
        <v>0</v>
      </c>
      <c r="BH122" s="199">
        <f t="shared" si="7"/>
        <v>0</v>
      </c>
      <c r="BI122" s="199">
        <f t="shared" si="8"/>
        <v>0</v>
      </c>
      <c r="BJ122" s="16" t="s">
        <v>85</v>
      </c>
      <c r="BK122" s="199">
        <f t="shared" si="9"/>
        <v>0</v>
      </c>
      <c r="BL122" s="16" t="s">
        <v>142</v>
      </c>
      <c r="BM122" s="198" t="s">
        <v>146</v>
      </c>
    </row>
    <row r="123" spans="1:65" s="2" customFormat="1" ht="33" customHeight="1">
      <c r="A123" s="33"/>
      <c r="B123" s="34"/>
      <c r="C123" s="186" t="s">
        <v>147</v>
      </c>
      <c r="D123" s="186" t="s">
        <v>138</v>
      </c>
      <c r="E123" s="187" t="s">
        <v>148</v>
      </c>
      <c r="F123" s="188" t="s">
        <v>149</v>
      </c>
      <c r="G123" s="189" t="s">
        <v>150</v>
      </c>
      <c r="H123" s="190">
        <v>176</v>
      </c>
      <c r="I123" s="191"/>
      <c r="J123" s="192">
        <f t="shared" si="0"/>
        <v>0</v>
      </c>
      <c r="K123" s="193"/>
      <c r="L123" s="38"/>
      <c r="M123" s="194" t="s">
        <v>1</v>
      </c>
      <c r="N123" s="195" t="s">
        <v>42</v>
      </c>
      <c r="O123" s="70"/>
      <c r="P123" s="196">
        <f t="shared" si="1"/>
        <v>0</v>
      </c>
      <c r="Q123" s="196">
        <v>0</v>
      </c>
      <c r="R123" s="196">
        <f t="shared" si="2"/>
        <v>0</v>
      </c>
      <c r="S123" s="196">
        <v>0</v>
      </c>
      <c r="T123" s="197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8" t="s">
        <v>142</v>
      </c>
      <c r="AT123" s="198" t="s">
        <v>138</v>
      </c>
      <c r="AU123" s="198" t="s">
        <v>88</v>
      </c>
      <c r="AY123" s="16" t="s">
        <v>136</v>
      </c>
      <c r="BE123" s="199">
        <f t="shared" si="4"/>
        <v>0</v>
      </c>
      <c r="BF123" s="199">
        <f t="shared" si="5"/>
        <v>0</v>
      </c>
      <c r="BG123" s="199">
        <f t="shared" si="6"/>
        <v>0</v>
      </c>
      <c r="BH123" s="199">
        <f t="shared" si="7"/>
        <v>0</v>
      </c>
      <c r="BI123" s="199">
        <f t="shared" si="8"/>
        <v>0</v>
      </c>
      <c r="BJ123" s="16" t="s">
        <v>85</v>
      </c>
      <c r="BK123" s="199">
        <f t="shared" si="9"/>
        <v>0</v>
      </c>
      <c r="BL123" s="16" t="s">
        <v>142</v>
      </c>
      <c r="BM123" s="198" t="s">
        <v>151</v>
      </c>
    </row>
    <row r="124" spans="1:65" s="2" customFormat="1" ht="33" customHeight="1">
      <c r="A124" s="33"/>
      <c r="B124" s="34"/>
      <c r="C124" s="186" t="s">
        <v>142</v>
      </c>
      <c r="D124" s="186" t="s">
        <v>138</v>
      </c>
      <c r="E124" s="187" t="s">
        <v>152</v>
      </c>
      <c r="F124" s="188" t="s">
        <v>153</v>
      </c>
      <c r="G124" s="189" t="s">
        <v>150</v>
      </c>
      <c r="H124" s="190">
        <v>89</v>
      </c>
      <c r="I124" s="191"/>
      <c r="J124" s="192">
        <f t="shared" si="0"/>
        <v>0</v>
      </c>
      <c r="K124" s="193"/>
      <c r="L124" s="38"/>
      <c r="M124" s="194" t="s">
        <v>1</v>
      </c>
      <c r="N124" s="195" t="s">
        <v>42</v>
      </c>
      <c r="O124" s="70"/>
      <c r="P124" s="196">
        <f t="shared" si="1"/>
        <v>0</v>
      </c>
      <c r="Q124" s="196">
        <v>0</v>
      </c>
      <c r="R124" s="196">
        <f t="shared" si="2"/>
        <v>0</v>
      </c>
      <c r="S124" s="196">
        <v>0</v>
      </c>
      <c r="T124" s="197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142</v>
      </c>
      <c r="AT124" s="198" t="s">
        <v>138</v>
      </c>
      <c r="AU124" s="198" t="s">
        <v>88</v>
      </c>
      <c r="AY124" s="16" t="s">
        <v>136</v>
      </c>
      <c r="BE124" s="199">
        <f t="shared" si="4"/>
        <v>0</v>
      </c>
      <c r="BF124" s="199">
        <f t="shared" si="5"/>
        <v>0</v>
      </c>
      <c r="BG124" s="199">
        <f t="shared" si="6"/>
        <v>0</v>
      </c>
      <c r="BH124" s="199">
        <f t="shared" si="7"/>
        <v>0</v>
      </c>
      <c r="BI124" s="199">
        <f t="shared" si="8"/>
        <v>0</v>
      </c>
      <c r="BJ124" s="16" t="s">
        <v>85</v>
      </c>
      <c r="BK124" s="199">
        <f t="shared" si="9"/>
        <v>0</v>
      </c>
      <c r="BL124" s="16" t="s">
        <v>142</v>
      </c>
      <c r="BM124" s="198" t="s">
        <v>154</v>
      </c>
    </row>
    <row r="125" spans="1:65" s="2" customFormat="1" ht="33" customHeight="1">
      <c r="A125" s="33"/>
      <c r="B125" s="34"/>
      <c r="C125" s="186" t="s">
        <v>155</v>
      </c>
      <c r="D125" s="186" t="s">
        <v>138</v>
      </c>
      <c r="E125" s="187" t="s">
        <v>156</v>
      </c>
      <c r="F125" s="188" t="s">
        <v>157</v>
      </c>
      <c r="G125" s="189" t="s">
        <v>150</v>
      </c>
      <c r="H125" s="190">
        <v>16</v>
      </c>
      <c r="I125" s="191"/>
      <c r="J125" s="192">
        <f t="shared" si="0"/>
        <v>0</v>
      </c>
      <c r="K125" s="193"/>
      <c r="L125" s="38"/>
      <c r="M125" s="194" t="s">
        <v>1</v>
      </c>
      <c r="N125" s="195" t="s">
        <v>42</v>
      </c>
      <c r="O125" s="70"/>
      <c r="P125" s="196">
        <f t="shared" si="1"/>
        <v>0</v>
      </c>
      <c r="Q125" s="196">
        <v>0</v>
      </c>
      <c r="R125" s="196">
        <f t="shared" si="2"/>
        <v>0</v>
      </c>
      <c r="S125" s="196">
        <v>0</v>
      </c>
      <c r="T125" s="197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142</v>
      </c>
      <c r="AT125" s="198" t="s">
        <v>138</v>
      </c>
      <c r="AU125" s="198" t="s">
        <v>88</v>
      </c>
      <c r="AY125" s="16" t="s">
        <v>136</v>
      </c>
      <c r="BE125" s="199">
        <f t="shared" si="4"/>
        <v>0</v>
      </c>
      <c r="BF125" s="199">
        <f t="shared" si="5"/>
        <v>0</v>
      </c>
      <c r="BG125" s="199">
        <f t="shared" si="6"/>
        <v>0</v>
      </c>
      <c r="BH125" s="199">
        <f t="shared" si="7"/>
        <v>0</v>
      </c>
      <c r="BI125" s="199">
        <f t="shared" si="8"/>
        <v>0</v>
      </c>
      <c r="BJ125" s="16" t="s">
        <v>85</v>
      </c>
      <c r="BK125" s="199">
        <f t="shared" si="9"/>
        <v>0</v>
      </c>
      <c r="BL125" s="16" t="s">
        <v>142</v>
      </c>
      <c r="BM125" s="198" t="s">
        <v>158</v>
      </c>
    </row>
    <row r="126" spans="1:65" s="2" customFormat="1" ht="33" customHeight="1">
      <c r="A126" s="33"/>
      <c r="B126" s="34"/>
      <c r="C126" s="186" t="s">
        <v>159</v>
      </c>
      <c r="D126" s="186" t="s">
        <v>138</v>
      </c>
      <c r="E126" s="187" t="s">
        <v>160</v>
      </c>
      <c r="F126" s="188" t="s">
        <v>161</v>
      </c>
      <c r="G126" s="189" t="s">
        <v>150</v>
      </c>
      <c r="H126" s="190">
        <v>2</v>
      </c>
      <c r="I126" s="191"/>
      <c r="J126" s="192">
        <f t="shared" si="0"/>
        <v>0</v>
      </c>
      <c r="K126" s="193"/>
      <c r="L126" s="38"/>
      <c r="M126" s="194" t="s">
        <v>1</v>
      </c>
      <c r="N126" s="195" t="s">
        <v>42</v>
      </c>
      <c r="O126" s="70"/>
      <c r="P126" s="196">
        <f t="shared" si="1"/>
        <v>0</v>
      </c>
      <c r="Q126" s="196">
        <v>0</v>
      </c>
      <c r="R126" s="196">
        <f t="shared" si="2"/>
        <v>0</v>
      </c>
      <c r="S126" s="196">
        <v>0</v>
      </c>
      <c r="T126" s="197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142</v>
      </c>
      <c r="AT126" s="198" t="s">
        <v>138</v>
      </c>
      <c r="AU126" s="198" t="s">
        <v>88</v>
      </c>
      <c r="AY126" s="16" t="s">
        <v>136</v>
      </c>
      <c r="BE126" s="199">
        <f t="shared" si="4"/>
        <v>0</v>
      </c>
      <c r="BF126" s="199">
        <f t="shared" si="5"/>
        <v>0</v>
      </c>
      <c r="BG126" s="199">
        <f t="shared" si="6"/>
        <v>0</v>
      </c>
      <c r="BH126" s="199">
        <f t="shared" si="7"/>
        <v>0</v>
      </c>
      <c r="BI126" s="199">
        <f t="shared" si="8"/>
        <v>0</v>
      </c>
      <c r="BJ126" s="16" t="s">
        <v>85</v>
      </c>
      <c r="BK126" s="199">
        <f t="shared" si="9"/>
        <v>0</v>
      </c>
      <c r="BL126" s="16" t="s">
        <v>142</v>
      </c>
      <c r="BM126" s="198" t="s">
        <v>162</v>
      </c>
    </row>
    <row r="127" spans="1:65" s="2" customFormat="1" ht="33" customHeight="1">
      <c r="A127" s="33"/>
      <c r="B127" s="34"/>
      <c r="C127" s="186" t="s">
        <v>163</v>
      </c>
      <c r="D127" s="186" t="s">
        <v>138</v>
      </c>
      <c r="E127" s="187" t="s">
        <v>164</v>
      </c>
      <c r="F127" s="188" t="s">
        <v>165</v>
      </c>
      <c r="G127" s="189" t="s">
        <v>150</v>
      </c>
      <c r="H127" s="190">
        <v>1</v>
      </c>
      <c r="I127" s="191"/>
      <c r="J127" s="192">
        <f t="shared" si="0"/>
        <v>0</v>
      </c>
      <c r="K127" s="193"/>
      <c r="L127" s="38"/>
      <c r="M127" s="194" t="s">
        <v>1</v>
      </c>
      <c r="N127" s="195" t="s">
        <v>42</v>
      </c>
      <c r="O127" s="70"/>
      <c r="P127" s="196">
        <f t="shared" si="1"/>
        <v>0</v>
      </c>
      <c r="Q127" s="196">
        <v>0</v>
      </c>
      <c r="R127" s="196">
        <f t="shared" si="2"/>
        <v>0</v>
      </c>
      <c r="S127" s="196">
        <v>0</v>
      </c>
      <c r="T127" s="197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142</v>
      </c>
      <c r="AT127" s="198" t="s">
        <v>138</v>
      </c>
      <c r="AU127" s="198" t="s">
        <v>88</v>
      </c>
      <c r="AY127" s="16" t="s">
        <v>136</v>
      </c>
      <c r="BE127" s="199">
        <f t="shared" si="4"/>
        <v>0</v>
      </c>
      <c r="BF127" s="199">
        <f t="shared" si="5"/>
        <v>0</v>
      </c>
      <c r="BG127" s="199">
        <f t="shared" si="6"/>
        <v>0</v>
      </c>
      <c r="BH127" s="199">
        <f t="shared" si="7"/>
        <v>0</v>
      </c>
      <c r="BI127" s="199">
        <f t="shared" si="8"/>
        <v>0</v>
      </c>
      <c r="BJ127" s="16" t="s">
        <v>85</v>
      </c>
      <c r="BK127" s="199">
        <f t="shared" si="9"/>
        <v>0</v>
      </c>
      <c r="BL127" s="16" t="s">
        <v>142</v>
      </c>
      <c r="BM127" s="198" t="s">
        <v>166</v>
      </c>
    </row>
    <row r="128" spans="1:65" s="2" customFormat="1" ht="44.25" customHeight="1">
      <c r="A128" s="33"/>
      <c r="B128" s="34"/>
      <c r="C128" s="186" t="s">
        <v>167</v>
      </c>
      <c r="D128" s="186" t="s">
        <v>138</v>
      </c>
      <c r="E128" s="187" t="s">
        <v>168</v>
      </c>
      <c r="F128" s="188" t="s">
        <v>169</v>
      </c>
      <c r="G128" s="189" t="s">
        <v>150</v>
      </c>
      <c r="H128" s="190">
        <v>40</v>
      </c>
      <c r="I128" s="191"/>
      <c r="J128" s="192">
        <f t="shared" si="0"/>
        <v>0</v>
      </c>
      <c r="K128" s="193"/>
      <c r="L128" s="38"/>
      <c r="M128" s="194" t="s">
        <v>1</v>
      </c>
      <c r="N128" s="195" t="s">
        <v>42</v>
      </c>
      <c r="O128" s="70"/>
      <c r="P128" s="196">
        <f t="shared" si="1"/>
        <v>0</v>
      </c>
      <c r="Q128" s="196">
        <v>0</v>
      </c>
      <c r="R128" s="196">
        <f t="shared" si="2"/>
        <v>0</v>
      </c>
      <c r="S128" s="196">
        <v>0</v>
      </c>
      <c r="T128" s="197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142</v>
      </c>
      <c r="AT128" s="198" t="s">
        <v>138</v>
      </c>
      <c r="AU128" s="198" t="s">
        <v>88</v>
      </c>
      <c r="AY128" s="16" t="s">
        <v>136</v>
      </c>
      <c r="BE128" s="199">
        <f t="shared" si="4"/>
        <v>0</v>
      </c>
      <c r="BF128" s="199">
        <f t="shared" si="5"/>
        <v>0</v>
      </c>
      <c r="BG128" s="199">
        <f t="shared" si="6"/>
        <v>0</v>
      </c>
      <c r="BH128" s="199">
        <f t="shared" si="7"/>
        <v>0</v>
      </c>
      <c r="BI128" s="199">
        <f t="shared" si="8"/>
        <v>0</v>
      </c>
      <c r="BJ128" s="16" t="s">
        <v>85</v>
      </c>
      <c r="BK128" s="199">
        <f t="shared" si="9"/>
        <v>0</v>
      </c>
      <c r="BL128" s="16" t="s">
        <v>142</v>
      </c>
      <c r="BM128" s="198" t="s">
        <v>170</v>
      </c>
    </row>
    <row r="129" spans="1:65" s="2" customFormat="1" ht="37.9" customHeight="1">
      <c r="A129" s="33"/>
      <c r="B129" s="34"/>
      <c r="C129" s="186" t="s">
        <v>171</v>
      </c>
      <c r="D129" s="186" t="s">
        <v>138</v>
      </c>
      <c r="E129" s="187" t="s">
        <v>172</v>
      </c>
      <c r="F129" s="188" t="s">
        <v>173</v>
      </c>
      <c r="G129" s="189" t="s">
        <v>150</v>
      </c>
      <c r="H129" s="190">
        <v>136</v>
      </c>
      <c r="I129" s="191"/>
      <c r="J129" s="192">
        <f t="shared" si="0"/>
        <v>0</v>
      </c>
      <c r="K129" s="193"/>
      <c r="L129" s="38"/>
      <c r="M129" s="194" t="s">
        <v>1</v>
      </c>
      <c r="N129" s="195" t="s">
        <v>42</v>
      </c>
      <c r="O129" s="70"/>
      <c r="P129" s="196">
        <f t="shared" si="1"/>
        <v>0</v>
      </c>
      <c r="Q129" s="196">
        <v>0</v>
      </c>
      <c r="R129" s="196">
        <f t="shared" si="2"/>
        <v>0</v>
      </c>
      <c r="S129" s="196">
        <v>0</v>
      </c>
      <c r="T129" s="197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142</v>
      </c>
      <c r="AT129" s="198" t="s">
        <v>138</v>
      </c>
      <c r="AU129" s="198" t="s">
        <v>88</v>
      </c>
      <c r="AY129" s="16" t="s">
        <v>136</v>
      </c>
      <c r="BE129" s="199">
        <f t="shared" si="4"/>
        <v>0</v>
      </c>
      <c r="BF129" s="199">
        <f t="shared" si="5"/>
        <v>0</v>
      </c>
      <c r="BG129" s="199">
        <f t="shared" si="6"/>
        <v>0</v>
      </c>
      <c r="BH129" s="199">
        <f t="shared" si="7"/>
        <v>0</v>
      </c>
      <c r="BI129" s="199">
        <f t="shared" si="8"/>
        <v>0</v>
      </c>
      <c r="BJ129" s="16" t="s">
        <v>85</v>
      </c>
      <c r="BK129" s="199">
        <f t="shared" si="9"/>
        <v>0</v>
      </c>
      <c r="BL129" s="16" t="s">
        <v>142</v>
      </c>
      <c r="BM129" s="198" t="s">
        <v>174</v>
      </c>
    </row>
    <row r="130" spans="1:65" s="2" customFormat="1" ht="44.25" customHeight="1">
      <c r="A130" s="33"/>
      <c r="B130" s="34"/>
      <c r="C130" s="186" t="s">
        <v>175</v>
      </c>
      <c r="D130" s="186" t="s">
        <v>138</v>
      </c>
      <c r="E130" s="187" t="s">
        <v>176</v>
      </c>
      <c r="F130" s="188" t="s">
        <v>177</v>
      </c>
      <c r="G130" s="189" t="s">
        <v>150</v>
      </c>
      <c r="H130" s="190">
        <v>89</v>
      </c>
      <c r="I130" s="191"/>
      <c r="J130" s="192">
        <f t="shared" si="0"/>
        <v>0</v>
      </c>
      <c r="K130" s="193"/>
      <c r="L130" s="38"/>
      <c r="M130" s="194" t="s">
        <v>1</v>
      </c>
      <c r="N130" s="195" t="s">
        <v>42</v>
      </c>
      <c r="O130" s="70"/>
      <c r="P130" s="196">
        <f t="shared" si="1"/>
        <v>0</v>
      </c>
      <c r="Q130" s="196">
        <v>0</v>
      </c>
      <c r="R130" s="196">
        <f t="shared" si="2"/>
        <v>0</v>
      </c>
      <c r="S130" s="196">
        <v>0</v>
      </c>
      <c r="T130" s="197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142</v>
      </c>
      <c r="AT130" s="198" t="s">
        <v>138</v>
      </c>
      <c r="AU130" s="198" t="s">
        <v>88</v>
      </c>
      <c r="AY130" s="16" t="s">
        <v>136</v>
      </c>
      <c r="BE130" s="199">
        <f t="shared" si="4"/>
        <v>0</v>
      </c>
      <c r="BF130" s="199">
        <f t="shared" si="5"/>
        <v>0</v>
      </c>
      <c r="BG130" s="199">
        <f t="shared" si="6"/>
        <v>0</v>
      </c>
      <c r="BH130" s="199">
        <f t="shared" si="7"/>
        <v>0</v>
      </c>
      <c r="BI130" s="199">
        <f t="shared" si="8"/>
        <v>0</v>
      </c>
      <c r="BJ130" s="16" t="s">
        <v>85</v>
      </c>
      <c r="BK130" s="199">
        <f t="shared" si="9"/>
        <v>0</v>
      </c>
      <c r="BL130" s="16" t="s">
        <v>142</v>
      </c>
      <c r="BM130" s="198" t="s">
        <v>178</v>
      </c>
    </row>
    <row r="131" spans="1:65" s="2" customFormat="1" ht="37.9" customHeight="1">
      <c r="A131" s="33"/>
      <c r="B131" s="34"/>
      <c r="C131" s="186" t="s">
        <v>179</v>
      </c>
      <c r="D131" s="186" t="s">
        <v>138</v>
      </c>
      <c r="E131" s="187" t="s">
        <v>180</v>
      </c>
      <c r="F131" s="188" t="s">
        <v>181</v>
      </c>
      <c r="G131" s="189" t="s">
        <v>150</v>
      </c>
      <c r="H131" s="190">
        <v>19</v>
      </c>
      <c r="I131" s="191"/>
      <c r="J131" s="192">
        <f t="shared" si="0"/>
        <v>0</v>
      </c>
      <c r="K131" s="193"/>
      <c r="L131" s="38"/>
      <c r="M131" s="194" t="s">
        <v>1</v>
      </c>
      <c r="N131" s="195" t="s">
        <v>42</v>
      </c>
      <c r="O131" s="70"/>
      <c r="P131" s="196">
        <f t="shared" si="1"/>
        <v>0</v>
      </c>
      <c r="Q131" s="196">
        <v>0</v>
      </c>
      <c r="R131" s="196">
        <f t="shared" si="2"/>
        <v>0</v>
      </c>
      <c r="S131" s="196">
        <v>0</v>
      </c>
      <c r="T131" s="197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142</v>
      </c>
      <c r="AT131" s="198" t="s">
        <v>138</v>
      </c>
      <c r="AU131" s="198" t="s">
        <v>88</v>
      </c>
      <c r="AY131" s="16" t="s">
        <v>136</v>
      </c>
      <c r="BE131" s="199">
        <f t="shared" si="4"/>
        <v>0</v>
      </c>
      <c r="BF131" s="199">
        <f t="shared" si="5"/>
        <v>0</v>
      </c>
      <c r="BG131" s="199">
        <f t="shared" si="6"/>
        <v>0</v>
      </c>
      <c r="BH131" s="199">
        <f t="shared" si="7"/>
        <v>0</v>
      </c>
      <c r="BI131" s="199">
        <f t="shared" si="8"/>
        <v>0</v>
      </c>
      <c r="BJ131" s="16" t="s">
        <v>85</v>
      </c>
      <c r="BK131" s="199">
        <f t="shared" si="9"/>
        <v>0</v>
      </c>
      <c r="BL131" s="16" t="s">
        <v>142</v>
      </c>
      <c r="BM131" s="198" t="s">
        <v>182</v>
      </c>
    </row>
    <row r="132" spans="1:65" s="2" customFormat="1" ht="37.9" customHeight="1">
      <c r="A132" s="33"/>
      <c r="B132" s="34"/>
      <c r="C132" s="186" t="s">
        <v>8</v>
      </c>
      <c r="D132" s="186" t="s">
        <v>138</v>
      </c>
      <c r="E132" s="187" t="s">
        <v>183</v>
      </c>
      <c r="F132" s="188" t="s">
        <v>184</v>
      </c>
      <c r="G132" s="189" t="s">
        <v>141</v>
      </c>
      <c r="H132" s="190">
        <v>5200</v>
      </c>
      <c r="I132" s="191"/>
      <c r="J132" s="192">
        <f t="shared" si="0"/>
        <v>0</v>
      </c>
      <c r="K132" s="193"/>
      <c r="L132" s="38"/>
      <c r="M132" s="194" t="s">
        <v>1</v>
      </c>
      <c r="N132" s="195" t="s">
        <v>42</v>
      </c>
      <c r="O132" s="70"/>
      <c r="P132" s="196">
        <f t="shared" si="1"/>
        <v>0</v>
      </c>
      <c r="Q132" s="196">
        <v>0</v>
      </c>
      <c r="R132" s="196">
        <f t="shared" si="2"/>
        <v>0</v>
      </c>
      <c r="S132" s="196">
        <v>0</v>
      </c>
      <c r="T132" s="197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142</v>
      </c>
      <c r="AT132" s="198" t="s">
        <v>138</v>
      </c>
      <c r="AU132" s="198" t="s">
        <v>88</v>
      </c>
      <c r="AY132" s="16" t="s">
        <v>136</v>
      </c>
      <c r="BE132" s="199">
        <f t="shared" si="4"/>
        <v>0</v>
      </c>
      <c r="BF132" s="199">
        <f t="shared" si="5"/>
        <v>0</v>
      </c>
      <c r="BG132" s="199">
        <f t="shared" si="6"/>
        <v>0</v>
      </c>
      <c r="BH132" s="199">
        <f t="shared" si="7"/>
        <v>0</v>
      </c>
      <c r="BI132" s="199">
        <f t="shared" si="8"/>
        <v>0</v>
      </c>
      <c r="BJ132" s="16" t="s">
        <v>85</v>
      </c>
      <c r="BK132" s="199">
        <f t="shared" si="9"/>
        <v>0</v>
      </c>
      <c r="BL132" s="16" t="s">
        <v>142</v>
      </c>
      <c r="BM132" s="198" t="s">
        <v>185</v>
      </c>
    </row>
    <row r="133" spans="1:65" s="13" customFormat="1">
      <c r="B133" s="200"/>
      <c r="C133" s="201"/>
      <c r="D133" s="202" t="s">
        <v>186</v>
      </c>
      <c r="E133" s="203" t="s">
        <v>1</v>
      </c>
      <c r="F133" s="204" t="s">
        <v>187</v>
      </c>
      <c r="G133" s="201"/>
      <c r="H133" s="205">
        <v>5200</v>
      </c>
      <c r="I133" s="206"/>
      <c r="J133" s="201"/>
      <c r="K133" s="201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186</v>
      </c>
      <c r="AU133" s="211" t="s">
        <v>88</v>
      </c>
      <c r="AV133" s="13" t="s">
        <v>88</v>
      </c>
      <c r="AW133" s="13" t="s">
        <v>34</v>
      </c>
      <c r="AX133" s="13" t="s">
        <v>85</v>
      </c>
      <c r="AY133" s="211" t="s">
        <v>136</v>
      </c>
    </row>
    <row r="134" spans="1:65" s="2" customFormat="1" ht="37.9" customHeight="1">
      <c r="A134" s="33"/>
      <c r="B134" s="34"/>
      <c r="C134" s="186" t="s">
        <v>188</v>
      </c>
      <c r="D134" s="186" t="s">
        <v>138</v>
      </c>
      <c r="E134" s="187" t="s">
        <v>189</v>
      </c>
      <c r="F134" s="188" t="s">
        <v>190</v>
      </c>
      <c r="G134" s="189" t="s">
        <v>150</v>
      </c>
      <c r="H134" s="190">
        <v>136</v>
      </c>
      <c r="I134" s="191"/>
      <c r="J134" s="192">
        <f t="shared" ref="J134:J144" si="10">ROUND(I134*H134,2)</f>
        <v>0</v>
      </c>
      <c r="K134" s="193"/>
      <c r="L134" s="38"/>
      <c r="M134" s="194" t="s">
        <v>1</v>
      </c>
      <c r="N134" s="195" t="s">
        <v>42</v>
      </c>
      <c r="O134" s="70"/>
      <c r="P134" s="196">
        <f t="shared" ref="P134:P144" si="11">O134*H134</f>
        <v>0</v>
      </c>
      <c r="Q134" s="196">
        <v>0</v>
      </c>
      <c r="R134" s="196">
        <f t="shared" ref="R134:R144" si="12">Q134*H134</f>
        <v>0</v>
      </c>
      <c r="S134" s="196">
        <v>0</v>
      </c>
      <c r="T134" s="197">
        <f t="shared" ref="T134:T144" si="13"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142</v>
      </c>
      <c r="AT134" s="198" t="s">
        <v>138</v>
      </c>
      <c r="AU134" s="198" t="s">
        <v>88</v>
      </c>
      <c r="AY134" s="16" t="s">
        <v>136</v>
      </c>
      <c r="BE134" s="199">
        <f t="shared" ref="BE134:BE144" si="14">IF(N134="základní",J134,0)</f>
        <v>0</v>
      </c>
      <c r="BF134" s="199">
        <f t="shared" ref="BF134:BF144" si="15">IF(N134="snížená",J134,0)</f>
        <v>0</v>
      </c>
      <c r="BG134" s="199">
        <f t="shared" ref="BG134:BG144" si="16">IF(N134="zákl. přenesená",J134,0)</f>
        <v>0</v>
      </c>
      <c r="BH134" s="199">
        <f t="shared" ref="BH134:BH144" si="17">IF(N134="sníž. přenesená",J134,0)</f>
        <v>0</v>
      </c>
      <c r="BI134" s="199">
        <f t="shared" ref="BI134:BI144" si="18">IF(N134="nulová",J134,0)</f>
        <v>0</v>
      </c>
      <c r="BJ134" s="16" t="s">
        <v>85</v>
      </c>
      <c r="BK134" s="199">
        <f t="shared" ref="BK134:BK144" si="19">ROUND(I134*H134,2)</f>
        <v>0</v>
      </c>
      <c r="BL134" s="16" t="s">
        <v>142</v>
      </c>
      <c r="BM134" s="198" t="s">
        <v>191</v>
      </c>
    </row>
    <row r="135" spans="1:65" s="2" customFormat="1" ht="24.2" customHeight="1">
      <c r="A135" s="33"/>
      <c r="B135" s="34"/>
      <c r="C135" s="186" t="s">
        <v>192</v>
      </c>
      <c r="D135" s="186" t="s">
        <v>138</v>
      </c>
      <c r="E135" s="187" t="s">
        <v>193</v>
      </c>
      <c r="F135" s="188" t="s">
        <v>194</v>
      </c>
      <c r="G135" s="189" t="s">
        <v>150</v>
      </c>
      <c r="H135" s="190">
        <v>109</v>
      </c>
      <c r="I135" s="191"/>
      <c r="J135" s="192">
        <f t="shared" si="10"/>
        <v>0</v>
      </c>
      <c r="K135" s="193"/>
      <c r="L135" s="38"/>
      <c r="M135" s="194" t="s">
        <v>1</v>
      </c>
      <c r="N135" s="195" t="s">
        <v>42</v>
      </c>
      <c r="O135" s="70"/>
      <c r="P135" s="196">
        <f t="shared" si="11"/>
        <v>0</v>
      </c>
      <c r="Q135" s="196">
        <v>0</v>
      </c>
      <c r="R135" s="196">
        <f t="shared" si="12"/>
        <v>0</v>
      </c>
      <c r="S135" s="196">
        <v>0</v>
      </c>
      <c r="T135" s="197">
        <f t="shared" si="1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142</v>
      </c>
      <c r="AT135" s="198" t="s">
        <v>138</v>
      </c>
      <c r="AU135" s="198" t="s">
        <v>88</v>
      </c>
      <c r="AY135" s="16" t="s">
        <v>136</v>
      </c>
      <c r="BE135" s="199">
        <f t="shared" si="14"/>
        <v>0</v>
      </c>
      <c r="BF135" s="199">
        <f t="shared" si="15"/>
        <v>0</v>
      </c>
      <c r="BG135" s="199">
        <f t="shared" si="16"/>
        <v>0</v>
      </c>
      <c r="BH135" s="199">
        <f t="shared" si="17"/>
        <v>0</v>
      </c>
      <c r="BI135" s="199">
        <f t="shared" si="18"/>
        <v>0</v>
      </c>
      <c r="BJ135" s="16" t="s">
        <v>85</v>
      </c>
      <c r="BK135" s="199">
        <f t="shared" si="19"/>
        <v>0</v>
      </c>
      <c r="BL135" s="16" t="s">
        <v>142</v>
      </c>
      <c r="BM135" s="198" t="s">
        <v>195</v>
      </c>
    </row>
    <row r="136" spans="1:65" s="2" customFormat="1" ht="37.9" customHeight="1">
      <c r="A136" s="33"/>
      <c r="B136" s="34"/>
      <c r="C136" s="186" t="s">
        <v>196</v>
      </c>
      <c r="D136" s="186" t="s">
        <v>138</v>
      </c>
      <c r="E136" s="187" t="s">
        <v>197</v>
      </c>
      <c r="F136" s="188" t="s">
        <v>198</v>
      </c>
      <c r="G136" s="189" t="s">
        <v>150</v>
      </c>
      <c r="H136" s="190">
        <v>16</v>
      </c>
      <c r="I136" s="191"/>
      <c r="J136" s="192">
        <f t="shared" si="10"/>
        <v>0</v>
      </c>
      <c r="K136" s="193"/>
      <c r="L136" s="38"/>
      <c r="M136" s="194" t="s">
        <v>1</v>
      </c>
      <c r="N136" s="195" t="s">
        <v>42</v>
      </c>
      <c r="O136" s="70"/>
      <c r="P136" s="196">
        <f t="shared" si="11"/>
        <v>0</v>
      </c>
      <c r="Q136" s="196">
        <v>0</v>
      </c>
      <c r="R136" s="196">
        <f t="shared" si="12"/>
        <v>0</v>
      </c>
      <c r="S136" s="196">
        <v>0</v>
      </c>
      <c r="T136" s="197">
        <f t="shared" si="1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142</v>
      </c>
      <c r="AT136" s="198" t="s">
        <v>138</v>
      </c>
      <c r="AU136" s="198" t="s">
        <v>88</v>
      </c>
      <c r="AY136" s="16" t="s">
        <v>136</v>
      </c>
      <c r="BE136" s="199">
        <f t="shared" si="14"/>
        <v>0</v>
      </c>
      <c r="BF136" s="199">
        <f t="shared" si="15"/>
        <v>0</v>
      </c>
      <c r="BG136" s="199">
        <f t="shared" si="16"/>
        <v>0</v>
      </c>
      <c r="BH136" s="199">
        <f t="shared" si="17"/>
        <v>0</v>
      </c>
      <c r="BI136" s="199">
        <f t="shared" si="18"/>
        <v>0</v>
      </c>
      <c r="BJ136" s="16" t="s">
        <v>85</v>
      </c>
      <c r="BK136" s="199">
        <f t="shared" si="19"/>
        <v>0</v>
      </c>
      <c r="BL136" s="16" t="s">
        <v>142</v>
      </c>
      <c r="BM136" s="198" t="s">
        <v>199</v>
      </c>
    </row>
    <row r="137" spans="1:65" s="2" customFormat="1" ht="24.2" customHeight="1">
      <c r="A137" s="33"/>
      <c r="B137" s="34"/>
      <c r="C137" s="186" t="s">
        <v>200</v>
      </c>
      <c r="D137" s="186" t="s">
        <v>138</v>
      </c>
      <c r="E137" s="187" t="s">
        <v>201</v>
      </c>
      <c r="F137" s="188" t="s">
        <v>202</v>
      </c>
      <c r="G137" s="189" t="s">
        <v>150</v>
      </c>
      <c r="H137" s="190">
        <v>2</v>
      </c>
      <c r="I137" s="191"/>
      <c r="J137" s="192">
        <f t="shared" si="10"/>
        <v>0</v>
      </c>
      <c r="K137" s="193"/>
      <c r="L137" s="38"/>
      <c r="M137" s="194" t="s">
        <v>1</v>
      </c>
      <c r="N137" s="195" t="s">
        <v>42</v>
      </c>
      <c r="O137" s="70"/>
      <c r="P137" s="196">
        <f t="shared" si="11"/>
        <v>0</v>
      </c>
      <c r="Q137" s="196">
        <v>0</v>
      </c>
      <c r="R137" s="196">
        <f t="shared" si="12"/>
        <v>0</v>
      </c>
      <c r="S137" s="196">
        <v>0</v>
      </c>
      <c r="T137" s="197">
        <f t="shared" si="1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142</v>
      </c>
      <c r="AT137" s="198" t="s">
        <v>138</v>
      </c>
      <c r="AU137" s="198" t="s">
        <v>88</v>
      </c>
      <c r="AY137" s="16" t="s">
        <v>136</v>
      </c>
      <c r="BE137" s="199">
        <f t="shared" si="14"/>
        <v>0</v>
      </c>
      <c r="BF137" s="199">
        <f t="shared" si="15"/>
        <v>0</v>
      </c>
      <c r="BG137" s="199">
        <f t="shared" si="16"/>
        <v>0</v>
      </c>
      <c r="BH137" s="199">
        <f t="shared" si="17"/>
        <v>0</v>
      </c>
      <c r="BI137" s="199">
        <f t="shared" si="18"/>
        <v>0</v>
      </c>
      <c r="BJ137" s="16" t="s">
        <v>85</v>
      </c>
      <c r="BK137" s="199">
        <f t="shared" si="19"/>
        <v>0</v>
      </c>
      <c r="BL137" s="16" t="s">
        <v>142</v>
      </c>
      <c r="BM137" s="198" t="s">
        <v>203</v>
      </c>
    </row>
    <row r="138" spans="1:65" s="2" customFormat="1" ht="24.2" customHeight="1">
      <c r="A138" s="33"/>
      <c r="B138" s="34"/>
      <c r="C138" s="186" t="s">
        <v>204</v>
      </c>
      <c r="D138" s="186" t="s">
        <v>138</v>
      </c>
      <c r="E138" s="187" t="s">
        <v>205</v>
      </c>
      <c r="F138" s="188" t="s">
        <v>206</v>
      </c>
      <c r="G138" s="189" t="s">
        <v>150</v>
      </c>
      <c r="H138" s="190">
        <v>1</v>
      </c>
      <c r="I138" s="191"/>
      <c r="J138" s="192">
        <f t="shared" si="10"/>
        <v>0</v>
      </c>
      <c r="K138" s="193"/>
      <c r="L138" s="38"/>
      <c r="M138" s="194" t="s">
        <v>1</v>
      </c>
      <c r="N138" s="195" t="s">
        <v>42</v>
      </c>
      <c r="O138" s="70"/>
      <c r="P138" s="196">
        <f t="shared" si="11"/>
        <v>0</v>
      </c>
      <c r="Q138" s="196">
        <v>0</v>
      </c>
      <c r="R138" s="196">
        <f t="shared" si="12"/>
        <v>0</v>
      </c>
      <c r="S138" s="196">
        <v>0</v>
      </c>
      <c r="T138" s="197">
        <f t="shared" si="1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142</v>
      </c>
      <c r="AT138" s="198" t="s">
        <v>138</v>
      </c>
      <c r="AU138" s="198" t="s">
        <v>88</v>
      </c>
      <c r="AY138" s="16" t="s">
        <v>136</v>
      </c>
      <c r="BE138" s="199">
        <f t="shared" si="14"/>
        <v>0</v>
      </c>
      <c r="BF138" s="199">
        <f t="shared" si="15"/>
        <v>0</v>
      </c>
      <c r="BG138" s="199">
        <f t="shared" si="16"/>
        <v>0</v>
      </c>
      <c r="BH138" s="199">
        <f t="shared" si="17"/>
        <v>0</v>
      </c>
      <c r="BI138" s="199">
        <f t="shared" si="18"/>
        <v>0</v>
      </c>
      <c r="BJ138" s="16" t="s">
        <v>85</v>
      </c>
      <c r="BK138" s="199">
        <f t="shared" si="19"/>
        <v>0</v>
      </c>
      <c r="BL138" s="16" t="s">
        <v>142</v>
      </c>
      <c r="BM138" s="198" t="s">
        <v>207</v>
      </c>
    </row>
    <row r="139" spans="1:65" s="2" customFormat="1" ht="37.9" customHeight="1">
      <c r="A139" s="33"/>
      <c r="B139" s="34"/>
      <c r="C139" s="186" t="s">
        <v>208</v>
      </c>
      <c r="D139" s="186" t="s">
        <v>138</v>
      </c>
      <c r="E139" s="187" t="s">
        <v>209</v>
      </c>
      <c r="F139" s="188" t="s">
        <v>210</v>
      </c>
      <c r="G139" s="189" t="s">
        <v>150</v>
      </c>
      <c r="H139" s="190">
        <v>136</v>
      </c>
      <c r="I139" s="191"/>
      <c r="J139" s="192">
        <f t="shared" si="10"/>
        <v>0</v>
      </c>
      <c r="K139" s="193"/>
      <c r="L139" s="38"/>
      <c r="M139" s="194" t="s">
        <v>1</v>
      </c>
      <c r="N139" s="195" t="s">
        <v>42</v>
      </c>
      <c r="O139" s="70"/>
      <c r="P139" s="196">
        <f t="shared" si="11"/>
        <v>0</v>
      </c>
      <c r="Q139" s="196">
        <v>0</v>
      </c>
      <c r="R139" s="196">
        <f t="shared" si="12"/>
        <v>0</v>
      </c>
      <c r="S139" s="196">
        <v>0</v>
      </c>
      <c r="T139" s="197">
        <f t="shared" si="1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142</v>
      </c>
      <c r="AT139" s="198" t="s">
        <v>138</v>
      </c>
      <c r="AU139" s="198" t="s">
        <v>88</v>
      </c>
      <c r="AY139" s="16" t="s">
        <v>136</v>
      </c>
      <c r="BE139" s="199">
        <f t="shared" si="14"/>
        <v>0</v>
      </c>
      <c r="BF139" s="199">
        <f t="shared" si="15"/>
        <v>0</v>
      </c>
      <c r="BG139" s="199">
        <f t="shared" si="16"/>
        <v>0</v>
      </c>
      <c r="BH139" s="199">
        <f t="shared" si="17"/>
        <v>0</v>
      </c>
      <c r="BI139" s="199">
        <f t="shared" si="18"/>
        <v>0</v>
      </c>
      <c r="BJ139" s="16" t="s">
        <v>85</v>
      </c>
      <c r="BK139" s="199">
        <f t="shared" si="19"/>
        <v>0</v>
      </c>
      <c r="BL139" s="16" t="s">
        <v>142</v>
      </c>
      <c r="BM139" s="198" t="s">
        <v>211</v>
      </c>
    </row>
    <row r="140" spans="1:65" s="2" customFormat="1" ht="37.9" customHeight="1">
      <c r="A140" s="33"/>
      <c r="B140" s="34"/>
      <c r="C140" s="186" t="s">
        <v>212</v>
      </c>
      <c r="D140" s="186" t="s">
        <v>138</v>
      </c>
      <c r="E140" s="187" t="s">
        <v>213</v>
      </c>
      <c r="F140" s="188" t="s">
        <v>214</v>
      </c>
      <c r="G140" s="189" t="s">
        <v>150</v>
      </c>
      <c r="H140" s="190">
        <v>109</v>
      </c>
      <c r="I140" s="191"/>
      <c r="J140" s="192">
        <f t="shared" si="10"/>
        <v>0</v>
      </c>
      <c r="K140" s="193"/>
      <c r="L140" s="38"/>
      <c r="M140" s="194" t="s">
        <v>1</v>
      </c>
      <c r="N140" s="195" t="s">
        <v>42</v>
      </c>
      <c r="O140" s="70"/>
      <c r="P140" s="196">
        <f t="shared" si="11"/>
        <v>0</v>
      </c>
      <c r="Q140" s="196">
        <v>0</v>
      </c>
      <c r="R140" s="196">
        <f t="shared" si="12"/>
        <v>0</v>
      </c>
      <c r="S140" s="196">
        <v>0</v>
      </c>
      <c r="T140" s="197">
        <f t="shared" si="1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142</v>
      </c>
      <c r="AT140" s="198" t="s">
        <v>138</v>
      </c>
      <c r="AU140" s="198" t="s">
        <v>88</v>
      </c>
      <c r="AY140" s="16" t="s">
        <v>136</v>
      </c>
      <c r="BE140" s="199">
        <f t="shared" si="14"/>
        <v>0</v>
      </c>
      <c r="BF140" s="199">
        <f t="shared" si="15"/>
        <v>0</v>
      </c>
      <c r="BG140" s="199">
        <f t="shared" si="16"/>
        <v>0</v>
      </c>
      <c r="BH140" s="199">
        <f t="shared" si="17"/>
        <v>0</v>
      </c>
      <c r="BI140" s="199">
        <f t="shared" si="18"/>
        <v>0</v>
      </c>
      <c r="BJ140" s="16" t="s">
        <v>85</v>
      </c>
      <c r="BK140" s="199">
        <f t="shared" si="19"/>
        <v>0</v>
      </c>
      <c r="BL140" s="16" t="s">
        <v>142</v>
      </c>
      <c r="BM140" s="198" t="s">
        <v>215</v>
      </c>
    </row>
    <row r="141" spans="1:65" s="2" customFormat="1" ht="37.9" customHeight="1">
      <c r="A141" s="33"/>
      <c r="B141" s="34"/>
      <c r="C141" s="186" t="s">
        <v>216</v>
      </c>
      <c r="D141" s="186" t="s">
        <v>138</v>
      </c>
      <c r="E141" s="187" t="s">
        <v>217</v>
      </c>
      <c r="F141" s="188" t="s">
        <v>218</v>
      </c>
      <c r="G141" s="189" t="s">
        <v>150</v>
      </c>
      <c r="H141" s="190">
        <v>16</v>
      </c>
      <c r="I141" s="191"/>
      <c r="J141" s="192">
        <f t="shared" si="10"/>
        <v>0</v>
      </c>
      <c r="K141" s="193"/>
      <c r="L141" s="38"/>
      <c r="M141" s="194" t="s">
        <v>1</v>
      </c>
      <c r="N141" s="195" t="s">
        <v>42</v>
      </c>
      <c r="O141" s="70"/>
      <c r="P141" s="196">
        <f t="shared" si="11"/>
        <v>0</v>
      </c>
      <c r="Q141" s="196">
        <v>0</v>
      </c>
      <c r="R141" s="196">
        <f t="shared" si="12"/>
        <v>0</v>
      </c>
      <c r="S141" s="196">
        <v>0</v>
      </c>
      <c r="T141" s="197">
        <f t="shared" si="1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142</v>
      </c>
      <c r="AT141" s="198" t="s">
        <v>138</v>
      </c>
      <c r="AU141" s="198" t="s">
        <v>88</v>
      </c>
      <c r="AY141" s="16" t="s">
        <v>136</v>
      </c>
      <c r="BE141" s="199">
        <f t="shared" si="14"/>
        <v>0</v>
      </c>
      <c r="BF141" s="199">
        <f t="shared" si="15"/>
        <v>0</v>
      </c>
      <c r="BG141" s="199">
        <f t="shared" si="16"/>
        <v>0</v>
      </c>
      <c r="BH141" s="199">
        <f t="shared" si="17"/>
        <v>0</v>
      </c>
      <c r="BI141" s="199">
        <f t="shared" si="18"/>
        <v>0</v>
      </c>
      <c r="BJ141" s="16" t="s">
        <v>85</v>
      </c>
      <c r="BK141" s="199">
        <f t="shared" si="19"/>
        <v>0</v>
      </c>
      <c r="BL141" s="16" t="s">
        <v>142</v>
      </c>
      <c r="BM141" s="198" t="s">
        <v>219</v>
      </c>
    </row>
    <row r="142" spans="1:65" s="2" customFormat="1" ht="37.9" customHeight="1">
      <c r="A142" s="33"/>
      <c r="B142" s="34"/>
      <c r="C142" s="186" t="s">
        <v>7</v>
      </c>
      <c r="D142" s="186" t="s">
        <v>138</v>
      </c>
      <c r="E142" s="187" t="s">
        <v>220</v>
      </c>
      <c r="F142" s="188" t="s">
        <v>221</v>
      </c>
      <c r="G142" s="189" t="s">
        <v>150</v>
      </c>
      <c r="H142" s="190">
        <v>2</v>
      </c>
      <c r="I142" s="191"/>
      <c r="J142" s="192">
        <f t="shared" si="10"/>
        <v>0</v>
      </c>
      <c r="K142" s="193"/>
      <c r="L142" s="38"/>
      <c r="M142" s="194" t="s">
        <v>1</v>
      </c>
      <c r="N142" s="195" t="s">
        <v>42</v>
      </c>
      <c r="O142" s="70"/>
      <c r="P142" s="196">
        <f t="shared" si="11"/>
        <v>0</v>
      </c>
      <c r="Q142" s="196">
        <v>0</v>
      </c>
      <c r="R142" s="196">
        <f t="shared" si="12"/>
        <v>0</v>
      </c>
      <c r="S142" s="196">
        <v>0</v>
      </c>
      <c r="T142" s="197">
        <f t="shared" si="1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142</v>
      </c>
      <c r="AT142" s="198" t="s">
        <v>138</v>
      </c>
      <c r="AU142" s="198" t="s">
        <v>88</v>
      </c>
      <c r="AY142" s="16" t="s">
        <v>136</v>
      </c>
      <c r="BE142" s="199">
        <f t="shared" si="14"/>
        <v>0</v>
      </c>
      <c r="BF142" s="199">
        <f t="shared" si="15"/>
        <v>0</v>
      </c>
      <c r="BG142" s="199">
        <f t="shared" si="16"/>
        <v>0</v>
      </c>
      <c r="BH142" s="199">
        <f t="shared" si="17"/>
        <v>0</v>
      </c>
      <c r="BI142" s="199">
        <f t="shared" si="18"/>
        <v>0</v>
      </c>
      <c r="BJ142" s="16" t="s">
        <v>85</v>
      </c>
      <c r="BK142" s="199">
        <f t="shared" si="19"/>
        <v>0</v>
      </c>
      <c r="BL142" s="16" t="s">
        <v>142</v>
      </c>
      <c r="BM142" s="198" t="s">
        <v>222</v>
      </c>
    </row>
    <row r="143" spans="1:65" s="2" customFormat="1" ht="37.9" customHeight="1">
      <c r="A143" s="33"/>
      <c r="B143" s="34"/>
      <c r="C143" s="186" t="s">
        <v>223</v>
      </c>
      <c r="D143" s="186" t="s">
        <v>138</v>
      </c>
      <c r="E143" s="187" t="s">
        <v>224</v>
      </c>
      <c r="F143" s="188" t="s">
        <v>225</v>
      </c>
      <c r="G143" s="189" t="s">
        <v>150</v>
      </c>
      <c r="H143" s="190">
        <v>1</v>
      </c>
      <c r="I143" s="191"/>
      <c r="J143" s="192">
        <f t="shared" si="10"/>
        <v>0</v>
      </c>
      <c r="K143" s="193"/>
      <c r="L143" s="38"/>
      <c r="M143" s="194" t="s">
        <v>1</v>
      </c>
      <c r="N143" s="195" t="s">
        <v>42</v>
      </c>
      <c r="O143" s="70"/>
      <c r="P143" s="196">
        <f t="shared" si="11"/>
        <v>0</v>
      </c>
      <c r="Q143" s="196">
        <v>0</v>
      </c>
      <c r="R143" s="196">
        <f t="shared" si="12"/>
        <v>0</v>
      </c>
      <c r="S143" s="196">
        <v>0</v>
      </c>
      <c r="T143" s="197">
        <f t="shared" si="1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142</v>
      </c>
      <c r="AT143" s="198" t="s">
        <v>138</v>
      </c>
      <c r="AU143" s="198" t="s">
        <v>88</v>
      </c>
      <c r="AY143" s="16" t="s">
        <v>136</v>
      </c>
      <c r="BE143" s="199">
        <f t="shared" si="14"/>
        <v>0</v>
      </c>
      <c r="BF143" s="199">
        <f t="shared" si="15"/>
        <v>0</v>
      </c>
      <c r="BG143" s="199">
        <f t="shared" si="16"/>
        <v>0</v>
      </c>
      <c r="BH143" s="199">
        <f t="shared" si="17"/>
        <v>0</v>
      </c>
      <c r="BI143" s="199">
        <f t="shared" si="18"/>
        <v>0</v>
      </c>
      <c r="BJ143" s="16" t="s">
        <v>85</v>
      </c>
      <c r="BK143" s="199">
        <f t="shared" si="19"/>
        <v>0</v>
      </c>
      <c r="BL143" s="16" t="s">
        <v>142</v>
      </c>
      <c r="BM143" s="198" t="s">
        <v>226</v>
      </c>
    </row>
    <row r="144" spans="1:65" s="2" customFormat="1" ht="55.5" customHeight="1">
      <c r="A144" s="33"/>
      <c r="B144" s="34"/>
      <c r="C144" s="186" t="s">
        <v>227</v>
      </c>
      <c r="D144" s="186" t="s">
        <v>138</v>
      </c>
      <c r="E144" s="187" t="s">
        <v>228</v>
      </c>
      <c r="F144" s="188" t="s">
        <v>229</v>
      </c>
      <c r="G144" s="189" t="s">
        <v>150</v>
      </c>
      <c r="H144" s="190">
        <v>272</v>
      </c>
      <c r="I144" s="191"/>
      <c r="J144" s="192">
        <f t="shared" si="10"/>
        <v>0</v>
      </c>
      <c r="K144" s="193"/>
      <c r="L144" s="38"/>
      <c r="M144" s="194" t="s">
        <v>1</v>
      </c>
      <c r="N144" s="195" t="s">
        <v>42</v>
      </c>
      <c r="O144" s="70"/>
      <c r="P144" s="196">
        <f t="shared" si="11"/>
        <v>0</v>
      </c>
      <c r="Q144" s="196">
        <v>0</v>
      </c>
      <c r="R144" s="196">
        <f t="shared" si="12"/>
        <v>0</v>
      </c>
      <c r="S144" s="196">
        <v>0</v>
      </c>
      <c r="T144" s="197">
        <f t="shared" si="1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142</v>
      </c>
      <c r="AT144" s="198" t="s">
        <v>138</v>
      </c>
      <c r="AU144" s="198" t="s">
        <v>88</v>
      </c>
      <c r="AY144" s="16" t="s">
        <v>136</v>
      </c>
      <c r="BE144" s="199">
        <f t="shared" si="14"/>
        <v>0</v>
      </c>
      <c r="BF144" s="199">
        <f t="shared" si="15"/>
        <v>0</v>
      </c>
      <c r="BG144" s="199">
        <f t="shared" si="16"/>
        <v>0</v>
      </c>
      <c r="BH144" s="199">
        <f t="shared" si="17"/>
        <v>0</v>
      </c>
      <c r="BI144" s="199">
        <f t="shared" si="18"/>
        <v>0</v>
      </c>
      <c r="BJ144" s="16" t="s">
        <v>85</v>
      </c>
      <c r="BK144" s="199">
        <f t="shared" si="19"/>
        <v>0</v>
      </c>
      <c r="BL144" s="16" t="s">
        <v>142</v>
      </c>
      <c r="BM144" s="198" t="s">
        <v>230</v>
      </c>
    </row>
    <row r="145" spans="1:65" s="13" customFormat="1">
      <c r="B145" s="200"/>
      <c r="C145" s="201"/>
      <c r="D145" s="202" t="s">
        <v>186</v>
      </c>
      <c r="E145" s="203" t="s">
        <v>1</v>
      </c>
      <c r="F145" s="204" t="s">
        <v>231</v>
      </c>
      <c r="G145" s="201"/>
      <c r="H145" s="205">
        <v>272</v>
      </c>
      <c r="I145" s="206"/>
      <c r="J145" s="201"/>
      <c r="K145" s="201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186</v>
      </c>
      <c r="AU145" s="211" t="s">
        <v>88</v>
      </c>
      <c r="AV145" s="13" t="s">
        <v>88</v>
      </c>
      <c r="AW145" s="13" t="s">
        <v>34</v>
      </c>
      <c r="AX145" s="13" t="s">
        <v>85</v>
      </c>
      <c r="AY145" s="211" t="s">
        <v>136</v>
      </c>
    </row>
    <row r="146" spans="1:65" s="2" customFormat="1" ht="55.5" customHeight="1">
      <c r="A146" s="33"/>
      <c r="B146" s="34"/>
      <c r="C146" s="186" t="s">
        <v>232</v>
      </c>
      <c r="D146" s="186" t="s">
        <v>138</v>
      </c>
      <c r="E146" s="187" t="s">
        <v>233</v>
      </c>
      <c r="F146" s="188" t="s">
        <v>234</v>
      </c>
      <c r="G146" s="189" t="s">
        <v>150</v>
      </c>
      <c r="H146" s="190">
        <v>218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42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142</v>
      </c>
      <c r="AT146" s="198" t="s">
        <v>138</v>
      </c>
      <c r="AU146" s="198" t="s">
        <v>88</v>
      </c>
      <c r="AY146" s="16" t="s">
        <v>136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85</v>
      </c>
      <c r="BK146" s="199">
        <f>ROUND(I146*H146,2)</f>
        <v>0</v>
      </c>
      <c r="BL146" s="16" t="s">
        <v>142</v>
      </c>
      <c r="BM146" s="198" t="s">
        <v>235</v>
      </c>
    </row>
    <row r="147" spans="1:65" s="13" customFormat="1">
      <c r="B147" s="200"/>
      <c r="C147" s="201"/>
      <c r="D147" s="202" t="s">
        <v>186</v>
      </c>
      <c r="E147" s="203" t="s">
        <v>1</v>
      </c>
      <c r="F147" s="204" t="s">
        <v>236</v>
      </c>
      <c r="G147" s="201"/>
      <c r="H147" s="205">
        <v>218</v>
      </c>
      <c r="I147" s="206"/>
      <c r="J147" s="201"/>
      <c r="K147" s="201"/>
      <c r="L147" s="207"/>
      <c r="M147" s="208"/>
      <c r="N147" s="209"/>
      <c r="O147" s="209"/>
      <c r="P147" s="209"/>
      <c r="Q147" s="209"/>
      <c r="R147" s="209"/>
      <c r="S147" s="209"/>
      <c r="T147" s="210"/>
      <c r="AT147" s="211" t="s">
        <v>186</v>
      </c>
      <c r="AU147" s="211" t="s">
        <v>88</v>
      </c>
      <c r="AV147" s="13" t="s">
        <v>88</v>
      </c>
      <c r="AW147" s="13" t="s">
        <v>34</v>
      </c>
      <c r="AX147" s="13" t="s">
        <v>85</v>
      </c>
      <c r="AY147" s="211" t="s">
        <v>136</v>
      </c>
    </row>
    <row r="148" spans="1:65" s="2" customFormat="1" ht="55.5" customHeight="1">
      <c r="A148" s="33"/>
      <c r="B148" s="34"/>
      <c r="C148" s="186" t="s">
        <v>237</v>
      </c>
      <c r="D148" s="186" t="s">
        <v>138</v>
      </c>
      <c r="E148" s="187" t="s">
        <v>238</v>
      </c>
      <c r="F148" s="188" t="s">
        <v>239</v>
      </c>
      <c r="G148" s="189" t="s">
        <v>150</v>
      </c>
      <c r="H148" s="190">
        <v>32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42</v>
      </c>
      <c r="O148" s="7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142</v>
      </c>
      <c r="AT148" s="198" t="s">
        <v>138</v>
      </c>
      <c r="AU148" s="198" t="s">
        <v>88</v>
      </c>
      <c r="AY148" s="16" t="s">
        <v>136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85</v>
      </c>
      <c r="BK148" s="199">
        <f>ROUND(I148*H148,2)</f>
        <v>0</v>
      </c>
      <c r="BL148" s="16" t="s">
        <v>142</v>
      </c>
      <c r="BM148" s="198" t="s">
        <v>240</v>
      </c>
    </row>
    <row r="149" spans="1:65" s="13" customFormat="1">
      <c r="B149" s="200"/>
      <c r="C149" s="201"/>
      <c r="D149" s="202" t="s">
        <v>186</v>
      </c>
      <c r="E149" s="203" t="s">
        <v>1</v>
      </c>
      <c r="F149" s="204" t="s">
        <v>241</v>
      </c>
      <c r="G149" s="201"/>
      <c r="H149" s="205">
        <v>32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186</v>
      </c>
      <c r="AU149" s="211" t="s">
        <v>88</v>
      </c>
      <c r="AV149" s="13" t="s">
        <v>88</v>
      </c>
      <c r="AW149" s="13" t="s">
        <v>34</v>
      </c>
      <c r="AX149" s="13" t="s">
        <v>85</v>
      </c>
      <c r="AY149" s="211" t="s">
        <v>136</v>
      </c>
    </row>
    <row r="150" spans="1:65" s="2" customFormat="1" ht="55.5" customHeight="1">
      <c r="A150" s="33"/>
      <c r="B150" s="34"/>
      <c r="C150" s="186" t="s">
        <v>242</v>
      </c>
      <c r="D150" s="186" t="s">
        <v>138</v>
      </c>
      <c r="E150" s="187" t="s">
        <v>243</v>
      </c>
      <c r="F150" s="188" t="s">
        <v>244</v>
      </c>
      <c r="G150" s="189" t="s">
        <v>150</v>
      </c>
      <c r="H150" s="190">
        <v>4</v>
      </c>
      <c r="I150" s="191"/>
      <c r="J150" s="192">
        <f>ROUND(I150*H150,2)</f>
        <v>0</v>
      </c>
      <c r="K150" s="193"/>
      <c r="L150" s="38"/>
      <c r="M150" s="194" t="s">
        <v>1</v>
      </c>
      <c r="N150" s="195" t="s">
        <v>42</v>
      </c>
      <c r="O150" s="70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8" t="s">
        <v>142</v>
      </c>
      <c r="AT150" s="198" t="s">
        <v>138</v>
      </c>
      <c r="AU150" s="198" t="s">
        <v>88</v>
      </c>
      <c r="AY150" s="16" t="s">
        <v>136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6" t="s">
        <v>85</v>
      </c>
      <c r="BK150" s="199">
        <f>ROUND(I150*H150,2)</f>
        <v>0</v>
      </c>
      <c r="BL150" s="16" t="s">
        <v>142</v>
      </c>
      <c r="BM150" s="198" t="s">
        <v>245</v>
      </c>
    </row>
    <row r="151" spans="1:65" s="13" customFormat="1">
      <c r="B151" s="200"/>
      <c r="C151" s="201"/>
      <c r="D151" s="202" t="s">
        <v>186</v>
      </c>
      <c r="E151" s="203" t="s">
        <v>1</v>
      </c>
      <c r="F151" s="204" t="s">
        <v>246</v>
      </c>
      <c r="G151" s="201"/>
      <c r="H151" s="205">
        <v>4</v>
      </c>
      <c r="I151" s="206"/>
      <c r="J151" s="201"/>
      <c r="K151" s="201"/>
      <c r="L151" s="207"/>
      <c r="M151" s="208"/>
      <c r="N151" s="209"/>
      <c r="O151" s="209"/>
      <c r="P151" s="209"/>
      <c r="Q151" s="209"/>
      <c r="R151" s="209"/>
      <c r="S151" s="209"/>
      <c r="T151" s="210"/>
      <c r="AT151" s="211" t="s">
        <v>186</v>
      </c>
      <c r="AU151" s="211" t="s">
        <v>88</v>
      </c>
      <c r="AV151" s="13" t="s">
        <v>88</v>
      </c>
      <c r="AW151" s="13" t="s">
        <v>34</v>
      </c>
      <c r="AX151" s="13" t="s">
        <v>85</v>
      </c>
      <c r="AY151" s="211" t="s">
        <v>136</v>
      </c>
    </row>
    <row r="152" spans="1:65" s="2" customFormat="1" ht="55.5" customHeight="1">
      <c r="A152" s="33"/>
      <c r="B152" s="34"/>
      <c r="C152" s="186" t="s">
        <v>247</v>
      </c>
      <c r="D152" s="186" t="s">
        <v>138</v>
      </c>
      <c r="E152" s="187" t="s">
        <v>248</v>
      </c>
      <c r="F152" s="188" t="s">
        <v>249</v>
      </c>
      <c r="G152" s="189" t="s">
        <v>150</v>
      </c>
      <c r="H152" s="190">
        <v>1</v>
      </c>
      <c r="I152" s="191"/>
      <c r="J152" s="192">
        <f>ROUND(I152*H152,2)</f>
        <v>0</v>
      </c>
      <c r="K152" s="193"/>
      <c r="L152" s="38"/>
      <c r="M152" s="194" t="s">
        <v>1</v>
      </c>
      <c r="N152" s="195" t="s">
        <v>42</v>
      </c>
      <c r="O152" s="70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8" t="s">
        <v>142</v>
      </c>
      <c r="AT152" s="198" t="s">
        <v>138</v>
      </c>
      <c r="AU152" s="198" t="s">
        <v>88</v>
      </c>
      <c r="AY152" s="16" t="s">
        <v>136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6" t="s">
        <v>85</v>
      </c>
      <c r="BK152" s="199">
        <f>ROUND(I152*H152,2)</f>
        <v>0</v>
      </c>
      <c r="BL152" s="16" t="s">
        <v>142</v>
      </c>
      <c r="BM152" s="198" t="s">
        <v>250</v>
      </c>
    </row>
    <row r="153" spans="1:65" s="13" customFormat="1">
      <c r="B153" s="200"/>
      <c r="C153" s="201"/>
      <c r="D153" s="202" t="s">
        <v>186</v>
      </c>
      <c r="E153" s="203" t="s">
        <v>1</v>
      </c>
      <c r="F153" s="204" t="s">
        <v>251</v>
      </c>
      <c r="G153" s="201"/>
      <c r="H153" s="205">
        <v>1</v>
      </c>
      <c r="I153" s="206"/>
      <c r="J153" s="201"/>
      <c r="K153" s="201"/>
      <c r="L153" s="207"/>
      <c r="M153" s="208"/>
      <c r="N153" s="209"/>
      <c r="O153" s="209"/>
      <c r="P153" s="209"/>
      <c r="Q153" s="209"/>
      <c r="R153" s="209"/>
      <c r="S153" s="209"/>
      <c r="T153" s="210"/>
      <c r="AT153" s="211" t="s">
        <v>186</v>
      </c>
      <c r="AU153" s="211" t="s">
        <v>88</v>
      </c>
      <c r="AV153" s="13" t="s">
        <v>88</v>
      </c>
      <c r="AW153" s="13" t="s">
        <v>34</v>
      </c>
      <c r="AX153" s="13" t="s">
        <v>85</v>
      </c>
      <c r="AY153" s="211" t="s">
        <v>136</v>
      </c>
    </row>
    <row r="154" spans="1:65" s="2" customFormat="1" ht="44.25" customHeight="1">
      <c r="A154" s="33"/>
      <c r="B154" s="34"/>
      <c r="C154" s="186" t="s">
        <v>252</v>
      </c>
      <c r="D154" s="186" t="s">
        <v>138</v>
      </c>
      <c r="E154" s="187" t="s">
        <v>253</v>
      </c>
      <c r="F154" s="188" t="s">
        <v>254</v>
      </c>
      <c r="G154" s="189" t="s">
        <v>150</v>
      </c>
      <c r="H154" s="190">
        <v>54</v>
      </c>
      <c r="I154" s="191"/>
      <c r="J154" s="192">
        <f>ROUND(I154*H154,2)</f>
        <v>0</v>
      </c>
      <c r="K154" s="193"/>
      <c r="L154" s="38"/>
      <c r="M154" s="194" t="s">
        <v>1</v>
      </c>
      <c r="N154" s="195" t="s">
        <v>42</v>
      </c>
      <c r="O154" s="70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142</v>
      </c>
      <c r="AT154" s="198" t="s">
        <v>138</v>
      </c>
      <c r="AU154" s="198" t="s">
        <v>88</v>
      </c>
      <c r="AY154" s="16" t="s">
        <v>136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85</v>
      </c>
      <c r="BK154" s="199">
        <f>ROUND(I154*H154,2)</f>
        <v>0</v>
      </c>
      <c r="BL154" s="16" t="s">
        <v>142</v>
      </c>
      <c r="BM154" s="198" t="s">
        <v>255</v>
      </c>
    </row>
    <row r="155" spans="1:65" s="13" customFormat="1">
      <c r="B155" s="200"/>
      <c r="C155" s="201"/>
      <c r="D155" s="202" t="s">
        <v>186</v>
      </c>
      <c r="E155" s="203" t="s">
        <v>1</v>
      </c>
      <c r="F155" s="204" t="s">
        <v>256</v>
      </c>
      <c r="G155" s="201"/>
      <c r="H155" s="205">
        <v>54</v>
      </c>
      <c r="I155" s="206"/>
      <c r="J155" s="201"/>
      <c r="K155" s="201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186</v>
      </c>
      <c r="AU155" s="211" t="s">
        <v>88</v>
      </c>
      <c r="AV155" s="13" t="s">
        <v>88</v>
      </c>
      <c r="AW155" s="13" t="s">
        <v>34</v>
      </c>
      <c r="AX155" s="13" t="s">
        <v>85</v>
      </c>
      <c r="AY155" s="211" t="s">
        <v>136</v>
      </c>
    </row>
    <row r="156" spans="1:65" s="2" customFormat="1" ht="37.9" customHeight="1">
      <c r="A156" s="33"/>
      <c r="B156" s="34"/>
      <c r="C156" s="186" t="s">
        <v>257</v>
      </c>
      <c r="D156" s="186" t="s">
        <v>138</v>
      </c>
      <c r="E156" s="187" t="s">
        <v>258</v>
      </c>
      <c r="F156" s="188" t="s">
        <v>259</v>
      </c>
      <c r="G156" s="189" t="s">
        <v>150</v>
      </c>
      <c r="H156" s="190">
        <v>54</v>
      </c>
      <c r="I156" s="191"/>
      <c r="J156" s="192">
        <f>ROUND(I156*H156,2)</f>
        <v>0</v>
      </c>
      <c r="K156" s="193"/>
      <c r="L156" s="38"/>
      <c r="M156" s="194" t="s">
        <v>1</v>
      </c>
      <c r="N156" s="195" t="s">
        <v>42</v>
      </c>
      <c r="O156" s="70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142</v>
      </c>
      <c r="AT156" s="198" t="s">
        <v>138</v>
      </c>
      <c r="AU156" s="198" t="s">
        <v>88</v>
      </c>
      <c r="AY156" s="16" t="s">
        <v>136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6" t="s">
        <v>85</v>
      </c>
      <c r="BK156" s="199">
        <f>ROUND(I156*H156,2)</f>
        <v>0</v>
      </c>
      <c r="BL156" s="16" t="s">
        <v>142</v>
      </c>
      <c r="BM156" s="198" t="s">
        <v>260</v>
      </c>
    </row>
    <row r="157" spans="1:65" s="2" customFormat="1" ht="16.5" customHeight="1">
      <c r="A157" s="33"/>
      <c r="B157" s="34"/>
      <c r="C157" s="212" t="s">
        <v>261</v>
      </c>
      <c r="D157" s="212" t="s">
        <v>262</v>
      </c>
      <c r="E157" s="213" t="s">
        <v>263</v>
      </c>
      <c r="F157" s="214" t="s">
        <v>264</v>
      </c>
      <c r="G157" s="215" t="s">
        <v>150</v>
      </c>
      <c r="H157" s="216">
        <v>54</v>
      </c>
      <c r="I157" s="217"/>
      <c r="J157" s="218">
        <f>ROUND(I157*H157,2)</f>
        <v>0</v>
      </c>
      <c r="K157" s="219"/>
      <c r="L157" s="220"/>
      <c r="M157" s="221" t="s">
        <v>1</v>
      </c>
      <c r="N157" s="222" t="s">
        <v>42</v>
      </c>
      <c r="O157" s="223"/>
      <c r="P157" s="224">
        <f>O157*H157</f>
        <v>0</v>
      </c>
      <c r="Q157" s="224">
        <v>1E-3</v>
      </c>
      <c r="R157" s="224">
        <f>Q157*H157</f>
        <v>5.3999999999999999E-2</v>
      </c>
      <c r="S157" s="224">
        <v>0</v>
      </c>
      <c r="T157" s="22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8" t="s">
        <v>167</v>
      </c>
      <c r="AT157" s="198" t="s">
        <v>262</v>
      </c>
      <c r="AU157" s="198" t="s">
        <v>88</v>
      </c>
      <c r="AY157" s="16" t="s">
        <v>136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6" t="s">
        <v>85</v>
      </c>
      <c r="BK157" s="199">
        <f>ROUND(I157*H157,2)</f>
        <v>0</v>
      </c>
      <c r="BL157" s="16" t="s">
        <v>142</v>
      </c>
      <c r="BM157" s="198" t="s">
        <v>265</v>
      </c>
    </row>
    <row r="158" spans="1:65" s="2" customFormat="1" ht="6.95" customHeight="1">
      <c r="A158" s="33"/>
      <c r="B158" s="53"/>
      <c r="C158" s="54"/>
      <c r="D158" s="54"/>
      <c r="E158" s="54"/>
      <c r="F158" s="54"/>
      <c r="G158" s="54"/>
      <c r="H158" s="54"/>
      <c r="I158" s="54"/>
      <c r="J158" s="54"/>
      <c r="K158" s="54"/>
      <c r="L158" s="38"/>
      <c r="M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</row>
  </sheetData>
  <sheetProtection password="CC35" sheet="1" objects="1" scenarios="1" formatColumns="0" formatRows="0" autoFilter="0"/>
  <autoFilter ref="C117:K157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1"/>
  <sheetViews>
    <sheetView showGridLines="0" topLeftCell="A179" workbookViewId="0">
      <selection activeCell="F197" sqref="F19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91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88</v>
      </c>
    </row>
    <row r="4" spans="1:46" s="1" customFormat="1" ht="24.95" customHeight="1">
      <c r="B4" s="19"/>
      <c r="D4" s="109" t="s">
        <v>110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4" t="str">
        <f>'Rekapitulace stavby'!K6</f>
        <v>Odbahnění a rekonstrukce rybníka Zichův v Novém Městě n. M.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111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8"/>
      <c r="C9" s="33"/>
      <c r="D9" s="33"/>
      <c r="E9" s="286" t="s">
        <v>266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87</v>
      </c>
      <c r="G11" s="33"/>
      <c r="H11" s="33"/>
      <c r="I11" s="111" t="s">
        <v>19</v>
      </c>
      <c r="J11" s="112" t="s">
        <v>113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1. 11. 2023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">
        <v>32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33</v>
      </c>
      <c r="F21" s="33"/>
      <c r="G21" s="33"/>
      <c r="H21" s="33"/>
      <c r="I21" s="111" t="s">
        <v>28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">
        <v>32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33</v>
      </c>
      <c r="F24" s="33"/>
      <c r="G24" s="33"/>
      <c r="H24" s="33"/>
      <c r="I24" s="111" t="s">
        <v>28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ROUND((SUM(BE124:BE190)),  2)</f>
        <v>0</v>
      </c>
      <c r="G33" s="33"/>
      <c r="H33" s="33"/>
      <c r="I33" s="123">
        <v>0.21</v>
      </c>
      <c r="J33" s="122">
        <f>ROUND(((SUM(BE124:BE190))*I33),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ROUND((SUM(BF124:BF190)),  2)</f>
        <v>0</v>
      </c>
      <c r="G34" s="33"/>
      <c r="H34" s="33"/>
      <c r="I34" s="123">
        <v>0.12</v>
      </c>
      <c r="J34" s="122">
        <f>ROUND(((SUM(BF124:BF190))*I34),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ROUND((SUM(BG124:BG190)),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ROUND((SUM(BH124:BH190)),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ROUND((SUM(BI124:BI190)),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82" t="str">
        <f>E7</f>
        <v>Odbahnění a rekonstrukce rybníka Zichův v Novém Městě n. M.</v>
      </c>
      <c r="F85" s="283"/>
      <c r="G85" s="283"/>
      <c r="H85" s="28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111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hidden="1" customHeight="1">
      <c r="A87" s="33"/>
      <c r="B87" s="34"/>
      <c r="C87" s="35"/>
      <c r="D87" s="35"/>
      <c r="E87" s="262" t="str">
        <f>E9</f>
        <v>02 - 02 - Odbahnění rybníka a uložením sedimentu na mezideponii</v>
      </c>
      <c r="F87" s="281"/>
      <c r="G87" s="281"/>
      <c r="H87" s="28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>Nové Město na Moravě</v>
      </c>
      <c r="G89" s="35"/>
      <c r="H89" s="35"/>
      <c r="I89" s="28" t="s">
        <v>22</v>
      </c>
      <c r="J89" s="65" t="str">
        <f>IF(J12="","",J12)</f>
        <v>1. 11. 2023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>Město Nové Město na Moravě</v>
      </c>
      <c r="G91" s="35"/>
      <c r="H91" s="35"/>
      <c r="I91" s="28" t="s">
        <v>31</v>
      </c>
      <c r="J91" s="31" t="str">
        <f>E21</f>
        <v>Ing. Václav Nečas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>Ing. Václav Nečas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115</v>
      </c>
      <c r="D94" s="143"/>
      <c r="E94" s="143"/>
      <c r="F94" s="143"/>
      <c r="G94" s="143"/>
      <c r="H94" s="143"/>
      <c r="I94" s="143"/>
      <c r="J94" s="144" t="s">
        <v>116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117</v>
      </c>
      <c r="D96" s="35"/>
      <c r="E96" s="35"/>
      <c r="F96" s="35"/>
      <c r="G96" s="35"/>
      <c r="H96" s="35"/>
      <c r="I96" s="35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hidden="1" customHeight="1">
      <c r="B97" s="146"/>
      <c r="C97" s="147"/>
      <c r="D97" s="148" t="s">
        <v>119</v>
      </c>
      <c r="E97" s="149"/>
      <c r="F97" s="149"/>
      <c r="G97" s="149"/>
      <c r="H97" s="149"/>
      <c r="I97" s="149"/>
      <c r="J97" s="150">
        <f>J125</f>
        <v>0</v>
      </c>
      <c r="K97" s="147"/>
      <c r="L97" s="151"/>
    </row>
    <row r="98" spans="1:31" s="10" customFormat="1" ht="19.899999999999999" hidden="1" customHeight="1">
      <c r="B98" s="152"/>
      <c r="C98" s="153"/>
      <c r="D98" s="154" t="s">
        <v>120</v>
      </c>
      <c r="E98" s="155"/>
      <c r="F98" s="155"/>
      <c r="G98" s="155"/>
      <c r="H98" s="155"/>
      <c r="I98" s="155"/>
      <c r="J98" s="156">
        <f>J126</f>
        <v>0</v>
      </c>
      <c r="K98" s="153"/>
      <c r="L98" s="157"/>
    </row>
    <row r="99" spans="1:31" s="10" customFormat="1" ht="19.899999999999999" hidden="1" customHeight="1">
      <c r="B99" s="152"/>
      <c r="C99" s="153"/>
      <c r="D99" s="154" t="s">
        <v>267</v>
      </c>
      <c r="E99" s="155"/>
      <c r="F99" s="155"/>
      <c r="G99" s="155"/>
      <c r="H99" s="155"/>
      <c r="I99" s="155"/>
      <c r="J99" s="156">
        <f>J166</f>
        <v>0</v>
      </c>
      <c r="K99" s="153"/>
      <c r="L99" s="157"/>
    </row>
    <row r="100" spans="1:31" s="10" customFormat="1" ht="19.899999999999999" hidden="1" customHeight="1">
      <c r="B100" s="152"/>
      <c r="C100" s="153"/>
      <c r="D100" s="154" t="s">
        <v>268</v>
      </c>
      <c r="E100" s="155"/>
      <c r="F100" s="155"/>
      <c r="G100" s="155"/>
      <c r="H100" s="155"/>
      <c r="I100" s="155"/>
      <c r="J100" s="156">
        <f>J169</f>
        <v>0</v>
      </c>
      <c r="K100" s="153"/>
      <c r="L100" s="157"/>
    </row>
    <row r="101" spans="1:31" s="10" customFormat="1" ht="19.899999999999999" hidden="1" customHeight="1">
      <c r="B101" s="152"/>
      <c r="C101" s="153"/>
      <c r="D101" s="154" t="s">
        <v>269</v>
      </c>
      <c r="E101" s="155"/>
      <c r="F101" s="155"/>
      <c r="G101" s="155"/>
      <c r="H101" s="155"/>
      <c r="I101" s="155"/>
      <c r="J101" s="156">
        <f>J172</f>
        <v>0</v>
      </c>
      <c r="K101" s="153"/>
      <c r="L101" s="157"/>
    </row>
    <row r="102" spans="1:31" s="10" customFormat="1" ht="19.899999999999999" hidden="1" customHeight="1">
      <c r="B102" s="152"/>
      <c r="C102" s="153"/>
      <c r="D102" s="154" t="s">
        <v>270</v>
      </c>
      <c r="E102" s="155"/>
      <c r="F102" s="155"/>
      <c r="G102" s="155"/>
      <c r="H102" s="155"/>
      <c r="I102" s="155"/>
      <c r="J102" s="156">
        <f>J183</f>
        <v>0</v>
      </c>
      <c r="K102" s="153"/>
      <c r="L102" s="157"/>
    </row>
    <row r="103" spans="1:31" s="10" customFormat="1" ht="19.899999999999999" hidden="1" customHeight="1">
      <c r="B103" s="152"/>
      <c r="C103" s="153"/>
      <c r="D103" s="154" t="s">
        <v>271</v>
      </c>
      <c r="E103" s="155"/>
      <c r="F103" s="155"/>
      <c r="G103" s="155"/>
      <c r="H103" s="155"/>
      <c r="I103" s="155"/>
      <c r="J103" s="156">
        <f>J187</f>
        <v>0</v>
      </c>
      <c r="K103" s="153"/>
      <c r="L103" s="157"/>
    </row>
    <row r="104" spans="1:31" s="10" customFormat="1" ht="19.899999999999999" hidden="1" customHeight="1">
      <c r="B104" s="152"/>
      <c r="C104" s="153"/>
      <c r="D104" s="154" t="s">
        <v>272</v>
      </c>
      <c r="E104" s="155"/>
      <c r="F104" s="155"/>
      <c r="G104" s="155"/>
      <c r="H104" s="155"/>
      <c r="I104" s="155"/>
      <c r="J104" s="156">
        <f>J189</f>
        <v>0</v>
      </c>
      <c r="K104" s="153"/>
      <c r="L104" s="157"/>
    </row>
    <row r="105" spans="1:31" s="2" customFormat="1" ht="21.75" hidden="1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hidden="1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hidden="1"/>
    <row r="108" spans="1:31" hidden="1"/>
    <row r="109" spans="1:31" hidden="1"/>
    <row r="110" spans="1:31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121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82" t="str">
        <f>E7</f>
        <v>Odbahnění a rekonstrukce rybníka Zichův v Novém Městě n. M.</v>
      </c>
      <c r="F114" s="283"/>
      <c r="G114" s="283"/>
      <c r="H114" s="283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111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30" customHeight="1">
      <c r="A116" s="33"/>
      <c r="B116" s="34"/>
      <c r="C116" s="35"/>
      <c r="D116" s="35"/>
      <c r="E116" s="262" t="str">
        <f>E9</f>
        <v>02 - 02 - Odbahnění rybníka a uložením sedimentu na mezideponii</v>
      </c>
      <c r="F116" s="281"/>
      <c r="G116" s="281"/>
      <c r="H116" s="281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F12</f>
        <v>Nové Město na Moravě</v>
      </c>
      <c r="G118" s="35"/>
      <c r="H118" s="35"/>
      <c r="I118" s="28" t="s">
        <v>22</v>
      </c>
      <c r="J118" s="65" t="str">
        <f>IF(J12="","",J12)</f>
        <v>1. 11. 2023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24</v>
      </c>
      <c r="D120" s="35"/>
      <c r="E120" s="35"/>
      <c r="F120" s="26" t="str">
        <f>E15</f>
        <v>Město Nové Město na Moravě</v>
      </c>
      <c r="G120" s="35"/>
      <c r="H120" s="35"/>
      <c r="I120" s="28" t="s">
        <v>31</v>
      </c>
      <c r="J120" s="31" t="str">
        <f>E21</f>
        <v>Ing. Václav Nečas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29</v>
      </c>
      <c r="D121" s="35"/>
      <c r="E121" s="35"/>
      <c r="F121" s="26" t="str">
        <f>IF(E18="","",E18)</f>
        <v>Vyplň údaj</v>
      </c>
      <c r="G121" s="35"/>
      <c r="H121" s="35"/>
      <c r="I121" s="28" t="s">
        <v>35</v>
      </c>
      <c r="J121" s="31" t="str">
        <f>E24</f>
        <v>Ing. Václav Nečas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58"/>
      <c r="B123" s="159"/>
      <c r="C123" s="160" t="s">
        <v>122</v>
      </c>
      <c r="D123" s="161" t="s">
        <v>62</v>
      </c>
      <c r="E123" s="161" t="s">
        <v>58</v>
      </c>
      <c r="F123" s="161" t="s">
        <v>59</v>
      </c>
      <c r="G123" s="161" t="s">
        <v>123</v>
      </c>
      <c r="H123" s="161" t="s">
        <v>124</v>
      </c>
      <c r="I123" s="161" t="s">
        <v>125</v>
      </c>
      <c r="J123" s="162" t="s">
        <v>116</v>
      </c>
      <c r="K123" s="163" t="s">
        <v>126</v>
      </c>
      <c r="L123" s="164"/>
      <c r="M123" s="74" t="s">
        <v>1</v>
      </c>
      <c r="N123" s="75" t="s">
        <v>41</v>
      </c>
      <c r="O123" s="75" t="s">
        <v>127</v>
      </c>
      <c r="P123" s="75" t="s">
        <v>128</v>
      </c>
      <c r="Q123" s="75" t="s">
        <v>129</v>
      </c>
      <c r="R123" s="75" t="s">
        <v>130</v>
      </c>
      <c r="S123" s="75" t="s">
        <v>131</v>
      </c>
      <c r="T123" s="76" t="s">
        <v>132</v>
      </c>
      <c r="U123" s="158"/>
      <c r="V123" s="158"/>
      <c r="W123" s="158"/>
      <c r="X123" s="158"/>
      <c r="Y123" s="158"/>
      <c r="Z123" s="158"/>
      <c r="AA123" s="158"/>
      <c r="AB123" s="158"/>
      <c r="AC123" s="158"/>
      <c r="AD123" s="158"/>
      <c r="AE123" s="158"/>
    </row>
    <row r="124" spans="1:65" s="2" customFormat="1" ht="22.9" customHeight="1">
      <c r="A124" s="33"/>
      <c r="B124" s="34"/>
      <c r="C124" s="81" t="s">
        <v>133</v>
      </c>
      <c r="D124" s="35"/>
      <c r="E124" s="35"/>
      <c r="F124" s="35"/>
      <c r="G124" s="35"/>
      <c r="H124" s="35"/>
      <c r="I124" s="35"/>
      <c r="J124" s="165">
        <f>BK124</f>
        <v>0</v>
      </c>
      <c r="K124" s="35"/>
      <c r="L124" s="38"/>
      <c r="M124" s="77"/>
      <c r="N124" s="166"/>
      <c r="O124" s="78"/>
      <c r="P124" s="167">
        <f>P125</f>
        <v>0</v>
      </c>
      <c r="Q124" s="78"/>
      <c r="R124" s="167">
        <f>R125</f>
        <v>586.70181599999989</v>
      </c>
      <c r="S124" s="78"/>
      <c r="T124" s="168">
        <f>T125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76</v>
      </c>
      <c r="AU124" s="16" t="s">
        <v>118</v>
      </c>
      <c r="BK124" s="169">
        <f>BK125</f>
        <v>0</v>
      </c>
    </row>
    <row r="125" spans="1:65" s="12" customFormat="1" ht="25.9" customHeight="1">
      <c r="B125" s="170"/>
      <c r="C125" s="171"/>
      <c r="D125" s="172" t="s">
        <v>76</v>
      </c>
      <c r="E125" s="173" t="s">
        <v>134</v>
      </c>
      <c r="F125" s="173" t="s">
        <v>135</v>
      </c>
      <c r="G125" s="171"/>
      <c r="H125" s="171"/>
      <c r="I125" s="174"/>
      <c r="J125" s="175">
        <f>BK125</f>
        <v>0</v>
      </c>
      <c r="K125" s="171"/>
      <c r="L125" s="176"/>
      <c r="M125" s="177"/>
      <c r="N125" s="178"/>
      <c r="O125" s="178"/>
      <c r="P125" s="179">
        <f>P126+P166+P169+P172+P183+P187+P189</f>
        <v>0</v>
      </c>
      <c r="Q125" s="178"/>
      <c r="R125" s="179">
        <f>R126+R166+R169+R172+R183+R187+R189</f>
        <v>586.70181599999989</v>
      </c>
      <c r="S125" s="178"/>
      <c r="T125" s="180">
        <f>T126+T166+T169+T172+T183+T187+T189</f>
        <v>0</v>
      </c>
      <c r="AR125" s="181" t="s">
        <v>85</v>
      </c>
      <c r="AT125" s="182" t="s">
        <v>76</v>
      </c>
      <c r="AU125" s="182" t="s">
        <v>77</v>
      </c>
      <c r="AY125" s="181" t="s">
        <v>136</v>
      </c>
      <c r="BK125" s="183">
        <f>BK126+BK166+BK169+BK172+BK183+BK187+BK189</f>
        <v>0</v>
      </c>
    </row>
    <row r="126" spans="1:65" s="12" customFormat="1" ht="22.9" customHeight="1">
      <c r="B126" s="170"/>
      <c r="C126" s="171"/>
      <c r="D126" s="172" t="s">
        <v>76</v>
      </c>
      <c r="E126" s="184" t="s">
        <v>85</v>
      </c>
      <c r="F126" s="184" t="s">
        <v>137</v>
      </c>
      <c r="G126" s="171"/>
      <c r="H126" s="171"/>
      <c r="I126" s="174"/>
      <c r="J126" s="185">
        <f>BK126</f>
        <v>0</v>
      </c>
      <c r="K126" s="171"/>
      <c r="L126" s="176"/>
      <c r="M126" s="177"/>
      <c r="N126" s="178"/>
      <c r="O126" s="178"/>
      <c r="P126" s="179">
        <f>SUM(P127:P165)</f>
        <v>0</v>
      </c>
      <c r="Q126" s="178"/>
      <c r="R126" s="179">
        <f>SUM(R127:R165)</f>
        <v>0.49329500000000004</v>
      </c>
      <c r="S126" s="178"/>
      <c r="T126" s="180">
        <f>SUM(T127:T165)</f>
        <v>0</v>
      </c>
      <c r="AR126" s="181" t="s">
        <v>85</v>
      </c>
      <c r="AT126" s="182" t="s">
        <v>76</v>
      </c>
      <c r="AU126" s="182" t="s">
        <v>85</v>
      </c>
      <c r="AY126" s="181" t="s">
        <v>136</v>
      </c>
      <c r="BK126" s="183">
        <f>SUM(BK127:BK165)</f>
        <v>0</v>
      </c>
    </row>
    <row r="127" spans="1:65" s="2" customFormat="1" ht="33" customHeight="1">
      <c r="A127" s="33"/>
      <c r="B127" s="34"/>
      <c r="C127" s="186" t="s">
        <v>85</v>
      </c>
      <c r="D127" s="186" t="s">
        <v>138</v>
      </c>
      <c r="E127" s="187" t="s">
        <v>152</v>
      </c>
      <c r="F127" s="188" t="s">
        <v>153</v>
      </c>
      <c r="G127" s="189" t="s">
        <v>150</v>
      </c>
      <c r="H127" s="190">
        <v>3.75</v>
      </c>
      <c r="I127" s="191"/>
      <c r="J127" s="192">
        <f>ROUND(I127*H127,2)</f>
        <v>0</v>
      </c>
      <c r="K127" s="193"/>
      <c r="L127" s="38"/>
      <c r="M127" s="194" t="s">
        <v>1</v>
      </c>
      <c r="N127" s="195" t="s">
        <v>42</v>
      </c>
      <c r="O127" s="70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142</v>
      </c>
      <c r="AT127" s="198" t="s">
        <v>138</v>
      </c>
      <c r="AU127" s="198" t="s">
        <v>88</v>
      </c>
      <c r="AY127" s="16" t="s">
        <v>136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85</v>
      </c>
      <c r="BK127" s="199">
        <f>ROUND(I127*H127,2)</f>
        <v>0</v>
      </c>
      <c r="BL127" s="16" t="s">
        <v>142</v>
      </c>
      <c r="BM127" s="198" t="s">
        <v>273</v>
      </c>
    </row>
    <row r="128" spans="1:65" s="14" customFormat="1">
      <c r="B128" s="226"/>
      <c r="C128" s="227"/>
      <c r="D128" s="202" t="s">
        <v>186</v>
      </c>
      <c r="E128" s="228" t="s">
        <v>1</v>
      </c>
      <c r="F128" s="229" t="s">
        <v>274</v>
      </c>
      <c r="G128" s="227"/>
      <c r="H128" s="228" t="s">
        <v>1</v>
      </c>
      <c r="I128" s="230"/>
      <c r="J128" s="227"/>
      <c r="K128" s="227"/>
      <c r="L128" s="231"/>
      <c r="M128" s="232"/>
      <c r="N128" s="233"/>
      <c r="O128" s="233"/>
      <c r="P128" s="233"/>
      <c r="Q128" s="233"/>
      <c r="R128" s="233"/>
      <c r="S128" s="233"/>
      <c r="T128" s="234"/>
      <c r="AT128" s="235" t="s">
        <v>186</v>
      </c>
      <c r="AU128" s="235" t="s">
        <v>88</v>
      </c>
      <c r="AV128" s="14" t="s">
        <v>85</v>
      </c>
      <c r="AW128" s="14" t="s">
        <v>34</v>
      </c>
      <c r="AX128" s="14" t="s">
        <v>77</v>
      </c>
      <c r="AY128" s="235" t="s">
        <v>136</v>
      </c>
    </row>
    <row r="129" spans="1:65" s="13" customFormat="1">
      <c r="B129" s="200"/>
      <c r="C129" s="201"/>
      <c r="D129" s="202" t="s">
        <v>186</v>
      </c>
      <c r="E129" s="203" t="s">
        <v>1</v>
      </c>
      <c r="F129" s="204" t="s">
        <v>275</v>
      </c>
      <c r="G129" s="201"/>
      <c r="H129" s="205">
        <v>3.75</v>
      </c>
      <c r="I129" s="206"/>
      <c r="J129" s="201"/>
      <c r="K129" s="201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186</v>
      </c>
      <c r="AU129" s="211" t="s">
        <v>88</v>
      </c>
      <c r="AV129" s="13" t="s">
        <v>88</v>
      </c>
      <c r="AW129" s="13" t="s">
        <v>34</v>
      </c>
      <c r="AX129" s="13" t="s">
        <v>85</v>
      </c>
      <c r="AY129" s="211" t="s">
        <v>136</v>
      </c>
    </row>
    <row r="130" spans="1:65" s="2" customFormat="1" ht="44.25" customHeight="1">
      <c r="A130" s="33"/>
      <c r="B130" s="34"/>
      <c r="C130" s="186" t="s">
        <v>88</v>
      </c>
      <c r="D130" s="186" t="s">
        <v>138</v>
      </c>
      <c r="E130" s="187" t="s">
        <v>176</v>
      </c>
      <c r="F130" s="188" t="s">
        <v>276</v>
      </c>
      <c r="G130" s="189" t="s">
        <v>150</v>
      </c>
      <c r="H130" s="190">
        <v>3.75</v>
      </c>
      <c r="I130" s="191"/>
      <c r="J130" s="192">
        <f>ROUND(I130*H130,2)</f>
        <v>0</v>
      </c>
      <c r="K130" s="193"/>
      <c r="L130" s="38"/>
      <c r="M130" s="194" t="s">
        <v>1</v>
      </c>
      <c r="N130" s="195" t="s">
        <v>42</v>
      </c>
      <c r="O130" s="70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142</v>
      </c>
      <c r="AT130" s="198" t="s">
        <v>138</v>
      </c>
      <c r="AU130" s="198" t="s">
        <v>88</v>
      </c>
      <c r="AY130" s="16" t="s">
        <v>136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6" t="s">
        <v>85</v>
      </c>
      <c r="BK130" s="199">
        <f>ROUND(I130*H130,2)</f>
        <v>0</v>
      </c>
      <c r="BL130" s="16" t="s">
        <v>142</v>
      </c>
      <c r="BM130" s="198" t="s">
        <v>277</v>
      </c>
    </row>
    <row r="131" spans="1:65" s="13" customFormat="1">
      <c r="B131" s="200"/>
      <c r="C131" s="201"/>
      <c r="D131" s="202" t="s">
        <v>186</v>
      </c>
      <c r="E131" s="203" t="s">
        <v>1</v>
      </c>
      <c r="F131" s="204" t="s">
        <v>275</v>
      </c>
      <c r="G131" s="201"/>
      <c r="H131" s="205">
        <v>3.75</v>
      </c>
      <c r="I131" s="206"/>
      <c r="J131" s="201"/>
      <c r="K131" s="201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186</v>
      </c>
      <c r="AU131" s="211" t="s">
        <v>88</v>
      </c>
      <c r="AV131" s="13" t="s">
        <v>88</v>
      </c>
      <c r="AW131" s="13" t="s">
        <v>34</v>
      </c>
      <c r="AX131" s="13" t="s">
        <v>85</v>
      </c>
      <c r="AY131" s="211" t="s">
        <v>136</v>
      </c>
    </row>
    <row r="132" spans="1:65" s="2" customFormat="1" ht="33" customHeight="1">
      <c r="A132" s="33"/>
      <c r="B132" s="34"/>
      <c r="C132" s="186" t="s">
        <v>147</v>
      </c>
      <c r="D132" s="186" t="s">
        <v>138</v>
      </c>
      <c r="E132" s="187" t="s">
        <v>278</v>
      </c>
      <c r="F132" s="188" t="s">
        <v>279</v>
      </c>
      <c r="G132" s="189" t="s">
        <v>280</v>
      </c>
      <c r="H132" s="190">
        <v>233.8</v>
      </c>
      <c r="I132" s="191"/>
      <c r="J132" s="192">
        <f>ROUND(I132*H132,2)</f>
        <v>0</v>
      </c>
      <c r="K132" s="193"/>
      <c r="L132" s="38"/>
      <c r="M132" s="194" t="s">
        <v>1</v>
      </c>
      <c r="N132" s="195" t="s">
        <v>42</v>
      </c>
      <c r="O132" s="70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142</v>
      </c>
      <c r="AT132" s="198" t="s">
        <v>138</v>
      </c>
      <c r="AU132" s="198" t="s">
        <v>88</v>
      </c>
      <c r="AY132" s="16" t="s">
        <v>136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85</v>
      </c>
      <c r="BK132" s="199">
        <f>ROUND(I132*H132,2)</f>
        <v>0</v>
      </c>
      <c r="BL132" s="16" t="s">
        <v>142</v>
      </c>
      <c r="BM132" s="198" t="s">
        <v>281</v>
      </c>
    </row>
    <row r="133" spans="1:65" s="13" customFormat="1">
      <c r="B133" s="200"/>
      <c r="C133" s="201"/>
      <c r="D133" s="202" t="s">
        <v>186</v>
      </c>
      <c r="E133" s="203" t="s">
        <v>1</v>
      </c>
      <c r="F133" s="204" t="s">
        <v>282</v>
      </c>
      <c r="G133" s="201"/>
      <c r="H133" s="205">
        <v>233.8</v>
      </c>
      <c r="I133" s="206"/>
      <c r="J133" s="201"/>
      <c r="K133" s="201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186</v>
      </c>
      <c r="AU133" s="211" t="s">
        <v>88</v>
      </c>
      <c r="AV133" s="13" t="s">
        <v>88</v>
      </c>
      <c r="AW133" s="13" t="s">
        <v>34</v>
      </c>
      <c r="AX133" s="13" t="s">
        <v>85</v>
      </c>
      <c r="AY133" s="211" t="s">
        <v>136</v>
      </c>
    </row>
    <row r="134" spans="1:65" s="2" customFormat="1" ht="44.25" customHeight="1">
      <c r="A134" s="33"/>
      <c r="B134" s="34"/>
      <c r="C134" s="186" t="s">
        <v>142</v>
      </c>
      <c r="D134" s="186" t="s">
        <v>138</v>
      </c>
      <c r="E134" s="187" t="s">
        <v>283</v>
      </c>
      <c r="F134" s="188" t="s">
        <v>284</v>
      </c>
      <c r="G134" s="189" t="s">
        <v>280</v>
      </c>
      <c r="H134" s="190">
        <v>146.25</v>
      </c>
      <c r="I134" s="191"/>
      <c r="J134" s="192">
        <f t="shared" ref="J134:J140" si="0">ROUND(I134*H134,2)</f>
        <v>0</v>
      </c>
      <c r="K134" s="193"/>
      <c r="L134" s="38"/>
      <c r="M134" s="194" t="s">
        <v>1</v>
      </c>
      <c r="N134" s="195" t="s">
        <v>42</v>
      </c>
      <c r="O134" s="70"/>
      <c r="P134" s="196">
        <f t="shared" ref="P134:P140" si="1">O134*H134</f>
        <v>0</v>
      </c>
      <c r="Q134" s="196">
        <v>0</v>
      </c>
      <c r="R134" s="196">
        <f t="shared" ref="R134:R140" si="2">Q134*H134</f>
        <v>0</v>
      </c>
      <c r="S134" s="196">
        <v>0</v>
      </c>
      <c r="T134" s="197">
        <f t="shared" ref="T134:T140" si="3"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142</v>
      </c>
      <c r="AT134" s="198" t="s">
        <v>138</v>
      </c>
      <c r="AU134" s="198" t="s">
        <v>88</v>
      </c>
      <c r="AY134" s="16" t="s">
        <v>136</v>
      </c>
      <c r="BE134" s="199">
        <f t="shared" ref="BE134:BE140" si="4">IF(N134="základní",J134,0)</f>
        <v>0</v>
      </c>
      <c r="BF134" s="199">
        <f t="shared" ref="BF134:BF140" si="5">IF(N134="snížená",J134,0)</f>
        <v>0</v>
      </c>
      <c r="BG134" s="199">
        <f t="shared" ref="BG134:BG140" si="6">IF(N134="zákl. přenesená",J134,0)</f>
        <v>0</v>
      </c>
      <c r="BH134" s="199">
        <f t="shared" ref="BH134:BH140" si="7">IF(N134="sníž. přenesená",J134,0)</f>
        <v>0</v>
      </c>
      <c r="BI134" s="199">
        <f t="shared" ref="BI134:BI140" si="8">IF(N134="nulová",J134,0)</f>
        <v>0</v>
      </c>
      <c r="BJ134" s="16" t="s">
        <v>85</v>
      </c>
      <c r="BK134" s="199">
        <f t="shared" ref="BK134:BK140" si="9">ROUND(I134*H134,2)</f>
        <v>0</v>
      </c>
      <c r="BL134" s="16" t="s">
        <v>142</v>
      </c>
      <c r="BM134" s="198" t="s">
        <v>285</v>
      </c>
    </row>
    <row r="135" spans="1:65" s="2" customFormat="1" ht="44.25" customHeight="1">
      <c r="A135" s="33"/>
      <c r="B135" s="34"/>
      <c r="C135" s="186" t="s">
        <v>155</v>
      </c>
      <c r="D135" s="186" t="s">
        <v>138</v>
      </c>
      <c r="E135" s="187" t="s">
        <v>286</v>
      </c>
      <c r="F135" s="188" t="s">
        <v>287</v>
      </c>
      <c r="G135" s="189" t="s">
        <v>280</v>
      </c>
      <c r="H135" s="190">
        <v>846.22</v>
      </c>
      <c r="I135" s="191"/>
      <c r="J135" s="192">
        <f t="shared" si="0"/>
        <v>0</v>
      </c>
      <c r="K135" s="193"/>
      <c r="L135" s="38"/>
      <c r="M135" s="194" t="s">
        <v>1</v>
      </c>
      <c r="N135" s="195" t="s">
        <v>42</v>
      </c>
      <c r="O135" s="70"/>
      <c r="P135" s="196">
        <f t="shared" si="1"/>
        <v>0</v>
      </c>
      <c r="Q135" s="196">
        <v>0</v>
      </c>
      <c r="R135" s="196">
        <f t="shared" si="2"/>
        <v>0</v>
      </c>
      <c r="S135" s="196">
        <v>0</v>
      </c>
      <c r="T135" s="197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142</v>
      </c>
      <c r="AT135" s="198" t="s">
        <v>138</v>
      </c>
      <c r="AU135" s="198" t="s">
        <v>88</v>
      </c>
      <c r="AY135" s="16" t="s">
        <v>136</v>
      </c>
      <c r="BE135" s="199">
        <f t="shared" si="4"/>
        <v>0</v>
      </c>
      <c r="BF135" s="199">
        <f t="shared" si="5"/>
        <v>0</v>
      </c>
      <c r="BG135" s="199">
        <f t="shared" si="6"/>
        <v>0</v>
      </c>
      <c r="BH135" s="199">
        <f t="shared" si="7"/>
        <v>0</v>
      </c>
      <c r="BI135" s="199">
        <f t="shared" si="8"/>
        <v>0</v>
      </c>
      <c r="BJ135" s="16" t="s">
        <v>85</v>
      </c>
      <c r="BK135" s="199">
        <f t="shared" si="9"/>
        <v>0</v>
      </c>
      <c r="BL135" s="16" t="s">
        <v>142</v>
      </c>
      <c r="BM135" s="198" t="s">
        <v>288</v>
      </c>
    </row>
    <row r="136" spans="1:65" s="2" customFormat="1" ht="44.25" customHeight="1">
      <c r="A136" s="33"/>
      <c r="B136" s="34"/>
      <c r="C136" s="186" t="s">
        <v>159</v>
      </c>
      <c r="D136" s="186" t="s">
        <v>138</v>
      </c>
      <c r="E136" s="187" t="s">
        <v>289</v>
      </c>
      <c r="F136" s="188" t="s">
        <v>290</v>
      </c>
      <c r="G136" s="189" t="s">
        <v>280</v>
      </c>
      <c r="H136" s="190">
        <v>3102.82</v>
      </c>
      <c r="I136" s="191"/>
      <c r="J136" s="192">
        <f t="shared" si="0"/>
        <v>0</v>
      </c>
      <c r="K136" s="193"/>
      <c r="L136" s="38"/>
      <c r="M136" s="194" t="s">
        <v>1</v>
      </c>
      <c r="N136" s="195" t="s">
        <v>42</v>
      </c>
      <c r="O136" s="70"/>
      <c r="P136" s="196">
        <f t="shared" si="1"/>
        <v>0</v>
      </c>
      <c r="Q136" s="196">
        <v>0</v>
      </c>
      <c r="R136" s="196">
        <f t="shared" si="2"/>
        <v>0</v>
      </c>
      <c r="S136" s="196">
        <v>0</v>
      </c>
      <c r="T136" s="197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142</v>
      </c>
      <c r="AT136" s="198" t="s">
        <v>138</v>
      </c>
      <c r="AU136" s="198" t="s">
        <v>88</v>
      </c>
      <c r="AY136" s="16" t="s">
        <v>136</v>
      </c>
      <c r="BE136" s="199">
        <f t="shared" si="4"/>
        <v>0</v>
      </c>
      <c r="BF136" s="199">
        <f t="shared" si="5"/>
        <v>0</v>
      </c>
      <c r="BG136" s="199">
        <f t="shared" si="6"/>
        <v>0</v>
      </c>
      <c r="BH136" s="199">
        <f t="shared" si="7"/>
        <v>0</v>
      </c>
      <c r="BI136" s="199">
        <f t="shared" si="8"/>
        <v>0</v>
      </c>
      <c r="BJ136" s="16" t="s">
        <v>85</v>
      </c>
      <c r="BK136" s="199">
        <f t="shared" si="9"/>
        <v>0</v>
      </c>
      <c r="BL136" s="16" t="s">
        <v>142</v>
      </c>
      <c r="BM136" s="198" t="s">
        <v>291</v>
      </c>
    </row>
    <row r="137" spans="1:65" s="2" customFormat="1" ht="44.25" customHeight="1">
      <c r="A137" s="33"/>
      <c r="B137" s="34"/>
      <c r="C137" s="186" t="s">
        <v>163</v>
      </c>
      <c r="D137" s="186" t="s">
        <v>138</v>
      </c>
      <c r="E137" s="187" t="s">
        <v>292</v>
      </c>
      <c r="F137" s="188" t="s">
        <v>293</v>
      </c>
      <c r="G137" s="189" t="s">
        <v>280</v>
      </c>
      <c r="H137" s="190">
        <v>1692.46</v>
      </c>
      <c r="I137" s="191"/>
      <c r="J137" s="192">
        <f t="shared" si="0"/>
        <v>0</v>
      </c>
      <c r="K137" s="193"/>
      <c r="L137" s="38"/>
      <c r="M137" s="194" t="s">
        <v>1</v>
      </c>
      <c r="N137" s="195" t="s">
        <v>42</v>
      </c>
      <c r="O137" s="70"/>
      <c r="P137" s="196">
        <f t="shared" si="1"/>
        <v>0</v>
      </c>
      <c r="Q137" s="196">
        <v>0</v>
      </c>
      <c r="R137" s="196">
        <f t="shared" si="2"/>
        <v>0</v>
      </c>
      <c r="S137" s="196">
        <v>0</v>
      </c>
      <c r="T137" s="197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142</v>
      </c>
      <c r="AT137" s="198" t="s">
        <v>138</v>
      </c>
      <c r="AU137" s="198" t="s">
        <v>88</v>
      </c>
      <c r="AY137" s="16" t="s">
        <v>136</v>
      </c>
      <c r="BE137" s="199">
        <f t="shared" si="4"/>
        <v>0</v>
      </c>
      <c r="BF137" s="199">
        <f t="shared" si="5"/>
        <v>0</v>
      </c>
      <c r="BG137" s="199">
        <f t="shared" si="6"/>
        <v>0</v>
      </c>
      <c r="BH137" s="199">
        <f t="shared" si="7"/>
        <v>0</v>
      </c>
      <c r="BI137" s="199">
        <f t="shared" si="8"/>
        <v>0</v>
      </c>
      <c r="BJ137" s="16" t="s">
        <v>85</v>
      </c>
      <c r="BK137" s="199">
        <f t="shared" si="9"/>
        <v>0</v>
      </c>
      <c r="BL137" s="16" t="s">
        <v>142</v>
      </c>
      <c r="BM137" s="198" t="s">
        <v>294</v>
      </c>
    </row>
    <row r="138" spans="1:65" s="2" customFormat="1" ht="62.65" customHeight="1">
      <c r="A138" s="33"/>
      <c r="B138" s="34"/>
      <c r="C138" s="186" t="s">
        <v>167</v>
      </c>
      <c r="D138" s="186" t="s">
        <v>138</v>
      </c>
      <c r="E138" s="187" t="s">
        <v>295</v>
      </c>
      <c r="F138" s="188" t="s">
        <v>296</v>
      </c>
      <c r="G138" s="189" t="s">
        <v>280</v>
      </c>
      <c r="H138" s="190">
        <v>295.2</v>
      </c>
      <c r="I138" s="191"/>
      <c r="J138" s="192">
        <f t="shared" si="0"/>
        <v>0</v>
      </c>
      <c r="K138" s="193"/>
      <c r="L138" s="38"/>
      <c r="M138" s="194" t="s">
        <v>1</v>
      </c>
      <c r="N138" s="195" t="s">
        <v>42</v>
      </c>
      <c r="O138" s="70"/>
      <c r="P138" s="196">
        <f t="shared" si="1"/>
        <v>0</v>
      </c>
      <c r="Q138" s="196">
        <v>0</v>
      </c>
      <c r="R138" s="196">
        <f t="shared" si="2"/>
        <v>0</v>
      </c>
      <c r="S138" s="196">
        <v>0</v>
      </c>
      <c r="T138" s="197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142</v>
      </c>
      <c r="AT138" s="198" t="s">
        <v>138</v>
      </c>
      <c r="AU138" s="198" t="s">
        <v>88</v>
      </c>
      <c r="AY138" s="16" t="s">
        <v>136</v>
      </c>
      <c r="BE138" s="199">
        <f t="shared" si="4"/>
        <v>0</v>
      </c>
      <c r="BF138" s="199">
        <f t="shared" si="5"/>
        <v>0</v>
      </c>
      <c r="BG138" s="199">
        <f t="shared" si="6"/>
        <v>0</v>
      </c>
      <c r="BH138" s="199">
        <f t="shared" si="7"/>
        <v>0</v>
      </c>
      <c r="BI138" s="199">
        <f t="shared" si="8"/>
        <v>0</v>
      </c>
      <c r="BJ138" s="16" t="s">
        <v>85</v>
      </c>
      <c r="BK138" s="199">
        <f t="shared" si="9"/>
        <v>0</v>
      </c>
      <c r="BL138" s="16" t="s">
        <v>142</v>
      </c>
      <c r="BM138" s="198" t="s">
        <v>297</v>
      </c>
    </row>
    <row r="139" spans="1:65" s="2" customFormat="1" ht="44.25" customHeight="1">
      <c r="A139" s="33"/>
      <c r="B139" s="34"/>
      <c r="C139" s="186" t="s">
        <v>171</v>
      </c>
      <c r="D139" s="186" t="s">
        <v>138</v>
      </c>
      <c r="E139" s="187" t="s">
        <v>298</v>
      </c>
      <c r="F139" s="188" t="s">
        <v>299</v>
      </c>
      <c r="G139" s="189" t="s">
        <v>280</v>
      </c>
      <c r="H139" s="190">
        <v>52.78</v>
      </c>
      <c r="I139" s="191"/>
      <c r="J139" s="192">
        <f t="shared" si="0"/>
        <v>0</v>
      </c>
      <c r="K139" s="193"/>
      <c r="L139" s="38"/>
      <c r="M139" s="194" t="s">
        <v>1</v>
      </c>
      <c r="N139" s="195" t="s">
        <v>42</v>
      </c>
      <c r="O139" s="70"/>
      <c r="P139" s="196">
        <f t="shared" si="1"/>
        <v>0</v>
      </c>
      <c r="Q139" s="196">
        <v>0</v>
      </c>
      <c r="R139" s="196">
        <f t="shared" si="2"/>
        <v>0</v>
      </c>
      <c r="S139" s="196">
        <v>0</v>
      </c>
      <c r="T139" s="197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142</v>
      </c>
      <c r="AT139" s="198" t="s">
        <v>138</v>
      </c>
      <c r="AU139" s="198" t="s">
        <v>88</v>
      </c>
      <c r="AY139" s="16" t="s">
        <v>136</v>
      </c>
      <c r="BE139" s="199">
        <f t="shared" si="4"/>
        <v>0</v>
      </c>
      <c r="BF139" s="199">
        <f t="shared" si="5"/>
        <v>0</v>
      </c>
      <c r="BG139" s="199">
        <f t="shared" si="6"/>
        <v>0</v>
      </c>
      <c r="BH139" s="199">
        <f t="shared" si="7"/>
        <v>0</v>
      </c>
      <c r="BI139" s="199">
        <f t="shared" si="8"/>
        <v>0</v>
      </c>
      <c r="BJ139" s="16" t="s">
        <v>85</v>
      </c>
      <c r="BK139" s="199">
        <f t="shared" si="9"/>
        <v>0</v>
      </c>
      <c r="BL139" s="16" t="s">
        <v>142</v>
      </c>
      <c r="BM139" s="198" t="s">
        <v>300</v>
      </c>
    </row>
    <row r="140" spans="1:65" s="2" customFormat="1" ht="44.25" customHeight="1">
      <c r="A140" s="33"/>
      <c r="B140" s="34"/>
      <c r="C140" s="186" t="s">
        <v>175</v>
      </c>
      <c r="D140" s="186" t="s">
        <v>138</v>
      </c>
      <c r="E140" s="187" t="s">
        <v>301</v>
      </c>
      <c r="F140" s="188" t="s">
        <v>302</v>
      </c>
      <c r="G140" s="189" t="s">
        <v>280</v>
      </c>
      <c r="H140" s="190">
        <v>3.27</v>
      </c>
      <c r="I140" s="191"/>
      <c r="J140" s="192">
        <f t="shared" si="0"/>
        <v>0</v>
      </c>
      <c r="K140" s="193"/>
      <c r="L140" s="38"/>
      <c r="M140" s="194" t="s">
        <v>1</v>
      </c>
      <c r="N140" s="195" t="s">
        <v>42</v>
      </c>
      <c r="O140" s="70"/>
      <c r="P140" s="196">
        <f t="shared" si="1"/>
        <v>0</v>
      </c>
      <c r="Q140" s="196">
        <v>0</v>
      </c>
      <c r="R140" s="196">
        <f t="shared" si="2"/>
        <v>0</v>
      </c>
      <c r="S140" s="196">
        <v>0</v>
      </c>
      <c r="T140" s="197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142</v>
      </c>
      <c r="AT140" s="198" t="s">
        <v>138</v>
      </c>
      <c r="AU140" s="198" t="s">
        <v>88</v>
      </c>
      <c r="AY140" s="16" t="s">
        <v>136</v>
      </c>
      <c r="BE140" s="199">
        <f t="shared" si="4"/>
        <v>0</v>
      </c>
      <c r="BF140" s="199">
        <f t="shared" si="5"/>
        <v>0</v>
      </c>
      <c r="BG140" s="199">
        <f t="shared" si="6"/>
        <v>0</v>
      </c>
      <c r="BH140" s="199">
        <f t="shared" si="7"/>
        <v>0</v>
      </c>
      <c r="BI140" s="199">
        <f t="shared" si="8"/>
        <v>0</v>
      </c>
      <c r="BJ140" s="16" t="s">
        <v>85</v>
      </c>
      <c r="BK140" s="199">
        <f t="shared" si="9"/>
        <v>0</v>
      </c>
      <c r="BL140" s="16" t="s">
        <v>142</v>
      </c>
      <c r="BM140" s="198" t="s">
        <v>303</v>
      </c>
    </row>
    <row r="141" spans="1:65" s="13" customFormat="1">
      <c r="B141" s="200"/>
      <c r="C141" s="201"/>
      <c r="D141" s="202" t="s">
        <v>186</v>
      </c>
      <c r="E141" s="203" t="s">
        <v>1</v>
      </c>
      <c r="F141" s="204" t="s">
        <v>304</v>
      </c>
      <c r="G141" s="201"/>
      <c r="H141" s="205">
        <v>3.27</v>
      </c>
      <c r="I141" s="206"/>
      <c r="J141" s="201"/>
      <c r="K141" s="201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186</v>
      </c>
      <c r="AU141" s="211" t="s">
        <v>88</v>
      </c>
      <c r="AV141" s="13" t="s">
        <v>88</v>
      </c>
      <c r="AW141" s="13" t="s">
        <v>34</v>
      </c>
      <c r="AX141" s="13" t="s">
        <v>85</v>
      </c>
      <c r="AY141" s="211" t="s">
        <v>136</v>
      </c>
    </row>
    <row r="142" spans="1:65" s="2" customFormat="1" ht="55.5" customHeight="1">
      <c r="A142" s="33"/>
      <c r="B142" s="34"/>
      <c r="C142" s="186" t="s">
        <v>179</v>
      </c>
      <c r="D142" s="186" t="s">
        <v>138</v>
      </c>
      <c r="E142" s="187" t="s">
        <v>305</v>
      </c>
      <c r="F142" s="188" t="s">
        <v>306</v>
      </c>
      <c r="G142" s="189" t="s">
        <v>280</v>
      </c>
      <c r="H142" s="190">
        <v>240.2</v>
      </c>
      <c r="I142" s="191"/>
      <c r="J142" s="192">
        <f>ROUND(I142*H142,2)</f>
        <v>0</v>
      </c>
      <c r="K142" s="193"/>
      <c r="L142" s="38"/>
      <c r="M142" s="194" t="s">
        <v>1</v>
      </c>
      <c r="N142" s="195" t="s">
        <v>42</v>
      </c>
      <c r="O142" s="70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142</v>
      </c>
      <c r="AT142" s="198" t="s">
        <v>138</v>
      </c>
      <c r="AU142" s="198" t="s">
        <v>88</v>
      </c>
      <c r="AY142" s="16" t="s">
        <v>136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85</v>
      </c>
      <c r="BK142" s="199">
        <f>ROUND(I142*H142,2)</f>
        <v>0</v>
      </c>
      <c r="BL142" s="16" t="s">
        <v>142</v>
      </c>
      <c r="BM142" s="198" t="s">
        <v>307</v>
      </c>
    </row>
    <row r="143" spans="1:65" s="13" customFormat="1">
      <c r="B143" s="200"/>
      <c r="C143" s="201"/>
      <c r="D143" s="202" t="s">
        <v>186</v>
      </c>
      <c r="E143" s="203" t="s">
        <v>1</v>
      </c>
      <c r="F143" s="204" t="s">
        <v>308</v>
      </c>
      <c r="G143" s="201"/>
      <c r="H143" s="205">
        <v>240.2</v>
      </c>
      <c r="I143" s="206"/>
      <c r="J143" s="201"/>
      <c r="K143" s="201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186</v>
      </c>
      <c r="AU143" s="211" t="s">
        <v>88</v>
      </c>
      <c r="AV143" s="13" t="s">
        <v>88</v>
      </c>
      <c r="AW143" s="13" t="s">
        <v>34</v>
      </c>
      <c r="AX143" s="13" t="s">
        <v>85</v>
      </c>
      <c r="AY143" s="211" t="s">
        <v>136</v>
      </c>
    </row>
    <row r="144" spans="1:65" s="2" customFormat="1" ht="62.65" customHeight="1">
      <c r="A144" s="33"/>
      <c r="B144" s="34"/>
      <c r="C144" s="186" t="s">
        <v>8</v>
      </c>
      <c r="D144" s="186" t="s">
        <v>138</v>
      </c>
      <c r="E144" s="187" t="s">
        <v>309</v>
      </c>
      <c r="F144" s="188" t="s">
        <v>310</v>
      </c>
      <c r="G144" s="189" t="s">
        <v>280</v>
      </c>
      <c r="H144" s="190">
        <v>3560.1</v>
      </c>
      <c r="I144" s="191"/>
      <c r="J144" s="192">
        <f>ROUND(I144*H144,2)</f>
        <v>0</v>
      </c>
      <c r="K144" s="193"/>
      <c r="L144" s="38"/>
      <c r="M144" s="194" t="s">
        <v>1</v>
      </c>
      <c r="N144" s="195" t="s">
        <v>42</v>
      </c>
      <c r="O144" s="7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142</v>
      </c>
      <c r="AT144" s="198" t="s">
        <v>138</v>
      </c>
      <c r="AU144" s="198" t="s">
        <v>88</v>
      </c>
      <c r="AY144" s="16" t="s">
        <v>136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85</v>
      </c>
      <c r="BK144" s="199">
        <f>ROUND(I144*H144,2)</f>
        <v>0</v>
      </c>
      <c r="BL144" s="16" t="s">
        <v>142</v>
      </c>
      <c r="BM144" s="198" t="s">
        <v>311</v>
      </c>
    </row>
    <row r="145" spans="1:65" s="13" customFormat="1">
      <c r="B145" s="200"/>
      <c r="C145" s="201"/>
      <c r="D145" s="202" t="s">
        <v>186</v>
      </c>
      <c r="E145" s="203" t="s">
        <v>1</v>
      </c>
      <c r="F145" s="204" t="s">
        <v>312</v>
      </c>
      <c r="G145" s="201"/>
      <c r="H145" s="205">
        <v>3560.1</v>
      </c>
      <c r="I145" s="206"/>
      <c r="J145" s="201"/>
      <c r="K145" s="201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186</v>
      </c>
      <c r="AU145" s="211" t="s">
        <v>88</v>
      </c>
      <c r="AV145" s="13" t="s">
        <v>88</v>
      </c>
      <c r="AW145" s="13" t="s">
        <v>34</v>
      </c>
      <c r="AX145" s="13" t="s">
        <v>85</v>
      </c>
      <c r="AY145" s="211" t="s">
        <v>136</v>
      </c>
    </row>
    <row r="146" spans="1:65" s="2" customFormat="1" ht="62.65" customHeight="1">
      <c r="A146" s="33"/>
      <c r="B146" s="34"/>
      <c r="C146" s="186" t="s">
        <v>188</v>
      </c>
      <c r="D146" s="186" t="s">
        <v>138</v>
      </c>
      <c r="E146" s="187" t="s">
        <v>313</v>
      </c>
      <c r="F146" s="188" t="s">
        <v>314</v>
      </c>
      <c r="G146" s="189" t="s">
        <v>280</v>
      </c>
      <c r="H146" s="190">
        <v>2771.47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42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142</v>
      </c>
      <c r="AT146" s="198" t="s">
        <v>138</v>
      </c>
      <c r="AU146" s="198" t="s">
        <v>88</v>
      </c>
      <c r="AY146" s="16" t="s">
        <v>136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85</v>
      </c>
      <c r="BK146" s="199">
        <f>ROUND(I146*H146,2)</f>
        <v>0</v>
      </c>
      <c r="BL146" s="16" t="s">
        <v>142</v>
      </c>
      <c r="BM146" s="198" t="s">
        <v>315</v>
      </c>
    </row>
    <row r="147" spans="1:65" s="13" customFormat="1">
      <c r="B147" s="200"/>
      <c r="C147" s="201"/>
      <c r="D147" s="202" t="s">
        <v>186</v>
      </c>
      <c r="E147" s="203" t="s">
        <v>1</v>
      </c>
      <c r="F147" s="204" t="s">
        <v>316</v>
      </c>
      <c r="G147" s="201"/>
      <c r="H147" s="205">
        <v>2771.47</v>
      </c>
      <c r="I147" s="206"/>
      <c r="J147" s="201"/>
      <c r="K147" s="201"/>
      <c r="L147" s="207"/>
      <c r="M147" s="208"/>
      <c r="N147" s="209"/>
      <c r="O147" s="209"/>
      <c r="P147" s="209"/>
      <c r="Q147" s="209"/>
      <c r="R147" s="209"/>
      <c r="S147" s="209"/>
      <c r="T147" s="210"/>
      <c r="AT147" s="211" t="s">
        <v>186</v>
      </c>
      <c r="AU147" s="211" t="s">
        <v>88</v>
      </c>
      <c r="AV147" s="13" t="s">
        <v>88</v>
      </c>
      <c r="AW147" s="13" t="s">
        <v>34</v>
      </c>
      <c r="AX147" s="13" t="s">
        <v>85</v>
      </c>
      <c r="AY147" s="211" t="s">
        <v>136</v>
      </c>
    </row>
    <row r="148" spans="1:65" s="2" customFormat="1" ht="62.65" customHeight="1">
      <c r="A148" s="33"/>
      <c r="B148" s="34"/>
      <c r="C148" s="186" t="s">
        <v>192</v>
      </c>
      <c r="D148" s="186" t="s">
        <v>138</v>
      </c>
      <c r="E148" s="187" t="s">
        <v>317</v>
      </c>
      <c r="F148" s="188" t="s">
        <v>318</v>
      </c>
      <c r="G148" s="189" t="s">
        <v>280</v>
      </c>
      <c r="H148" s="190">
        <v>146.25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42</v>
      </c>
      <c r="O148" s="7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142</v>
      </c>
      <c r="AT148" s="198" t="s">
        <v>138</v>
      </c>
      <c r="AU148" s="198" t="s">
        <v>88</v>
      </c>
      <c r="AY148" s="16" t="s">
        <v>136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85</v>
      </c>
      <c r="BK148" s="199">
        <f>ROUND(I148*H148,2)</f>
        <v>0</v>
      </c>
      <c r="BL148" s="16" t="s">
        <v>142</v>
      </c>
      <c r="BM148" s="198" t="s">
        <v>319</v>
      </c>
    </row>
    <row r="149" spans="1:65" s="2" customFormat="1" ht="24.2" customHeight="1">
      <c r="A149" s="33"/>
      <c r="B149" s="34"/>
      <c r="C149" s="186" t="s">
        <v>196</v>
      </c>
      <c r="D149" s="186" t="s">
        <v>138</v>
      </c>
      <c r="E149" s="187" t="s">
        <v>320</v>
      </c>
      <c r="F149" s="188" t="s">
        <v>321</v>
      </c>
      <c r="G149" s="189" t="s">
        <v>280</v>
      </c>
      <c r="H149" s="190">
        <v>6769.8</v>
      </c>
      <c r="I149" s="191"/>
      <c r="J149" s="192">
        <f>ROUND(I149*H149,2)</f>
        <v>0</v>
      </c>
      <c r="K149" s="193"/>
      <c r="L149" s="38"/>
      <c r="M149" s="194" t="s">
        <v>1</v>
      </c>
      <c r="N149" s="195" t="s">
        <v>42</v>
      </c>
      <c r="O149" s="70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8" t="s">
        <v>142</v>
      </c>
      <c r="AT149" s="198" t="s">
        <v>138</v>
      </c>
      <c r="AU149" s="198" t="s">
        <v>88</v>
      </c>
      <c r="AY149" s="16" t="s">
        <v>136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6" t="s">
        <v>85</v>
      </c>
      <c r="BK149" s="199">
        <f>ROUND(I149*H149,2)</f>
        <v>0</v>
      </c>
      <c r="BL149" s="16" t="s">
        <v>142</v>
      </c>
      <c r="BM149" s="198" t="s">
        <v>322</v>
      </c>
    </row>
    <row r="150" spans="1:65" s="13" customFormat="1">
      <c r="B150" s="200"/>
      <c r="C150" s="201"/>
      <c r="D150" s="202" t="s">
        <v>186</v>
      </c>
      <c r="E150" s="203" t="s">
        <v>1</v>
      </c>
      <c r="F150" s="204" t="s">
        <v>323</v>
      </c>
      <c r="G150" s="201"/>
      <c r="H150" s="205">
        <v>6769.8</v>
      </c>
      <c r="I150" s="206"/>
      <c r="J150" s="201"/>
      <c r="K150" s="201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186</v>
      </c>
      <c r="AU150" s="211" t="s">
        <v>88</v>
      </c>
      <c r="AV150" s="13" t="s">
        <v>88</v>
      </c>
      <c r="AW150" s="13" t="s">
        <v>34</v>
      </c>
      <c r="AX150" s="13" t="s">
        <v>85</v>
      </c>
      <c r="AY150" s="211" t="s">
        <v>136</v>
      </c>
    </row>
    <row r="151" spans="1:65" s="2" customFormat="1" ht="44.25" customHeight="1">
      <c r="A151" s="33"/>
      <c r="B151" s="34"/>
      <c r="C151" s="186" t="s">
        <v>200</v>
      </c>
      <c r="D151" s="186" t="s">
        <v>138</v>
      </c>
      <c r="E151" s="187" t="s">
        <v>324</v>
      </c>
      <c r="F151" s="188" t="s">
        <v>325</v>
      </c>
      <c r="G151" s="189" t="s">
        <v>280</v>
      </c>
      <c r="H151" s="190">
        <v>404.11</v>
      </c>
      <c r="I151" s="191"/>
      <c r="J151" s="192">
        <f>ROUND(I151*H151,2)</f>
        <v>0</v>
      </c>
      <c r="K151" s="193"/>
      <c r="L151" s="38"/>
      <c r="M151" s="194" t="s">
        <v>1</v>
      </c>
      <c r="N151" s="195" t="s">
        <v>42</v>
      </c>
      <c r="O151" s="70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142</v>
      </c>
      <c r="AT151" s="198" t="s">
        <v>138</v>
      </c>
      <c r="AU151" s="198" t="s">
        <v>88</v>
      </c>
      <c r="AY151" s="16" t="s">
        <v>136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85</v>
      </c>
      <c r="BK151" s="199">
        <f>ROUND(I151*H151,2)</f>
        <v>0</v>
      </c>
      <c r="BL151" s="16" t="s">
        <v>142</v>
      </c>
      <c r="BM151" s="198" t="s">
        <v>326</v>
      </c>
    </row>
    <row r="152" spans="1:65" s="13" customFormat="1">
      <c r="B152" s="200"/>
      <c r="C152" s="201"/>
      <c r="D152" s="202" t="s">
        <v>186</v>
      </c>
      <c r="E152" s="203" t="s">
        <v>1</v>
      </c>
      <c r="F152" s="204" t="s">
        <v>327</v>
      </c>
      <c r="G152" s="201"/>
      <c r="H152" s="205">
        <v>404.11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186</v>
      </c>
      <c r="AU152" s="211" t="s">
        <v>88</v>
      </c>
      <c r="AV152" s="13" t="s">
        <v>88</v>
      </c>
      <c r="AW152" s="13" t="s">
        <v>34</v>
      </c>
      <c r="AX152" s="13" t="s">
        <v>85</v>
      </c>
      <c r="AY152" s="211" t="s">
        <v>136</v>
      </c>
    </row>
    <row r="153" spans="1:65" s="2" customFormat="1" ht="37.9" customHeight="1">
      <c r="A153" s="33"/>
      <c r="B153" s="34"/>
      <c r="C153" s="186" t="s">
        <v>204</v>
      </c>
      <c r="D153" s="186" t="s">
        <v>138</v>
      </c>
      <c r="E153" s="187" t="s">
        <v>328</v>
      </c>
      <c r="F153" s="188" t="s">
        <v>329</v>
      </c>
      <c r="G153" s="189" t="s">
        <v>280</v>
      </c>
      <c r="H153" s="190">
        <v>6451.57</v>
      </c>
      <c r="I153" s="191"/>
      <c r="J153" s="192">
        <f>ROUND(I153*H153,2)</f>
        <v>0</v>
      </c>
      <c r="K153" s="193"/>
      <c r="L153" s="38"/>
      <c r="M153" s="194" t="s">
        <v>1</v>
      </c>
      <c r="N153" s="195" t="s">
        <v>42</v>
      </c>
      <c r="O153" s="70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142</v>
      </c>
      <c r="AT153" s="198" t="s">
        <v>138</v>
      </c>
      <c r="AU153" s="198" t="s">
        <v>88</v>
      </c>
      <c r="AY153" s="16" t="s">
        <v>136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6" t="s">
        <v>85</v>
      </c>
      <c r="BK153" s="199">
        <f>ROUND(I153*H153,2)</f>
        <v>0</v>
      </c>
      <c r="BL153" s="16" t="s">
        <v>142</v>
      </c>
      <c r="BM153" s="198" t="s">
        <v>330</v>
      </c>
    </row>
    <row r="154" spans="1:65" s="13" customFormat="1">
      <c r="B154" s="200"/>
      <c r="C154" s="201"/>
      <c r="D154" s="202" t="s">
        <v>186</v>
      </c>
      <c r="E154" s="203" t="s">
        <v>1</v>
      </c>
      <c r="F154" s="204" t="s">
        <v>331</v>
      </c>
      <c r="G154" s="201"/>
      <c r="H154" s="205">
        <v>6451.57</v>
      </c>
      <c r="I154" s="206"/>
      <c r="J154" s="201"/>
      <c r="K154" s="201"/>
      <c r="L154" s="207"/>
      <c r="M154" s="208"/>
      <c r="N154" s="209"/>
      <c r="O154" s="209"/>
      <c r="P154" s="209"/>
      <c r="Q154" s="209"/>
      <c r="R154" s="209"/>
      <c r="S154" s="209"/>
      <c r="T154" s="210"/>
      <c r="AT154" s="211" t="s">
        <v>186</v>
      </c>
      <c r="AU154" s="211" t="s">
        <v>88</v>
      </c>
      <c r="AV154" s="13" t="s">
        <v>88</v>
      </c>
      <c r="AW154" s="13" t="s">
        <v>34</v>
      </c>
      <c r="AX154" s="13" t="s">
        <v>85</v>
      </c>
      <c r="AY154" s="211" t="s">
        <v>136</v>
      </c>
    </row>
    <row r="155" spans="1:65" s="2" customFormat="1" ht="37.9" customHeight="1">
      <c r="A155" s="33"/>
      <c r="B155" s="34"/>
      <c r="C155" s="186" t="s">
        <v>208</v>
      </c>
      <c r="D155" s="186" t="s">
        <v>138</v>
      </c>
      <c r="E155" s="187" t="s">
        <v>332</v>
      </c>
      <c r="F155" s="188" t="s">
        <v>333</v>
      </c>
      <c r="G155" s="189" t="s">
        <v>141</v>
      </c>
      <c r="H155" s="190">
        <v>1069.73</v>
      </c>
      <c r="I155" s="191"/>
      <c r="J155" s="192">
        <f>ROUND(I155*H155,2)</f>
        <v>0</v>
      </c>
      <c r="K155" s="193"/>
      <c r="L155" s="38"/>
      <c r="M155" s="194" t="s">
        <v>1</v>
      </c>
      <c r="N155" s="195" t="s">
        <v>42</v>
      </c>
      <c r="O155" s="70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142</v>
      </c>
      <c r="AT155" s="198" t="s">
        <v>138</v>
      </c>
      <c r="AU155" s="198" t="s">
        <v>88</v>
      </c>
      <c r="AY155" s="16" t="s">
        <v>136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6" t="s">
        <v>85</v>
      </c>
      <c r="BK155" s="199">
        <f>ROUND(I155*H155,2)</f>
        <v>0</v>
      </c>
      <c r="BL155" s="16" t="s">
        <v>142</v>
      </c>
      <c r="BM155" s="198" t="s">
        <v>334</v>
      </c>
    </row>
    <row r="156" spans="1:65" s="2" customFormat="1" ht="21.75" customHeight="1">
      <c r="A156" s="33"/>
      <c r="B156" s="34"/>
      <c r="C156" s="212" t="s">
        <v>212</v>
      </c>
      <c r="D156" s="212" t="s">
        <v>262</v>
      </c>
      <c r="E156" s="213" t="s">
        <v>335</v>
      </c>
      <c r="F156" s="214" t="s">
        <v>336</v>
      </c>
      <c r="G156" s="215" t="s">
        <v>337</v>
      </c>
      <c r="H156" s="216">
        <v>21.395</v>
      </c>
      <c r="I156" s="217"/>
      <c r="J156" s="218">
        <f>ROUND(I156*H156,2)</f>
        <v>0</v>
      </c>
      <c r="K156" s="219"/>
      <c r="L156" s="220"/>
      <c r="M156" s="236" t="s">
        <v>1</v>
      </c>
      <c r="N156" s="237" t="s">
        <v>42</v>
      </c>
      <c r="O156" s="70"/>
      <c r="P156" s="196">
        <f>O156*H156</f>
        <v>0</v>
      </c>
      <c r="Q156" s="196">
        <v>1E-3</v>
      </c>
      <c r="R156" s="196">
        <f>Q156*H156</f>
        <v>2.1395000000000001E-2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167</v>
      </c>
      <c r="AT156" s="198" t="s">
        <v>262</v>
      </c>
      <c r="AU156" s="198" t="s">
        <v>88</v>
      </c>
      <c r="AY156" s="16" t="s">
        <v>136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6" t="s">
        <v>85</v>
      </c>
      <c r="BK156" s="199">
        <f>ROUND(I156*H156,2)</f>
        <v>0</v>
      </c>
      <c r="BL156" s="16" t="s">
        <v>142</v>
      </c>
      <c r="BM156" s="198" t="s">
        <v>338</v>
      </c>
    </row>
    <row r="157" spans="1:65" s="13" customFormat="1">
      <c r="B157" s="200"/>
      <c r="C157" s="201"/>
      <c r="D157" s="202" t="s">
        <v>186</v>
      </c>
      <c r="E157" s="201"/>
      <c r="F157" s="204" t="s">
        <v>339</v>
      </c>
      <c r="G157" s="201"/>
      <c r="H157" s="205">
        <v>21.395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186</v>
      </c>
      <c r="AU157" s="211" t="s">
        <v>88</v>
      </c>
      <c r="AV157" s="13" t="s">
        <v>88</v>
      </c>
      <c r="AW157" s="13" t="s">
        <v>4</v>
      </c>
      <c r="AX157" s="13" t="s">
        <v>85</v>
      </c>
      <c r="AY157" s="211" t="s">
        <v>136</v>
      </c>
    </row>
    <row r="158" spans="1:65" s="2" customFormat="1" ht="21.75" customHeight="1">
      <c r="A158" s="33"/>
      <c r="B158" s="34"/>
      <c r="C158" s="212" t="s">
        <v>216</v>
      </c>
      <c r="D158" s="212" t="s">
        <v>262</v>
      </c>
      <c r="E158" s="213" t="s">
        <v>340</v>
      </c>
      <c r="F158" s="214" t="s">
        <v>341</v>
      </c>
      <c r="G158" s="215" t="s">
        <v>337</v>
      </c>
      <c r="H158" s="216">
        <v>44.9</v>
      </c>
      <c r="I158" s="217"/>
      <c r="J158" s="218">
        <f>ROUND(I158*H158,2)</f>
        <v>0</v>
      </c>
      <c r="K158" s="219"/>
      <c r="L158" s="220"/>
      <c r="M158" s="236" t="s">
        <v>1</v>
      </c>
      <c r="N158" s="237" t="s">
        <v>42</v>
      </c>
      <c r="O158" s="70"/>
      <c r="P158" s="196">
        <f>O158*H158</f>
        <v>0</v>
      </c>
      <c r="Q158" s="196">
        <v>1E-3</v>
      </c>
      <c r="R158" s="196">
        <f>Q158*H158</f>
        <v>4.4900000000000002E-2</v>
      </c>
      <c r="S158" s="196">
        <v>0</v>
      </c>
      <c r="T158" s="19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8" t="s">
        <v>167</v>
      </c>
      <c r="AT158" s="198" t="s">
        <v>262</v>
      </c>
      <c r="AU158" s="198" t="s">
        <v>88</v>
      </c>
      <c r="AY158" s="16" t="s">
        <v>136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6" t="s">
        <v>85</v>
      </c>
      <c r="BK158" s="199">
        <f>ROUND(I158*H158,2)</f>
        <v>0</v>
      </c>
      <c r="BL158" s="16" t="s">
        <v>142</v>
      </c>
      <c r="BM158" s="198" t="s">
        <v>342</v>
      </c>
    </row>
    <row r="159" spans="1:65" s="13" customFormat="1">
      <c r="B159" s="200"/>
      <c r="C159" s="201"/>
      <c r="D159" s="202" t="s">
        <v>186</v>
      </c>
      <c r="E159" s="201"/>
      <c r="F159" s="204" t="s">
        <v>343</v>
      </c>
      <c r="G159" s="201"/>
      <c r="H159" s="205">
        <v>44.9</v>
      </c>
      <c r="I159" s="206"/>
      <c r="J159" s="201"/>
      <c r="K159" s="201"/>
      <c r="L159" s="207"/>
      <c r="M159" s="208"/>
      <c r="N159" s="209"/>
      <c r="O159" s="209"/>
      <c r="P159" s="209"/>
      <c r="Q159" s="209"/>
      <c r="R159" s="209"/>
      <c r="S159" s="209"/>
      <c r="T159" s="210"/>
      <c r="AT159" s="211" t="s">
        <v>186</v>
      </c>
      <c r="AU159" s="211" t="s">
        <v>88</v>
      </c>
      <c r="AV159" s="13" t="s">
        <v>88</v>
      </c>
      <c r="AW159" s="13" t="s">
        <v>4</v>
      </c>
      <c r="AX159" s="13" t="s">
        <v>85</v>
      </c>
      <c r="AY159" s="211" t="s">
        <v>136</v>
      </c>
    </row>
    <row r="160" spans="1:65" s="2" customFormat="1" ht="37.9" customHeight="1">
      <c r="A160" s="33"/>
      <c r="B160" s="34"/>
      <c r="C160" s="186" t="s">
        <v>7</v>
      </c>
      <c r="D160" s="186" t="s">
        <v>138</v>
      </c>
      <c r="E160" s="187" t="s">
        <v>344</v>
      </c>
      <c r="F160" s="188" t="s">
        <v>345</v>
      </c>
      <c r="G160" s="189" t="s">
        <v>141</v>
      </c>
      <c r="H160" s="190">
        <v>2245</v>
      </c>
      <c r="I160" s="191"/>
      <c r="J160" s="192">
        <f>ROUND(I160*H160,2)</f>
        <v>0</v>
      </c>
      <c r="K160" s="193"/>
      <c r="L160" s="38"/>
      <c r="M160" s="194" t="s">
        <v>1</v>
      </c>
      <c r="N160" s="195" t="s">
        <v>42</v>
      </c>
      <c r="O160" s="70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8" t="s">
        <v>142</v>
      </c>
      <c r="AT160" s="198" t="s">
        <v>138</v>
      </c>
      <c r="AU160" s="198" t="s">
        <v>88</v>
      </c>
      <c r="AY160" s="16" t="s">
        <v>136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6" t="s">
        <v>85</v>
      </c>
      <c r="BK160" s="199">
        <f>ROUND(I160*H160,2)</f>
        <v>0</v>
      </c>
      <c r="BL160" s="16" t="s">
        <v>142</v>
      </c>
      <c r="BM160" s="198" t="s">
        <v>346</v>
      </c>
    </row>
    <row r="161" spans="1:65" s="2" customFormat="1" ht="33" customHeight="1">
      <c r="A161" s="33"/>
      <c r="B161" s="34"/>
      <c r="C161" s="186" t="s">
        <v>223</v>
      </c>
      <c r="D161" s="186" t="s">
        <v>138</v>
      </c>
      <c r="E161" s="187" t="s">
        <v>347</v>
      </c>
      <c r="F161" s="188" t="s">
        <v>348</v>
      </c>
      <c r="G161" s="189" t="s">
        <v>141</v>
      </c>
      <c r="H161" s="190">
        <v>9199.5300000000007</v>
      </c>
      <c r="I161" s="191"/>
      <c r="J161" s="192">
        <f>ROUND(I161*H161,2)</f>
        <v>0</v>
      </c>
      <c r="K161" s="193"/>
      <c r="L161" s="38"/>
      <c r="M161" s="194" t="s">
        <v>1</v>
      </c>
      <c r="N161" s="195" t="s">
        <v>42</v>
      </c>
      <c r="O161" s="70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8" t="s">
        <v>142</v>
      </c>
      <c r="AT161" s="198" t="s">
        <v>138</v>
      </c>
      <c r="AU161" s="198" t="s">
        <v>88</v>
      </c>
      <c r="AY161" s="16" t="s">
        <v>136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6" t="s">
        <v>85</v>
      </c>
      <c r="BK161" s="199">
        <f>ROUND(I161*H161,2)</f>
        <v>0</v>
      </c>
      <c r="BL161" s="16" t="s">
        <v>142</v>
      </c>
      <c r="BM161" s="198" t="s">
        <v>349</v>
      </c>
    </row>
    <row r="162" spans="1:65" s="13" customFormat="1">
      <c r="B162" s="200"/>
      <c r="C162" s="201"/>
      <c r="D162" s="202" t="s">
        <v>186</v>
      </c>
      <c r="E162" s="203" t="s">
        <v>1</v>
      </c>
      <c r="F162" s="204" t="s">
        <v>350</v>
      </c>
      <c r="G162" s="201"/>
      <c r="H162" s="205">
        <v>9199.5300000000007</v>
      </c>
      <c r="I162" s="206"/>
      <c r="J162" s="201"/>
      <c r="K162" s="201"/>
      <c r="L162" s="207"/>
      <c r="M162" s="208"/>
      <c r="N162" s="209"/>
      <c r="O162" s="209"/>
      <c r="P162" s="209"/>
      <c r="Q162" s="209"/>
      <c r="R162" s="209"/>
      <c r="S162" s="209"/>
      <c r="T162" s="210"/>
      <c r="AT162" s="211" t="s">
        <v>186</v>
      </c>
      <c r="AU162" s="211" t="s">
        <v>88</v>
      </c>
      <c r="AV162" s="13" t="s">
        <v>88</v>
      </c>
      <c r="AW162" s="13" t="s">
        <v>34</v>
      </c>
      <c r="AX162" s="13" t="s">
        <v>85</v>
      </c>
      <c r="AY162" s="211" t="s">
        <v>136</v>
      </c>
    </row>
    <row r="163" spans="1:65" s="2" customFormat="1" ht="37.9" customHeight="1">
      <c r="A163" s="33"/>
      <c r="B163" s="34"/>
      <c r="C163" s="186" t="s">
        <v>227</v>
      </c>
      <c r="D163" s="186" t="s">
        <v>138</v>
      </c>
      <c r="E163" s="187" t="s">
        <v>351</v>
      </c>
      <c r="F163" s="188" t="s">
        <v>352</v>
      </c>
      <c r="G163" s="189" t="s">
        <v>141</v>
      </c>
      <c r="H163" s="190">
        <v>1052.08</v>
      </c>
      <c r="I163" s="191"/>
      <c r="J163" s="192">
        <f>ROUND(I163*H163,2)</f>
        <v>0</v>
      </c>
      <c r="K163" s="193"/>
      <c r="L163" s="38"/>
      <c r="M163" s="194" t="s">
        <v>1</v>
      </c>
      <c r="N163" s="195" t="s">
        <v>42</v>
      </c>
      <c r="O163" s="70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8" t="s">
        <v>142</v>
      </c>
      <c r="AT163" s="198" t="s">
        <v>138</v>
      </c>
      <c r="AU163" s="198" t="s">
        <v>88</v>
      </c>
      <c r="AY163" s="16" t="s">
        <v>136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6" t="s">
        <v>85</v>
      </c>
      <c r="BK163" s="199">
        <f>ROUND(I163*H163,2)</f>
        <v>0</v>
      </c>
      <c r="BL163" s="16" t="s">
        <v>142</v>
      </c>
      <c r="BM163" s="198" t="s">
        <v>353</v>
      </c>
    </row>
    <row r="164" spans="1:65" s="2" customFormat="1" ht="44.25" customHeight="1">
      <c r="A164" s="33"/>
      <c r="B164" s="34"/>
      <c r="C164" s="186" t="s">
        <v>232</v>
      </c>
      <c r="D164" s="186" t="s">
        <v>138</v>
      </c>
      <c r="E164" s="187" t="s">
        <v>354</v>
      </c>
      <c r="F164" s="188" t="s">
        <v>355</v>
      </c>
      <c r="G164" s="189" t="s">
        <v>150</v>
      </c>
      <c r="H164" s="190">
        <v>20</v>
      </c>
      <c r="I164" s="191"/>
      <c r="J164" s="192">
        <f>ROUND(I164*H164,2)</f>
        <v>0</v>
      </c>
      <c r="K164" s="193"/>
      <c r="L164" s="38"/>
      <c r="M164" s="194" t="s">
        <v>1</v>
      </c>
      <c r="N164" s="195" t="s">
        <v>42</v>
      </c>
      <c r="O164" s="70"/>
      <c r="P164" s="196">
        <f>O164*H164</f>
        <v>0</v>
      </c>
      <c r="Q164" s="196">
        <v>2.1350000000000001E-2</v>
      </c>
      <c r="R164" s="196">
        <f>Q164*H164</f>
        <v>0.42700000000000005</v>
      </c>
      <c r="S164" s="196">
        <v>0</v>
      </c>
      <c r="T164" s="19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8" t="s">
        <v>142</v>
      </c>
      <c r="AT164" s="198" t="s">
        <v>138</v>
      </c>
      <c r="AU164" s="198" t="s">
        <v>88</v>
      </c>
      <c r="AY164" s="16" t="s">
        <v>136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6" t="s">
        <v>85</v>
      </c>
      <c r="BK164" s="199">
        <f>ROUND(I164*H164,2)</f>
        <v>0</v>
      </c>
      <c r="BL164" s="16" t="s">
        <v>142</v>
      </c>
      <c r="BM164" s="198" t="s">
        <v>356</v>
      </c>
    </row>
    <row r="165" spans="1:65" s="2" customFormat="1" ht="24.2" customHeight="1">
      <c r="A165" s="33"/>
      <c r="B165" s="34"/>
      <c r="C165" s="186" t="s">
        <v>237</v>
      </c>
      <c r="D165" s="186" t="s">
        <v>138</v>
      </c>
      <c r="E165" s="187" t="s">
        <v>357</v>
      </c>
      <c r="F165" s="188" t="s">
        <v>358</v>
      </c>
      <c r="G165" s="189" t="s">
        <v>150</v>
      </c>
      <c r="H165" s="190">
        <v>15</v>
      </c>
      <c r="I165" s="191"/>
      <c r="J165" s="192">
        <f>ROUND(I165*H165,2)</f>
        <v>0</v>
      </c>
      <c r="K165" s="193"/>
      <c r="L165" s="38"/>
      <c r="M165" s="194" t="s">
        <v>1</v>
      </c>
      <c r="N165" s="195" t="s">
        <v>42</v>
      </c>
      <c r="O165" s="70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8" t="s">
        <v>142</v>
      </c>
      <c r="AT165" s="198" t="s">
        <v>138</v>
      </c>
      <c r="AU165" s="198" t="s">
        <v>88</v>
      </c>
      <c r="AY165" s="16" t="s">
        <v>136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6" t="s">
        <v>85</v>
      </c>
      <c r="BK165" s="199">
        <f>ROUND(I165*H165,2)</f>
        <v>0</v>
      </c>
      <c r="BL165" s="16" t="s">
        <v>142</v>
      </c>
      <c r="BM165" s="198" t="s">
        <v>359</v>
      </c>
    </row>
    <row r="166" spans="1:65" s="12" customFormat="1" ht="22.9" customHeight="1">
      <c r="B166" s="170"/>
      <c r="C166" s="171"/>
      <c r="D166" s="172" t="s">
        <v>76</v>
      </c>
      <c r="E166" s="184" t="s">
        <v>88</v>
      </c>
      <c r="F166" s="184" t="s">
        <v>360</v>
      </c>
      <c r="G166" s="171"/>
      <c r="H166" s="171"/>
      <c r="I166" s="174"/>
      <c r="J166" s="185">
        <f>BK166</f>
        <v>0</v>
      </c>
      <c r="K166" s="171"/>
      <c r="L166" s="176"/>
      <c r="M166" s="177"/>
      <c r="N166" s="178"/>
      <c r="O166" s="178"/>
      <c r="P166" s="179">
        <f>SUM(P167:P168)</f>
        <v>0</v>
      </c>
      <c r="Q166" s="178"/>
      <c r="R166" s="179">
        <f>SUM(R167:R168)</f>
        <v>1.64628E-2</v>
      </c>
      <c r="S166" s="178"/>
      <c r="T166" s="180">
        <f>SUM(T167:T168)</f>
        <v>0</v>
      </c>
      <c r="AR166" s="181" t="s">
        <v>85</v>
      </c>
      <c r="AT166" s="182" t="s">
        <v>76</v>
      </c>
      <c r="AU166" s="182" t="s">
        <v>85</v>
      </c>
      <c r="AY166" s="181" t="s">
        <v>136</v>
      </c>
      <c r="BK166" s="183">
        <f>SUM(BK167:BK168)</f>
        <v>0</v>
      </c>
    </row>
    <row r="167" spans="1:65" s="2" customFormat="1" ht="16.5" customHeight="1">
      <c r="A167" s="33"/>
      <c r="B167" s="34"/>
      <c r="C167" s="186" t="s">
        <v>242</v>
      </c>
      <c r="D167" s="186" t="s">
        <v>138</v>
      </c>
      <c r="E167" s="187" t="s">
        <v>361</v>
      </c>
      <c r="F167" s="188" t="s">
        <v>362</v>
      </c>
      <c r="G167" s="189" t="s">
        <v>141</v>
      </c>
      <c r="H167" s="190">
        <v>6.12</v>
      </c>
      <c r="I167" s="191"/>
      <c r="J167" s="192">
        <f>ROUND(I167*H167,2)</f>
        <v>0</v>
      </c>
      <c r="K167" s="193"/>
      <c r="L167" s="38"/>
      <c r="M167" s="194" t="s">
        <v>1</v>
      </c>
      <c r="N167" s="195" t="s">
        <v>42</v>
      </c>
      <c r="O167" s="70"/>
      <c r="P167" s="196">
        <f>O167*H167</f>
        <v>0</v>
      </c>
      <c r="Q167" s="196">
        <v>2.6900000000000001E-3</v>
      </c>
      <c r="R167" s="196">
        <f>Q167*H167</f>
        <v>1.64628E-2</v>
      </c>
      <c r="S167" s="196">
        <v>0</v>
      </c>
      <c r="T167" s="19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8" t="s">
        <v>142</v>
      </c>
      <c r="AT167" s="198" t="s">
        <v>138</v>
      </c>
      <c r="AU167" s="198" t="s">
        <v>88</v>
      </c>
      <c r="AY167" s="16" t="s">
        <v>136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6" t="s">
        <v>85</v>
      </c>
      <c r="BK167" s="199">
        <f>ROUND(I167*H167,2)</f>
        <v>0</v>
      </c>
      <c r="BL167" s="16" t="s">
        <v>142</v>
      </c>
      <c r="BM167" s="198" t="s">
        <v>363</v>
      </c>
    </row>
    <row r="168" spans="1:65" s="2" customFormat="1" ht="16.5" customHeight="1">
      <c r="A168" s="33"/>
      <c r="B168" s="34"/>
      <c r="C168" s="186" t="s">
        <v>247</v>
      </c>
      <c r="D168" s="186" t="s">
        <v>138</v>
      </c>
      <c r="E168" s="187" t="s">
        <v>364</v>
      </c>
      <c r="F168" s="188" t="s">
        <v>365</v>
      </c>
      <c r="G168" s="189" t="s">
        <v>141</v>
      </c>
      <c r="H168" s="190">
        <v>6.12</v>
      </c>
      <c r="I168" s="191"/>
      <c r="J168" s="192">
        <f>ROUND(I168*H168,2)</f>
        <v>0</v>
      </c>
      <c r="K168" s="193"/>
      <c r="L168" s="38"/>
      <c r="M168" s="194" t="s">
        <v>1</v>
      </c>
      <c r="N168" s="195" t="s">
        <v>42</v>
      </c>
      <c r="O168" s="70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8" t="s">
        <v>142</v>
      </c>
      <c r="AT168" s="198" t="s">
        <v>138</v>
      </c>
      <c r="AU168" s="198" t="s">
        <v>88</v>
      </c>
      <c r="AY168" s="16" t="s">
        <v>136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6" t="s">
        <v>85</v>
      </c>
      <c r="BK168" s="199">
        <f>ROUND(I168*H168,2)</f>
        <v>0</v>
      </c>
      <c r="BL168" s="16" t="s">
        <v>142</v>
      </c>
      <c r="BM168" s="198" t="s">
        <v>366</v>
      </c>
    </row>
    <row r="169" spans="1:65" s="12" customFormat="1" ht="22.9" customHeight="1">
      <c r="B169" s="170"/>
      <c r="C169" s="171"/>
      <c r="D169" s="172" t="s">
        <v>76</v>
      </c>
      <c r="E169" s="184" t="s">
        <v>147</v>
      </c>
      <c r="F169" s="184" t="s">
        <v>367</v>
      </c>
      <c r="G169" s="171"/>
      <c r="H169" s="171"/>
      <c r="I169" s="174"/>
      <c r="J169" s="185">
        <f>BK169</f>
        <v>0</v>
      </c>
      <c r="K169" s="171"/>
      <c r="L169" s="176"/>
      <c r="M169" s="177"/>
      <c r="N169" s="178"/>
      <c r="O169" s="178"/>
      <c r="P169" s="179">
        <f>SUM(P170:P171)</f>
        <v>0</v>
      </c>
      <c r="Q169" s="178"/>
      <c r="R169" s="179">
        <f>SUM(R170:R171)</f>
        <v>5.8214799999999997E-2</v>
      </c>
      <c r="S169" s="178"/>
      <c r="T169" s="180">
        <f>SUM(T170:T171)</f>
        <v>0</v>
      </c>
      <c r="AR169" s="181" t="s">
        <v>85</v>
      </c>
      <c r="AT169" s="182" t="s">
        <v>76</v>
      </c>
      <c r="AU169" s="182" t="s">
        <v>85</v>
      </c>
      <c r="AY169" s="181" t="s">
        <v>136</v>
      </c>
      <c r="BK169" s="183">
        <f>SUM(BK170:BK171)</f>
        <v>0</v>
      </c>
    </row>
    <row r="170" spans="1:65" s="2" customFormat="1" ht="66.75" customHeight="1">
      <c r="A170" s="33"/>
      <c r="B170" s="34"/>
      <c r="C170" s="186" t="s">
        <v>252</v>
      </c>
      <c r="D170" s="186" t="s">
        <v>138</v>
      </c>
      <c r="E170" s="187" t="s">
        <v>368</v>
      </c>
      <c r="F170" s="188" t="s">
        <v>369</v>
      </c>
      <c r="G170" s="189" t="s">
        <v>280</v>
      </c>
      <c r="H170" s="190">
        <v>2.1</v>
      </c>
      <c r="I170" s="191"/>
      <c r="J170" s="192">
        <f>ROUND(I170*H170,2)</f>
        <v>0</v>
      </c>
      <c r="K170" s="193"/>
      <c r="L170" s="38"/>
      <c r="M170" s="194" t="s">
        <v>1</v>
      </c>
      <c r="N170" s="195" t="s">
        <v>42</v>
      </c>
      <c r="O170" s="70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8" t="s">
        <v>142</v>
      </c>
      <c r="AT170" s="198" t="s">
        <v>138</v>
      </c>
      <c r="AU170" s="198" t="s">
        <v>88</v>
      </c>
      <c r="AY170" s="16" t="s">
        <v>136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6" t="s">
        <v>85</v>
      </c>
      <c r="BK170" s="199">
        <f>ROUND(I170*H170,2)</f>
        <v>0</v>
      </c>
      <c r="BL170" s="16" t="s">
        <v>142</v>
      </c>
      <c r="BM170" s="198" t="s">
        <v>370</v>
      </c>
    </row>
    <row r="171" spans="1:65" s="2" customFormat="1" ht="90" customHeight="1">
      <c r="A171" s="33"/>
      <c r="B171" s="34"/>
      <c r="C171" s="186" t="s">
        <v>257</v>
      </c>
      <c r="D171" s="186" t="s">
        <v>138</v>
      </c>
      <c r="E171" s="187" t="s">
        <v>371</v>
      </c>
      <c r="F171" s="188" t="s">
        <v>372</v>
      </c>
      <c r="G171" s="189" t="s">
        <v>373</v>
      </c>
      <c r="H171" s="190">
        <v>5.6000000000000001E-2</v>
      </c>
      <c r="I171" s="191"/>
      <c r="J171" s="192">
        <f>ROUND(I171*H171,2)</f>
        <v>0</v>
      </c>
      <c r="K171" s="193"/>
      <c r="L171" s="38"/>
      <c r="M171" s="194" t="s">
        <v>1</v>
      </c>
      <c r="N171" s="195" t="s">
        <v>42</v>
      </c>
      <c r="O171" s="70"/>
      <c r="P171" s="196">
        <f>O171*H171</f>
        <v>0</v>
      </c>
      <c r="Q171" s="196">
        <v>1.03955</v>
      </c>
      <c r="R171" s="196">
        <f>Q171*H171</f>
        <v>5.8214799999999997E-2</v>
      </c>
      <c r="S171" s="196">
        <v>0</v>
      </c>
      <c r="T171" s="19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142</v>
      </c>
      <c r="AT171" s="198" t="s">
        <v>138</v>
      </c>
      <c r="AU171" s="198" t="s">
        <v>88</v>
      </c>
      <c r="AY171" s="16" t="s">
        <v>136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6" t="s">
        <v>85</v>
      </c>
      <c r="BK171" s="199">
        <f>ROUND(I171*H171,2)</f>
        <v>0</v>
      </c>
      <c r="BL171" s="16" t="s">
        <v>142</v>
      </c>
      <c r="BM171" s="198" t="s">
        <v>374</v>
      </c>
    </row>
    <row r="172" spans="1:65" s="12" customFormat="1" ht="22.9" customHeight="1">
      <c r="B172" s="170"/>
      <c r="C172" s="171"/>
      <c r="D172" s="172" t="s">
        <v>76</v>
      </c>
      <c r="E172" s="184" t="s">
        <v>142</v>
      </c>
      <c r="F172" s="184" t="s">
        <v>375</v>
      </c>
      <c r="G172" s="171"/>
      <c r="H172" s="171"/>
      <c r="I172" s="174"/>
      <c r="J172" s="185">
        <f>BK172</f>
        <v>0</v>
      </c>
      <c r="K172" s="171"/>
      <c r="L172" s="176"/>
      <c r="M172" s="177"/>
      <c r="N172" s="178"/>
      <c r="O172" s="178"/>
      <c r="P172" s="179">
        <f>SUM(P173:P182)</f>
        <v>0</v>
      </c>
      <c r="Q172" s="178"/>
      <c r="R172" s="179">
        <f>SUM(R173:R182)</f>
        <v>574.37401439999996</v>
      </c>
      <c r="S172" s="178"/>
      <c r="T172" s="180">
        <f>SUM(T173:T182)</f>
        <v>0</v>
      </c>
      <c r="AR172" s="181" t="s">
        <v>85</v>
      </c>
      <c r="AT172" s="182" t="s">
        <v>76</v>
      </c>
      <c r="AU172" s="182" t="s">
        <v>85</v>
      </c>
      <c r="AY172" s="181" t="s">
        <v>136</v>
      </c>
      <c r="BK172" s="183">
        <f>SUM(BK173:BK182)</f>
        <v>0</v>
      </c>
    </row>
    <row r="173" spans="1:65" s="2" customFormat="1" ht="44.25" customHeight="1">
      <c r="A173" s="33"/>
      <c r="B173" s="34"/>
      <c r="C173" s="186" t="s">
        <v>261</v>
      </c>
      <c r="D173" s="186" t="s">
        <v>138</v>
      </c>
      <c r="E173" s="187" t="s">
        <v>376</v>
      </c>
      <c r="F173" s="188" t="s">
        <v>377</v>
      </c>
      <c r="G173" s="189" t="s">
        <v>141</v>
      </c>
      <c r="H173" s="190">
        <v>1102.4000000000001</v>
      </c>
      <c r="I173" s="191"/>
      <c r="J173" s="192">
        <f>ROUND(I173*H173,2)</f>
        <v>0</v>
      </c>
      <c r="K173" s="193"/>
      <c r="L173" s="38"/>
      <c r="M173" s="194" t="s">
        <v>1</v>
      </c>
      <c r="N173" s="195" t="s">
        <v>42</v>
      </c>
      <c r="O173" s="70"/>
      <c r="P173" s="196">
        <f>O173*H173</f>
        <v>0</v>
      </c>
      <c r="Q173" s="196">
        <v>2.3E-3</v>
      </c>
      <c r="R173" s="196">
        <f>Q173*H173</f>
        <v>2.53552</v>
      </c>
      <c r="S173" s="196">
        <v>0</v>
      </c>
      <c r="T173" s="19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8" t="s">
        <v>142</v>
      </c>
      <c r="AT173" s="198" t="s">
        <v>138</v>
      </c>
      <c r="AU173" s="198" t="s">
        <v>88</v>
      </c>
      <c r="AY173" s="16" t="s">
        <v>136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6" t="s">
        <v>85</v>
      </c>
      <c r="BK173" s="199">
        <f>ROUND(I173*H173,2)</f>
        <v>0</v>
      </c>
      <c r="BL173" s="16" t="s">
        <v>142</v>
      </c>
      <c r="BM173" s="198" t="s">
        <v>378</v>
      </c>
    </row>
    <row r="174" spans="1:65" s="2" customFormat="1" ht="24.2" customHeight="1">
      <c r="A174" s="33"/>
      <c r="B174" s="34"/>
      <c r="C174" s="212" t="s">
        <v>379</v>
      </c>
      <c r="D174" s="212" t="s">
        <v>262</v>
      </c>
      <c r="E174" s="213" t="s">
        <v>380</v>
      </c>
      <c r="F174" s="214" t="s">
        <v>381</v>
      </c>
      <c r="G174" s="215" t="s">
        <v>141</v>
      </c>
      <c r="H174" s="216">
        <v>1124.4480000000001</v>
      </c>
      <c r="I174" s="217"/>
      <c r="J174" s="218">
        <f>ROUND(I174*H174,2)</f>
        <v>0</v>
      </c>
      <c r="K174" s="219"/>
      <c r="L174" s="220"/>
      <c r="M174" s="236" t="s">
        <v>1</v>
      </c>
      <c r="N174" s="237" t="s">
        <v>42</v>
      </c>
      <c r="O174" s="70"/>
      <c r="P174" s="196">
        <f>O174*H174</f>
        <v>0</v>
      </c>
      <c r="Q174" s="196">
        <v>2.9999999999999997E-4</v>
      </c>
      <c r="R174" s="196">
        <f>Q174*H174</f>
        <v>0.33733439999999998</v>
      </c>
      <c r="S174" s="196">
        <v>0</v>
      </c>
      <c r="T174" s="19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8" t="s">
        <v>167</v>
      </c>
      <c r="AT174" s="198" t="s">
        <v>262</v>
      </c>
      <c r="AU174" s="198" t="s">
        <v>88</v>
      </c>
      <c r="AY174" s="16" t="s">
        <v>136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6" t="s">
        <v>85</v>
      </c>
      <c r="BK174" s="199">
        <f>ROUND(I174*H174,2)</f>
        <v>0</v>
      </c>
      <c r="BL174" s="16" t="s">
        <v>142</v>
      </c>
      <c r="BM174" s="198" t="s">
        <v>382</v>
      </c>
    </row>
    <row r="175" spans="1:65" s="13" customFormat="1">
      <c r="B175" s="200"/>
      <c r="C175" s="201"/>
      <c r="D175" s="202" t="s">
        <v>186</v>
      </c>
      <c r="E175" s="203" t="s">
        <v>1</v>
      </c>
      <c r="F175" s="204" t="s">
        <v>383</v>
      </c>
      <c r="G175" s="201"/>
      <c r="H175" s="205">
        <v>1124.4480000000001</v>
      </c>
      <c r="I175" s="206"/>
      <c r="J175" s="201"/>
      <c r="K175" s="201"/>
      <c r="L175" s="207"/>
      <c r="M175" s="208"/>
      <c r="N175" s="209"/>
      <c r="O175" s="209"/>
      <c r="P175" s="209"/>
      <c r="Q175" s="209"/>
      <c r="R175" s="209"/>
      <c r="S175" s="209"/>
      <c r="T175" s="210"/>
      <c r="AT175" s="211" t="s">
        <v>186</v>
      </c>
      <c r="AU175" s="211" t="s">
        <v>88</v>
      </c>
      <c r="AV175" s="13" t="s">
        <v>88</v>
      </c>
      <c r="AW175" s="13" t="s">
        <v>34</v>
      </c>
      <c r="AX175" s="13" t="s">
        <v>85</v>
      </c>
      <c r="AY175" s="211" t="s">
        <v>136</v>
      </c>
    </row>
    <row r="176" spans="1:65" s="2" customFormat="1" ht="33" customHeight="1">
      <c r="A176" s="33"/>
      <c r="B176" s="34"/>
      <c r="C176" s="186" t="s">
        <v>384</v>
      </c>
      <c r="D176" s="186" t="s">
        <v>138</v>
      </c>
      <c r="E176" s="187" t="s">
        <v>385</v>
      </c>
      <c r="F176" s="188" t="s">
        <v>386</v>
      </c>
      <c r="G176" s="189" t="s">
        <v>280</v>
      </c>
      <c r="H176" s="190">
        <v>86.3</v>
      </c>
      <c r="I176" s="191"/>
      <c r="J176" s="192">
        <f>ROUND(I176*H176,2)</f>
        <v>0</v>
      </c>
      <c r="K176" s="193"/>
      <c r="L176" s="38"/>
      <c r="M176" s="194" t="s">
        <v>1</v>
      </c>
      <c r="N176" s="195" t="s">
        <v>42</v>
      </c>
      <c r="O176" s="70"/>
      <c r="P176" s="196">
        <f>O176*H176</f>
        <v>0</v>
      </c>
      <c r="Q176" s="196">
        <v>1.89</v>
      </c>
      <c r="R176" s="196">
        <f>Q176*H176</f>
        <v>163.107</v>
      </c>
      <c r="S176" s="196">
        <v>0</v>
      </c>
      <c r="T176" s="19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8" t="s">
        <v>142</v>
      </c>
      <c r="AT176" s="198" t="s">
        <v>138</v>
      </c>
      <c r="AU176" s="198" t="s">
        <v>88</v>
      </c>
      <c r="AY176" s="16" t="s">
        <v>136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6" t="s">
        <v>85</v>
      </c>
      <c r="BK176" s="199">
        <f>ROUND(I176*H176,2)</f>
        <v>0</v>
      </c>
      <c r="BL176" s="16" t="s">
        <v>142</v>
      </c>
      <c r="BM176" s="198" t="s">
        <v>387</v>
      </c>
    </row>
    <row r="177" spans="1:65" s="13" customFormat="1">
      <c r="B177" s="200"/>
      <c r="C177" s="201"/>
      <c r="D177" s="202" t="s">
        <v>186</v>
      </c>
      <c r="E177" s="203" t="s">
        <v>1</v>
      </c>
      <c r="F177" s="204" t="s">
        <v>388</v>
      </c>
      <c r="G177" s="201"/>
      <c r="H177" s="205">
        <v>86.3</v>
      </c>
      <c r="I177" s="206"/>
      <c r="J177" s="201"/>
      <c r="K177" s="201"/>
      <c r="L177" s="207"/>
      <c r="M177" s="208"/>
      <c r="N177" s="209"/>
      <c r="O177" s="209"/>
      <c r="P177" s="209"/>
      <c r="Q177" s="209"/>
      <c r="R177" s="209"/>
      <c r="S177" s="209"/>
      <c r="T177" s="210"/>
      <c r="AT177" s="211" t="s">
        <v>186</v>
      </c>
      <c r="AU177" s="211" t="s">
        <v>88</v>
      </c>
      <c r="AV177" s="13" t="s">
        <v>88</v>
      </c>
      <c r="AW177" s="13" t="s">
        <v>34</v>
      </c>
      <c r="AX177" s="13" t="s">
        <v>85</v>
      </c>
      <c r="AY177" s="211" t="s">
        <v>136</v>
      </c>
    </row>
    <row r="178" spans="1:65" s="2" customFormat="1" ht="24.2" customHeight="1">
      <c r="A178" s="33"/>
      <c r="B178" s="34"/>
      <c r="C178" s="186" t="s">
        <v>389</v>
      </c>
      <c r="D178" s="186" t="s">
        <v>138</v>
      </c>
      <c r="E178" s="187" t="s">
        <v>390</v>
      </c>
      <c r="F178" s="188" t="s">
        <v>391</v>
      </c>
      <c r="G178" s="189" t="s">
        <v>280</v>
      </c>
      <c r="H178" s="190">
        <v>27.58</v>
      </c>
      <c r="I178" s="191"/>
      <c r="J178" s="192">
        <f>ROUND(I178*H178,2)</f>
        <v>0</v>
      </c>
      <c r="K178" s="193"/>
      <c r="L178" s="38"/>
      <c r="M178" s="194" t="s">
        <v>1</v>
      </c>
      <c r="N178" s="195" t="s">
        <v>42</v>
      </c>
      <c r="O178" s="70"/>
      <c r="P178" s="196">
        <f>O178*H178</f>
        <v>0</v>
      </c>
      <c r="Q178" s="196">
        <v>2</v>
      </c>
      <c r="R178" s="196">
        <f>Q178*H178</f>
        <v>55.16</v>
      </c>
      <c r="S178" s="196">
        <v>0</v>
      </c>
      <c r="T178" s="19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8" t="s">
        <v>142</v>
      </c>
      <c r="AT178" s="198" t="s">
        <v>138</v>
      </c>
      <c r="AU178" s="198" t="s">
        <v>88</v>
      </c>
      <c r="AY178" s="16" t="s">
        <v>136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6" t="s">
        <v>85</v>
      </c>
      <c r="BK178" s="199">
        <f>ROUND(I178*H178,2)</f>
        <v>0</v>
      </c>
      <c r="BL178" s="16" t="s">
        <v>142</v>
      </c>
      <c r="BM178" s="198" t="s">
        <v>392</v>
      </c>
    </row>
    <row r="179" spans="1:65" s="2" customFormat="1" ht="37.9" customHeight="1">
      <c r="A179" s="33"/>
      <c r="B179" s="34"/>
      <c r="C179" s="186" t="s">
        <v>393</v>
      </c>
      <c r="D179" s="186" t="s">
        <v>138</v>
      </c>
      <c r="E179" s="187" t="s">
        <v>394</v>
      </c>
      <c r="F179" s="188" t="s">
        <v>395</v>
      </c>
      <c r="G179" s="189" t="s">
        <v>280</v>
      </c>
      <c r="H179" s="190">
        <v>5</v>
      </c>
      <c r="I179" s="191"/>
      <c r="J179" s="192">
        <f>ROUND(I179*H179,2)</f>
        <v>0</v>
      </c>
      <c r="K179" s="193"/>
      <c r="L179" s="38"/>
      <c r="M179" s="194" t="s">
        <v>1</v>
      </c>
      <c r="N179" s="195" t="s">
        <v>42</v>
      </c>
      <c r="O179" s="70"/>
      <c r="P179" s="196">
        <f>O179*H179</f>
        <v>0</v>
      </c>
      <c r="Q179" s="196">
        <v>2.13408</v>
      </c>
      <c r="R179" s="196">
        <f>Q179*H179</f>
        <v>10.670400000000001</v>
      </c>
      <c r="S179" s="196">
        <v>0</v>
      </c>
      <c r="T179" s="19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8" t="s">
        <v>142</v>
      </c>
      <c r="AT179" s="198" t="s">
        <v>138</v>
      </c>
      <c r="AU179" s="198" t="s">
        <v>88</v>
      </c>
      <c r="AY179" s="16" t="s">
        <v>136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6" t="s">
        <v>85</v>
      </c>
      <c r="BK179" s="199">
        <f>ROUND(I179*H179,2)</f>
        <v>0</v>
      </c>
      <c r="BL179" s="16" t="s">
        <v>142</v>
      </c>
      <c r="BM179" s="198" t="s">
        <v>396</v>
      </c>
    </row>
    <row r="180" spans="1:65" s="2" customFormat="1" ht="33" customHeight="1">
      <c r="A180" s="33"/>
      <c r="B180" s="34"/>
      <c r="C180" s="186" t="s">
        <v>397</v>
      </c>
      <c r="D180" s="186" t="s">
        <v>138</v>
      </c>
      <c r="E180" s="187" t="s">
        <v>398</v>
      </c>
      <c r="F180" s="188" t="s">
        <v>399</v>
      </c>
      <c r="G180" s="189" t="s">
        <v>280</v>
      </c>
      <c r="H180" s="190">
        <v>185.37</v>
      </c>
      <c r="I180" s="191"/>
      <c r="J180" s="192">
        <f>ROUND(I180*H180,2)</f>
        <v>0</v>
      </c>
      <c r="K180" s="193"/>
      <c r="L180" s="38"/>
      <c r="M180" s="194" t="s">
        <v>1</v>
      </c>
      <c r="N180" s="195" t="s">
        <v>42</v>
      </c>
      <c r="O180" s="70"/>
      <c r="P180" s="196">
        <f>O180*H180</f>
        <v>0</v>
      </c>
      <c r="Q180" s="196">
        <v>1.8480000000000001</v>
      </c>
      <c r="R180" s="196">
        <f>Q180*H180</f>
        <v>342.56376</v>
      </c>
      <c r="S180" s="196">
        <v>0</v>
      </c>
      <c r="T180" s="19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8" t="s">
        <v>142</v>
      </c>
      <c r="AT180" s="198" t="s">
        <v>138</v>
      </c>
      <c r="AU180" s="198" t="s">
        <v>88</v>
      </c>
      <c r="AY180" s="16" t="s">
        <v>136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6" t="s">
        <v>85</v>
      </c>
      <c r="BK180" s="199">
        <f>ROUND(I180*H180,2)</f>
        <v>0</v>
      </c>
      <c r="BL180" s="16" t="s">
        <v>142</v>
      </c>
      <c r="BM180" s="198" t="s">
        <v>400</v>
      </c>
    </row>
    <row r="181" spans="1:65" s="13" customFormat="1">
      <c r="B181" s="200"/>
      <c r="C181" s="201"/>
      <c r="D181" s="202" t="s">
        <v>186</v>
      </c>
      <c r="E181" s="203" t="s">
        <v>1</v>
      </c>
      <c r="F181" s="204" t="s">
        <v>401</v>
      </c>
      <c r="G181" s="201"/>
      <c r="H181" s="205">
        <v>185.37</v>
      </c>
      <c r="I181" s="206"/>
      <c r="J181" s="201"/>
      <c r="K181" s="201"/>
      <c r="L181" s="207"/>
      <c r="M181" s="208"/>
      <c r="N181" s="209"/>
      <c r="O181" s="209"/>
      <c r="P181" s="209"/>
      <c r="Q181" s="209"/>
      <c r="R181" s="209"/>
      <c r="S181" s="209"/>
      <c r="T181" s="210"/>
      <c r="AT181" s="211" t="s">
        <v>186</v>
      </c>
      <c r="AU181" s="211" t="s">
        <v>88</v>
      </c>
      <c r="AV181" s="13" t="s">
        <v>88</v>
      </c>
      <c r="AW181" s="13" t="s">
        <v>34</v>
      </c>
      <c r="AX181" s="13" t="s">
        <v>85</v>
      </c>
      <c r="AY181" s="211" t="s">
        <v>136</v>
      </c>
    </row>
    <row r="182" spans="1:65" s="2" customFormat="1" ht="16.5" customHeight="1">
      <c r="A182" s="33"/>
      <c r="B182" s="34"/>
      <c r="C182" s="186" t="s">
        <v>402</v>
      </c>
      <c r="D182" s="186" t="s">
        <v>138</v>
      </c>
      <c r="E182" s="187" t="s">
        <v>403</v>
      </c>
      <c r="F182" s="188" t="s">
        <v>404</v>
      </c>
      <c r="G182" s="189" t="s">
        <v>280</v>
      </c>
      <c r="H182" s="190">
        <v>25.2</v>
      </c>
      <c r="I182" s="191"/>
      <c r="J182" s="192">
        <f>ROUND(I182*H182,2)</f>
        <v>0</v>
      </c>
      <c r="K182" s="193"/>
      <c r="L182" s="38"/>
      <c r="M182" s="194" t="s">
        <v>1</v>
      </c>
      <c r="N182" s="195" t="s">
        <v>42</v>
      </c>
      <c r="O182" s="70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8" t="s">
        <v>142</v>
      </c>
      <c r="AT182" s="198" t="s">
        <v>138</v>
      </c>
      <c r="AU182" s="198" t="s">
        <v>88</v>
      </c>
      <c r="AY182" s="16" t="s">
        <v>136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6" t="s">
        <v>85</v>
      </c>
      <c r="BK182" s="199">
        <f>ROUND(I182*H182,2)</f>
        <v>0</v>
      </c>
      <c r="BL182" s="16" t="s">
        <v>142</v>
      </c>
      <c r="BM182" s="198" t="s">
        <v>405</v>
      </c>
    </row>
    <row r="183" spans="1:65" s="12" customFormat="1" ht="22.9" customHeight="1">
      <c r="B183" s="170"/>
      <c r="C183" s="171"/>
      <c r="D183" s="172" t="s">
        <v>76</v>
      </c>
      <c r="E183" s="184" t="s">
        <v>167</v>
      </c>
      <c r="F183" s="184" t="s">
        <v>406</v>
      </c>
      <c r="G183" s="171"/>
      <c r="H183" s="171"/>
      <c r="I183" s="174"/>
      <c r="J183" s="185">
        <f>BK183</f>
        <v>0</v>
      </c>
      <c r="K183" s="171"/>
      <c r="L183" s="176"/>
      <c r="M183" s="177"/>
      <c r="N183" s="178"/>
      <c r="O183" s="178"/>
      <c r="P183" s="179">
        <f>SUM(P184:P186)</f>
        <v>0</v>
      </c>
      <c r="Q183" s="178"/>
      <c r="R183" s="179">
        <f>SUM(R184:R186)</f>
        <v>2.2810800000000002</v>
      </c>
      <c r="S183" s="178"/>
      <c r="T183" s="180">
        <f>SUM(T184:T186)</f>
        <v>0</v>
      </c>
      <c r="AR183" s="181" t="s">
        <v>85</v>
      </c>
      <c r="AT183" s="182" t="s">
        <v>76</v>
      </c>
      <c r="AU183" s="182" t="s">
        <v>85</v>
      </c>
      <c r="AY183" s="181" t="s">
        <v>136</v>
      </c>
      <c r="BK183" s="183">
        <f>SUM(BK184:BK186)</f>
        <v>0</v>
      </c>
    </row>
    <row r="184" spans="1:65" s="2" customFormat="1" ht="37.9" customHeight="1">
      <c r="A184" s="33"/>
      <c r="B184" s="34"/>
      <c r="C184" s="186" t="s">
        <v>407</v>
      </c>
      <c r="D184" s="186" t="s">
        <v>138</v>
      </c>
      <c r="E184" s="187" t="s">
        <v>408</v>
      </c>
      <c r="F184" s="188" t="s">
        <v>409</v>
      </c>
      <c r="G184" s="189" t="s">
        <v>150</v>
      </c>
      <c r="H184" s="190">
        <v>1</v>
      </c>
      <c r="I184" s="191"/>
      <c r="J184" s="192">
        <f>ROUND(I184*H184,2)</f>
        <v>0</v>
      </c>
      <c r="K184" s="193"/>
      <c r="L184" s="38"/>
      <c r="M184" s="194" t="s">
        <v>1</v>
      </c>
      <c r="N184" s="195" t="s">
        <v>42</v>
      </c>
      <c r="O184" s="70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8" t="s">
        <v>142</v>
      </c>
      <c r="AT184" s="198" t="s">
        <v>138</v>
      </c>
      <c r="AU184" s="198" t="s">
        <v>88</v>
      </c>
      <c r="AY184" s="16" t="s">
        <v>136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6" t="s">
        <v>85</v>
      </c>
      <c r="BK184" s="199">
        <f>ROUND(I184*H184,2)</f>
        <v>0</v>
      </c>
      <c r="BL184" s="16" t="s">
        <v>142</v>
      </c>
      <c r="BM184" s="198" t="s">
        <v>410</v>
      </c>
    </row>
    <row r="185" spans="1:65" s="2" customFormat="1" ht="37.9" customHeight="1">
      <c r="A185" s="33"/>
      <c r="B185" s="34"/>
      <c r="C185" s="186" t="s">
        <v>411</v>
      </c>
      <c r="D185" s="186" t="s">
        <v>138</v>
      </c>
      <c r="E185" s="187" t="s">
        <v>412</v>
      </c>
      <c r="F185" s="188" t="s">
        <v>413</v>
      </c>
      <c r="G185" s="189" t="s">
        <v>414</v>
      </c>
      <c r="H185" s="190">
        <v>6</v>
      </c>
      <c r="I185" s="191"/>
      <c r="J185" s="192">
        <f>ROUND(I185*H185,2)</f>
        <v>0</v>
      </c>
      <c r="K185" s="193"/>
      <c r="L185" s="38"/>
      <c r="M185" s="194" t="s">
        <v>1</v>
      </c>
      <c r="N185" s="195" t="s">
        <v>42</v>
      </c>
      <c r="O185" s="70"/>
      <c r="P185" s="196">
        <f>O185*H185</f>
        <v>0</v>
      </c>
      <c r="Q185" s="196">
        <v>1.8000000000000001E-4</v>
      </c>
      <c r="R185" s="196">
        <f>Q185*H185</f>
        <v>1.08E-3</v>
      </c>
      <c r="S185" s="196">
        <v>0</v>
      </c>
      <c r="T185" s="19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8" t="s">
        <v>142</v>
      </c>
      <c r="AT185" s="198" t="s">
        <v>138</v>
      </c>
      <c r="AU185" s="198" t="s">
        <v>88</v>
      </c>
      <c r="AY185" s="16" t="s">
        <v>136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6" t="s">
        <v>85</v>
      </c>
      <c r="BK185" s="199">
        <f>ROUND(I185*H185,2)</f>
        <v>0</v>
      </c>
      <c r="BL185" s="16" t="s">
        <v>142</v>
      </c>
      <c r="BM185" s="198" t="s">
        <v>415</v>
      </c>
    </row>
    <row r="186" spans="1:65" s="2" customFormat="1" ht="16.5" customHeight="1">
      <c r="A186" s="33"/>
      <c r="B186" s="34"/>
      <c r="C186" s="212" t="s">
        <v>416</v>
      </c>
      <c r="D186" s="212" t="s">
        <v>262</v>
      </c>
      <c r="E186" s="213" t="s">
        <v>417</v>
      </c>
      <c r="F186" s="214" t="s">
        <v>418</v>
      </c>
      <c r="G186" s="215" t="s">
        <v>150</v>
      </c>
      <c r="H186" s="216">
        <v>3</v>
      </c>
      <c r="I186" s="217"/>
      <c r="J186" s="218">
        <f>ROUND(I186*H186,2)</f>
        <v>0</v>
      </c>
      <c r="K186" s="219"/>
      <c r="L186" s="220"/>
      <c r="M186" s="236" t="s">
        <v>1</v>
      </c>
      <c r="N186" s="237" t="s">
        <v>42</v>
      </c>
      <c r="O186" s="70"/>
      <c r="P186" s="196">
        <f>O186*H186</f>
        <v>0</v>
      </c>
      <c r="Q186" s="196">
        <v>0.76</v>
      </c>
      <c r="R186" s="196">
        <f>Q186*H186</f>
        <v>2.2800000000000002</v>
      </c>
      <c r="S186" s="196">
        <v>0</v>
      </c>
      <c r="T186" s="19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8" t="s">
        <v>167</v>
      </c>
      <c r="AT186" s="198" t="s">
        <v>262</v>
      </c>
      <c r="AU186" s="198" t="s">
        <v>88</v>
      </c>
      <c r="AY186" s="16" t="s">
        <v>136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6" t="s">
        <v>85</v>
      </c>
      <c r="BK186" s="199">
        <f>ROUND(I186*H186,2)</f>
        <v>0</v>
      </c>
      <c r="BL186" s="16" t="s">
        <v>142</v>
      </c>
      <c r="BM186" s="198" t="s">
        <v>419</v>
      </c>
    </row>
    <row r="187" spans="1:65" s="12" customFormat="1" ht="22.9" customHeight="1">
      <c r="B187" s="170"/>
      <c r="C187" s="171"/>
      <c r="D187" s="172" t="s">
        <v>76</v>
      </c>
      <c r="E187" s="184" t="s">
        <v>171</v>
      </c>
      <c r="F187" s="184" t="s">
        <v>420</v>
      </c>
      <c r="G187" s="171"/>
      <c r="H187" s="171"/>
      <c r="I187" s="174"/>
      <c r="J187" s="185">
        <f>BK187</f>
        <v>0</v>
      </c>
      <c r="K187" s="171"/>
      <c r="L187" s="176"/>
      <c r="M187" s="177"/>
      <c r="N187" s="178"/>
      <c r="O187" s="178"/>
      <c r="P187" s="179">
        <f>P188</f>
        <v>0</v>
      </c>
      <c r="Q187" s="178"/>
      <c r="R187" s="179">
        <f>R188</f>
        <v>9.4787489999999988</v>
      </c>
      <c r="S187" s="178"/>
      <c r="T187" s="180">
        <f>T188</f>
        <v>0</v>
      </c>
      <c r="AR187" s="181" t="s">
        <v>85</v>
      </c>
      <c r="AT187" s="182" t="s">
        <v>76</v>
      </c>
      <c r="AU187" s="182" t="s">
        <v>85</v>
      </c>
      <c r="AY187" s="181" t="s">
        <v>136</v>
      </c>
      <c r="BK187" s="183">
        <f>BK188</f>
        <v>0</v>
      </c>
    </row>
    <row r="188" spans="1:65" s="2" customFormat="1" ht="16.5" customHeight="1">
      <c r="A188" s="33"/>
      <c r="B188" s="34"/>
      <c r="C188" s="186" t="s">
        <v>421</v>
      </c>
      <c r="D188" s="186" t="s">
        <v>138</v>
      </c>
      <c r="E188" s="187" t="s">
        <v>422</v>
      </c>
      <c r="F188" s="188" t="s">
        <v>423</v>
      </c>
      <c r="G188" s="189" t="s">
        <v>280</v>
      </c>
      <c r="H188" s="190">
        <v>4.0999999999999996</v>
      </c>
      <c r="I188" s="191"/>
      <c r="J188" s="192">
        <f>ROUND(I188*H188,2)</f>
        <v>0</v>
      </c>
      <c r="K188" s="193"/>
      <c r="L188" s="38"/>
      <c r="M188" s="194" t="s">
        <v>1</v>
      </c>
      <c r="N188" s="195" t="s">
        <v>42</v>
      </c>
      <c r="O188" s="70"/>
      <c r="P188" s="196">
        <f>O188*H188</f>
        <v>0</v>
      </c>
      <c r="Q188" s="196">
        <v>2.31189</v>
      </c>
      <c r="R188" s="196">
        <f>Q188*H188</f>
        <v>9.4787489999999988</v>
      </c>
      <c r="S188" s="196">
        <v>0</v>
      </c>
      <c r="T188" s="19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8" t="s">
        <v>142</v>
      </c>
      <c r="AT188" s="198" t="s">
        <v>138</v>
      </c>
      <c r="AU188" s="198" t="s">
        <v>88</v>
      </c>
      <c r="AY188" s="16" t="s">
        <v>136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6" t="s">
        <v>85</v>
      </c>
      <c r="BK188" s="199">
        <f>ROUND(I188*H188,2)</f>
        <v>0</v>
      </c>
      <c r="BL188" s="16" t="s">
        <v>142</v>
      </c>
      <c r="BM188" s="198" t="s">
        <v>424</v>
      </c>
    </row>
    <row r="189" spans="1:65" s="12" customFormat="1" ht="22.9" customHeight="1">
      <c r="B189" s="170"/>
      <c r="C189" s="171"/>
      <c r="D189" s="172" t="s">
        <v>76</v>
      </c>
      <c r="E189" s="184" t="s">
        <v>425</v>
      </c>
      <c r="F189" s="184" t="s">
        <v>426</v>
      </c>
      <c r="G189" s="171"/>
      <c r="H189" s="171"/>
      <c r="I189" s="174"/>
      <c r="J189" s="185">
        <f>BK189</f>
        <v>0</v>
      </c>
      <c r="K189" s="171"/>
      <c r="L189" s="176"/>
      <c r="M189" s="177"/>
      <c r="N189" s="178"/>
      <c r="O189" s="178"/>
      <c r="P189" s="179">
        <f>P190</f>
        <v>0</v>
      </c>
      <c r="Q189" s="178"/>
      <c r="R189" s="179">
        <f>R190</f>
        <v>0</v>
      </c>
      <c r="S189" s="178"/>
      <c r="T189" s="180">
        <f>T190</f>
        <v>0</v>
      </c>
      <c r="AR189" s="181" t="s">
        <v>85</v>
      </c>
      <c r="AT189" s="182" t="s">
        <v>76</v>
      </c>
      <c r="AU189" s="182" t="s">
        <v>85</v>
      </c>
      <c r="AY189" s="181" t="s">
        <v>136</v>
      </c>
      <c r="BK189" s="183">
        <f>BK190</f>
        <v>0</v>
      </c>
    </row>
    <row r="190" spans="1:65" s="2" customFormat="1" ht="21.75" customHeight="1">
      <c r="A190" s="33"/>
      <c r="B190" s="34"/>
      <c r="C190" s="186" t="s">
        <v>427</v>
      </c>
      <c r="D190" s="186" t="s">
        <v>138</v>
      </c>
      <c r="E190" s="187" t="s">
        <v>428</v>
      </c>
      <c r="F190" s="188" t="s">
        <v>429</v>
      </c>
      <c r="G190" s="189" t="s">
        <v>373</v>
      </c>
      <c r="H190" s="190">
        <v>586.702</v>
      </c>
      <c r="I190" s="191"/>
      <c r="J190" s="192">
        <f>ROUND(I190*H190,2)</f>
        <v>0</v>
      </c>
      <c r="K190" s="193"/>
      <c r="L190" s="38"/>
      <c r="M190" s="238" t="s">
        <v>1</v>
      </c>
      <c r="N190" s="239" t="s">
        <v>42</v>
      </c>
      <c r="O190" s="223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8" t="s">
        <v>142</v>
      </c>
      <c r="AT190" s="198" t="s">
        <v>138</v>
      </c>
      <c r="AU190" s="198" t="s">
        <v>88</v>
      </c>
      <c r="AY190" s="16" t="s">
        <v>136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6" t="s">
        <v>85</v>
      </c>
      <c r="BK190" s="199">
        <f>ROUND(I190*H190,2)</f>
        <v>0</v>
      </c>
      <c r="BL190" s="16" t="s">
        <v>142</v>
      </c>
      <c r="BM190" s="198" t="s">
        <v>430</v>
      </c>
    </row>
    <row r="191" spans="1:65" s="2" customFormat="1" ht="6.95" customHeight="1">
      <c r="A191" s="33"/>
      <c r="B191" s="53"/>
      <c r="C191" s="54"/>
      <c r="D191" s="54"/>
      <c r="E191" s="54"/>
      <c r="F191" s="54"/>
      <c r="G191" s="54"/>
      <c r="H191" s="54"/>
      <c r="I191" s="54"/>
      <c r="J191" s="54"/>
      <c r="K191" s="54"/>
      <c r="L191" s="38"/>
      <c r="M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</row>
  </sheetData>
  <sheetProtection password="CC35" sheet="1" objects="1" scenarios="1" formatColumns="0" formatRows="0" autoFilter="0"/>
  <autoFilter ref="C123:K190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0"/>
  <sheetViews>
    <sheetView showGridLines="0" topLeftCell="A179" workbookViewId="0">
      <selection activeCell="F178" sqref="F17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94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88</v>
      </c>
    </row>
    <row r="4" spans="1:46" s="1" customFormat="1" ht="24.95" customHeight="1">
      <c r="B4" s="19"/>
      <c r="D4" s="109" t="s">
        <v>110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4" t="str">
        <f>'Rekapitulace stavby'!K6</f>
        <v>Odbahnění a rekonstrukce rybníka Zichův v Novém Městě n. M.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111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6" t="s">
        <v>431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87</v>
      </c>
      <c r="G11" s="33"/>
      <c r="H11" s="33"/>
      <c r="I11" s="111" t="s">
        <v>19</v>
      </c>
      <c r="J11" s="112" t="s">
        <v>113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1. 11. 2023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">
        <v>32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33</v>
      </c>
      <c r="F21" s="33"/>
      <c r="G21" s="33"/>
      <c r="H21" s="33"/>
      <c r="I21" s="111" t="s">
        <v>28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">
        <v>32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33</v>
      </c>
      <c r="F24" s="33"/>
      <c r="G24" s="33"/>
      <c r="H24" s="33"/>
      <c r="I24" s="111" t="s">
        <v>28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ROUND((SUM(BE124:BE169)),  2)</f>
        <v>0</v>
      </c>
      <c r="G33" s="33"/>
      <c r="H33" s="33"/>
      <c r="I33" s="123">
        <v>0.21</v>
      </c>
      <c r="J33" s="122">
        <f>ROUND(((SUM(BE124:BE169))*I33),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ROUND((SUM(BF124:BF169)),  2)</f>
        <v>0</v>
      </c>
      <c r="G34" s="33"/>
      <c r="H34" s="33"/>
      <c r="I34" s="123">
        <v>0.12</v>
      </c>
      <c r="J34" s="122">
        <f>ROUND(((SUM(BF124:BF169))*I34),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ROUND((SUM(BG124:BG169)),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ROUND((SUM(BH124:BH169)),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ROUND((SUM(BI124:BI169)),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82" t="str">
        <f>E7</f>
        <v>Odbahnění a rekonstrukce rybníka Zichův v Novém Městě n. M.</v>
      </c>
      <c r="F85" s="283"/>
      <c r="G85" s="283"/>
      <c r="H85" s="28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111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62" t="str">
        <f>E9</f>
        <v>03 - 03 - Vypouštěcí zařízení DN 400/500</v>
      </c>
      <c r="F87" s="281"/>
      <c r="G87" s="281"/>
      <c r="H87" s="28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>Nové Město na Moravě</v>
      </c>
      <c r="G89" s="35"/>
      <c r="H89" s="35"/>
      <c r="I89" s="28" t="s">
        <v>22</v>
      </c>
      <c r="J89" s="65" t="str">
        <f>IF(J12="","",J12)</f>
        <v>1. 11. 2023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>Město Nové Město na Moravě</v>
      </c>
      <c r="G91" s="35"/>
      <c r="H91" s="35"/>
      <c r="I91" s="28" t="s">
        <v>31</v>
      </c>
      <c r="J91" s="31" t="str">
        <f>E21</f>
        <v>Ing. Václav Nečas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>Ing. Václav Nečas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115</v>
      </c>
      <c r="D94" s="143"/>
      <c r="E94" s="143"/>
      <c r="F94" s="143"/>
      <c r="G94" s="143"/>
      <c r="H94" s="143"/>
      <c r="I94" s="143"/>
      <c r="J94" s="144" t="s">
        <v>116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117</v>
      </c>
      <c r="D96" s="35"/>
      <c r="E96" s="35"/>
      <c r="F96" s="35"/>
      <c r="G96" s="35"/>
      <c r="H96" s="35"/>
      <c r="I96" s="35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hidden="1" customHeight="1">
      <c r="B97" s="146"/>
      <c r="C97" s="147"/>
      <c r="D97" s="148" t="s">
        <v>119</v>
      </c>
      <c r="E97" s="149"/>
      <c r="F97" s="149"/>
      <c r="G97" s="149"/>
      <c r="H97" s="149"/>
      <c r="I97" s="149"/>
      <c r="J97" s="150">
        <f>J125</f>
        <v>0</v>
      </c>
      <c r="K97" s="147"/>
      <c r="L97" s="151"/>
    </row>
    <row r="98" spans="1:31" s="10" customFormat="1" ht="19.899999999999999" hidden="1" customHeight="1">
      <c r="B98" s="152"/>
      <c r="C98" s="153"/>
      <c r="D98" s="154" t="s">
        <v>120</v>
      </c>
      <c r="E98" s="155"/>
      <c r="F98" s="155"/>
      <c r="G98" s="155"/>
      <c r="H98" s="155"/>
      <c r="I98" s="155"/>
      <c r="J98" s="156">
        <f>J126</f>
        <v>0</v>
      </c>
      <c r="K98" s="153"/>
      <c r="L98" s="157"/>
    </row>
    <row r="99" spans="1:31" s="10" customFormat="1" ht="19.899999999999999" hidden="1" customHeight="1">
      <c r="B99" s="152"/>
      <c r="C99" s="153"/>
      <c r="D99" s="154" t="s">
        <v>268</v>
      </c>
      <c r="E99" s="155"/>
      <c r="F99" s="155"/>
      <c r="G99" s="155"/>
      <c r="H99" s="155"/>
      <c r="I99" s="155"/>
      <c r="J99" s="156">
        <f>J137</f>
        <v>0</v>
      </c>
      <c r="K99" s="153"/>
      <c r="L99" s="157"/>
    </row>
    <row r="100" spans="1:31" s="10" customFormat="1" ht="19.899999999999999" hidden="1" customHeight="1">
      <c r="B100" s="152"/>
      <c r="C100" s="153"/>
      <c r="D100" s="154" t="s">
        <v>269</v>
      </c>
      <c r="E100" s="155"/>
      <c r="F100" s="155"/>
      <c r="G100" s="155"/>
      <c r="H100" s="155"/>
      <c r="I100" s="155"/>
      <c r="J100" s="156">
        <f>J144</f>
        <v>0</v>
      </c>
      <c r="K100" s="153"/>
      <c r="L100" s="157"/>
    </row>
    <row r="101" spans="1:31" s="10" customFormat="1" ht="19.899999999999999" hidden="1" customHeight="1">
      <c r="B101" s="152"/>
      <c r="C101" s="153"/>
      <c r="D101" s="154" t="s">
        <v>432</v>
      </c>
      <c r="E101" s="155"/>
      <c r="F101" s="155"/>
      <c r="G101" s="155"/>
      <c r="H101" s="155"/>
      <c r="I101" s="155"/>
      <c r="J101" s="156">
        <f>J147</f>
        <v>0</v>
      </c>
      <c r="K101" s="153"/>
      <c r="L101" s="157"/>
    </row>
    <row r="102" spans="1:31" s="10" customFormat="1" ht="19.899999999999999" hidden="1" customHeight="1">
      <c r="B102" s="152"/>
      <c r="C102" s="153"/>
      <c r="D102" s="154" t="s">
        <v>270</v>
      </c>
      <c r="E102" s="155"/>
      <c r="F102" s="155"/>
      <c r="G102" s="155"/>
      <c r="H102" s="155"/>
      <c r="I102" s="155"/>
      <c r="J102" s="156">
        <f>J149</f>
        <v>0</v>
      </c>
      <c r="K102" s="153"/>
      <c r="L102" s="157"/>
    </row>
    <row r="103" spans="1:31" s="10" customFormat="1" ht="19.899999999999999" hidden="1" customHeight="1">
      <c r="B103" s="152"/>
      <c r="C103" s="153"/>
      <c r="D103" s="154" t="s">
        <v>271</v>
      </c>
      <c r="E103" s="155"/>
      <c r="F103" s="155"/>
      <c r="G103" s="155"/>
      <c r="H103" s="155"/>
      <c r="I103" s="155"/>
      <c r="J103" s="156">
        <f>J166</f>
        <v>0</v>
      </c>
      <c r="K103" s="153"/>
      <c r="L103" s="157"/>
    </row>
    <row r="104" spans="1:31" s="10" customFormat="1" ht="19.899999999999999" hidden="1" customHeight="1">
      <c r="B104" s="152"/>
      <c r="C104" s="153"/>
      <c r="D104" s="154" t="s">
        <v>272</v>
      </c>
      <c r="E104" s="155"/>
      <c r="F104" s="155"/>
      <c r="G104" s="155"/>
      <c r="H104" s="155"/>
      <c r="I104" s="155"/>
      <c r="J104" s="156">
        <f>J168</f>
        <v>0</v>
      </c>
      <c r="K104" s="153"/>
      <c r="L104" s="157"/>
    </row>
    <row r="105" spans="1:31" s="2" customFormat="1" ht="21.75" hidden="1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hidden="1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hidden="1"/>
    <row r="108" spans="1:31" hidden="1"/>
    <row r="109" spans="1:31" hidden="1"/>
    <row r="110" spans="1:31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121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82" t="str">
        <f>E7</f>
        <v>Odbahnění a rekonstrukce rybníka Zichův v Novém Městě n. M.</v>
      </c>
      <c r="F114" s="283"/>
      <c r="G114" s="283"/>
      <c r="H114" s="283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111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62" t="str">
        <f>E9</f>
        <v>03 - 03 - Vypouštěcí zařízení DN 400/500</v>
      </c>
      <c r="F116" s="281"/>
      <c r="G116" s="281"/>
      <c r="H116" s="281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F12</f>
        <v>Nové Město na Moravě</v>
      </c>
      <c r="G118" s="35"/>
      <c r="H118" s="35"/>
      <c r="I118" s="28" t="s">
        <v>22</v>
      </c>
      <c r="J118" s="65" t="str">
        <f>IF(J12="","",J12)</f>
        <v>1. 11. 2023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24</v>
      </c>
      <c r="D120" s="35"/>
      <c r="E120" s="35"/>
      <c r="F120" s="26" t="str">
        <f>E15</f>
        <v>Město Nové Město na Moravě</v>
      </c>
      <c r="G120" s="35"/>
      <c r="H120" s="35"/>
      <c r="I120" s="28" t="s">
        <v>31</v>
      </c>
      <c r="J120" s="31" t="str">
        <f>E21</f>
        <v>Ing. Václav Nečas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29</v>
      </c>
      <c r="D121" s="35"/>
      <c r="E121" s="35"/>
      <c r="F121" s="26" t="str">
        <f>IF(E18="","",E18)</f>
        <v>Vyplň údaj</v>
      </c>
      <c r="G121" s="35"/>
      <c r="H121" s="35"/>
      <c r="I121" s="28" t="s">
        <v>35</v>
      </c>
      <c r="J121" s="31" t="str">
        <f>E24</f>
        <v>Ing. Václav Nečas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58"/>
      <c r="B123" s="159"/>
      <c r="C123" s="160" t="s">
        <v>122</v>
      </c>
      <c r="D123" s="161" t="s">
        <v>62</v>
      </c>
      <c r="E123" s="161" t="s">
        <v>58</v>
      </c>
      <c r="F123" s="161" t="s">
        <v>59</v>
      </c>
      <c r="G123" s="161" t="s">
        <v>123</v>
      </c>
      <c r="H123" s="161" t="s">
        <v>124</v>
      </c>
      <c r="I123" s="161" t="s">
        <v>125</v>
      </c>
      <c r="J123" s="162" t="s">
        <v>116</v>
      </c>
      <c r="K123" s="163" t="s">
        <v>126</v>
      </c>
      <c r="L123" s="164"/>
      <c r="M123" s="74" t="s">
        <v>1</v>
      </c>
      <c r="N123" s="75" t="s">
        <v>41</v>
      </c>
      <c r="O123" s="75" t="s">
        <v>127</v>
      </c>
      <c r="P123" s="75" t="s">
        <v>128</v>
      </c>
      <c r="Q123" s="75" t="s">
        <v>129</v>
      </c>
      <c r="R123" s="75" t="s">
        <v>130</v>
      </c>
      <c r="S123" s="75" t="s">
        <v>131</v>
      </c>
      <c r="T123" s="76" t="s">
        <v>132</v>
      </c>
      <c r="U123" s="158"/>
      <c r="V123" s="158"/>
      <c r="W123" s="158"/>
      <c r="X123" s="158"/>
      <c r="Y123" s="158"/>
      <c r="Z123" s="158"/>
      <c r="AA123" s="158"/>
      <c r="AB123" s="158"/>
      <c r="AC123" s="158"/>
      <c r="AD123" s="158"/>
      <c r="AE123" s="158"/>
    </row>
    <row r="124" spans="1:65" s="2" customFormat="1" ht="22.9" customHeight="1">
      <c r="A124" s="33"/>
      <c r="B124" s="34"/>
      <c r="C124" s="81" t="s">
        <v>133</v>
      </c>
      <c r="D124" s="35"/>
      <c r="E124" s="35"/>
      <c r="F124" s="35"/>
      <c r="G124" s="35"/>
      <c r="H124" s="35"/>
      <c r="I124" s="35"/>
      <c r="J124" s="165">
        <f>BK124</f>
        <v>0</v>
      </c>
      <c r="K124" s="35"/>
      <c r="L124" s="38"/>
      <c r="M124" s="77"/>
      <c r="N124" s="166"/>
      <c r="O124" s="78"/>
      <c r="P124" s="167">
        <f>P125</f>
        <v>0</v>
      </c>
      <c r="Q124" s="78"/>
      <c r="R124" s="167">
        <f>R125</f>
        <v>31.862349909999999</v>
      </c>
      <c r="S124" s="78"/>
      <c r="T124" s="168">
        <f>T125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76</v>
      </c>
      <c r="AU124" s="16" t="s">
        <v>118</v>
      </c>
      <c r="BK124" s="169">
        <f>BK125</f>
        <v>0</v>
      </c>
    </row>
    <row r="125" spans="1:65" s="12" customFormat="1" ht="25.9" customHeight="1">
      <c r="B125" s="170"/>
      <c r="C125" s="171"/>
      <c r="D125" s="172" t="s">
        <v>76</v>
      </c>
      <c r="E125" s="173" t="s">
        <v>134</v>
      </c>
      <c r="F125" s="173" t="s">
        <v>135</v>
      </c>
      <c r="G125" s="171"/>
      <c r="H125" s="171"/>
      <c r="I125" s="174"/>
      <c r="J125" s="175">
        <f>BK125</f>
        <v>0</v>
      </c>
      <c r="K125" s="171"/>
      <c r="L125" s="176"/>
      <c r="M125" s="177"/>
      <c r="N125" s="178"/>
      <c r="O125" s="178"/>
      <c r="P125" s="179">
        <f>P126+P137+P144+P147+P149+P166+P168</f>
        <v>0</v>
      </c>
      <c r="Q125" s="178"/>
      <c r="R125" s="179">
        <f>R126+R137+R144+R147+R149+R166+R168</f>
        <v>31.862349909999999</v>
      </c>
      <c r="S125" s="178"/>
      <c r="T125" s="180">
        <f>T126+T137+T144+T147+T149+T166+T168</f>
        <v>0</v>
      </c>
      <c r="AR125" s="181" t="s">
        <v>85</v>
      </c>
      <c r="AT125" s="182" t="s">
        <v>76</v>
      </c>
      <c r="AU125" s="182" t="s">
        <v>77</v>
      </c>
      <c r="AY125" s="181" t="s">
        <v>136</v>
      </c>
      <c r="BK125" s="183">
        <f>BK126+BK137+BK144+BK147+BK149+BK166+BK168</f>
        <v>0</v>
      </c>
    </row>
    <row r="126" spans="1:65" s="12" customFormat="1" ht="22.9" customHeight="1">
      <c r="B126" s="170"/>
      <c r="C126" s="171"/>
      <c r="D126" s="172" t="s">
        <v>76</v>
      </c>
      <c r="E126" s="184" t="s">
        <v>85</v>
      </c>
      <c r="F126" s="184" t="s">
        <v>137</v>
      </c>
      <c r="G126" s="171"/>
      <c r="H126" s="171"/>
      <c r="I126" s="174"/>
      <c r="J126" s="185">
        <f>BK126</f>
        <v>0</v>
      </c>
      <c r="K126" s="171"/>
      <c r="L126" s="176"/>
      <c r="M126" s="177"/>
      <c r="N126" s="178"/>
      <c r="O126" s="178"/>
      <c r="P126" s="179">
        <f>SUM(P127:P136)</f>
        <v>0</v>
      </c>
      <c r="Q126" s="178"/>
      <c r="R126" s="179">
        <f>SUM(R127:R136)</f>
        <v>0</v>
      </c>
      <c r="S126" s="178"/>
      <c r="T126" s="180">
        <f>SUM(T127:T136)</f>
        <v>0</v>
      </c>
      <c r="AR126" s="181" t="s">
        <v>85</v>
      </c>
      <c r="AT126" s="182" t="s">
        <v>76</v>
      </c>
      <c r="AU126" s="182" t="s">
        <v>85</v>
      </c>
      <c r="AY126" s="181" t="s">
        <v>136</v>
      </c>
      <c r="BK126" s="183">
        <f>SUM(BK127:BK136)</f>
        <v>0</v>
      </c>
    </row>
    <row r="127" spans="1:65" s="2" customFormat="1" ht="44.25" customHeight="1">
      <c r="A127" s="33"/>
      <c r="B127" s="34"/>
      <c r="C127" s="186" t="s">
        <v>85</v>
      </c>
      <c r="D127" s="186" t="s">
        <v>138</v>
      </c>
      <c r="E127" s="187" t="s">
        <v>433</v>
      </c>
      <c r="F127" s="188" t="s">
        <v>434</v>
      </c>
      <c r="G127" s="189" t="s">
        <v>280</v>
      </c>
      <c r="H127" s="190">
        <v>102.09</v>
      </c>
      <c r="I127" s="191"/>
      <c r="J127" s="192">
        <f>ROUND(I127*H127,2)</f>
        <v>0</v>
      </c>
      <c r="K127" s="193"/>
      <c r="L127" s="38"/>
      <c r="M127" s="194" t="s">
        <v>1</v>
      </c>
      <c r="N127" s="195" t="s">
        <v>42</v>
      </c>
      <c r="O127" s="70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142</v>
      </c>
      <c r="AT127" s="198" t="s">
        <v>138</v>
      </c>
      <c r="AU127" s="198" t="s">
        <v>88</v>
      </c>
      <c r="AY127" s="16" t="s">
        <v>136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85</v>
      </c>
      <c r="BK127" s="199">
        <f>ROUND(I127*H127,2)</f>
        <v>0</v>
      </c>
      <c r="BL127" s="16" t="s">
        <v>142</v>
      </c>
      <c r="BM127" s="198" t="s">
        <v>435</v>
      </c>
    </row>
    <row r="128" spans="1:65" s="2" customFormat="1" ht="62.65" customHeight="1">
      <c r="A128" s="33"/>
      <c r="B128" s="34"/>
      <c r="C128" s="186" t="s">
        <v>88</v>
      </c>
      <c r="D128" s="186" t="s">
        <v>138</v>
      </c>
      <c r="E128" s="187" t="s">
        <v>436</v>
      </c>
      <c r="F128" s="188" t="s">
        <v>437</v>
      </c>
      <c r="G128" s="189" t="s">
        <v>280</v>
      </c>
      <c r="H128" s="190">
        <v>6.15</v>
      </c>
      <c r="I128" s="191"/>
      <c r="J128" s="192">
        <f>ROUND(I128*H128,2)</f>
        <v>0</v>
      </c>
      <c r="K128" s="193"/>
      <c r="L128" s="38"/>
      <c r="M128" s="194" t="s">
        <v>1</v>
      </c>
      <c r="N128" s="195" t="s">
        <v>42</v>
      </c>
      <c r="O128" s="7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142</v>
      </c>
      <c r="AT128" s="198" t="s">
        <v>138</v>
      </c>
      <c r="AU128" s="198" t="s">
        <v>88</v>
      </c>
      <c r="AY128" s="16" t="s">
        <v>136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85</v>
      </c>
      <c r="BK128" s="199">
        <f>ROUND(I128*H128,2)</f>
        <v>0</v>
      </c>
      <c r="BL128" s="16" t="s">
        <v>142</v>
      </c>
      <c r="BM128" s="198" t="s">
        <v>438</v>
      </c>
    </row>
    <row r="129" spans="1:65" s="2" customFormat="1" ht="49.15" customHeight="1">
      <c r="A129" s="33"/>
      <c r="B129" s="34"/>
      <c r="C129" s="186" t="s">
        <v>147</v>
      </c>
      <c r="D129" s="186" t="s">
        <v>138</v>
      </c>
      <c r="E129" s="187" t="s">
        <v>439</v>
      </c>
      <c r="F129" s="188" t="s">
        <v>440</v>
      </c>
      <c r="G129" s="189" t="s">
        <v>280</v>
      </c>
      <c r="H129" s="190">
        <v>531.5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42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142</v>
      </c>
      <c r="AT129" s="198" t="s">
        <v>138</v>
      </c>
      <c r="AU129" s="198" t="s">
        <v>88</v>
      </c>
      <c r="AY129" s="16" t="s">
        <v>136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85</v>
      </c>
      <c r="BK129" s="199">
        <f>ROUND(I129*H129,2)</f>
        <v>0</v>
      </c>
      <c r="BL129" s="16" t="s">
        <v>142</v>
      </c>
      <c r="BM129" s="198" t="s">
        <v>441</v>
      </c>
    </row>
    <row r="130" spans="1:65" s="13" customFormat="1">
      <c r="B130" s="200"/>
      <c r="C130" s="201"/>
      <c r="D130" s="202" t="s">
        <v>186</v>
      </c>
      <c r="E130" s="203" t="s">
        <v>1</v>
      </c>
      <c r="F130" s="204" t="s">
        <v>442</v>
      </c>
      <c r="G130" s="201"/>
      <c r="H130" s="205">
        <v>531.5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186</v>
      </c>
      <c r="AU130" s="211" t="s">
        <v>88</v>
      </c>
      <c r="AV130" s="13" t="s">
        <v>88</v>
      </c>
      <c r="AW130" s="13" t="s">
        <v>34</v>
      </c>
      <c r="AX130" s="13" t="s">
        <v>85</v>
      </c>
      <c r="AY130" s="211" t="s">
        <v>136</v>
      </c>
    </row>
    <row r="131" spans="1:65" s="2" customFormat="1" ht="49.15" customHeight="1">
      <c r="A131" s="33"/>
      <c r="B131" s="34"/>
      <c r="C131" s="186" t="s">
        <v>142</v>
      </c>
      <c r="D131" s="186" t="s">
        <v>138</v>
      </c>
      <c r="E131" s="187" t="s">
        <v>443</v>
      </c>
      <c r="F131" s="188" t="s">
        <v>444</v>
      </c>
      <c r="G131" s="189" t="s">
        <v>280</v>
      </c>
      <c r="H131" s="190">
        <v>39.85</v>
      </c>
      <c r="I131" s="191"/>
      <c r="J131" s="192">
        <f>ROUND(I131*H131,2)</f>
        <v>0</v>
      </c>
      <c r="K131" s="193"/>
      <c r="L131" s="38"/>
      <c r="M131" s="194" t="s">
        <v>1</v>
      </c>
      <c r="N131" s="195" t="s">
        <v>42</v>
      </c>
      <c r="O131" s="70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142</v>
      </c>
      <c r="AT131" s="198" t="s">
        <v>138</v>
      </c>
      <c r="AU131" s="198" t="s">
        <v>88</v>
      </c>
      <c r="AY131" s="16" t="s">
        <v>136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6" t="s">
        <v>85</v>
      </c>
      <c r="BK131" s="199">
        <f>ROUND(I131*H131,2)</f>
        <v>0</v>
      </c>
      <c r="BL131" s="16" t="s">
        <v>142</v>
      </c>
      <c r="BM131" s="198" t="s">
        <v>445</v>
      </c>
    </row>
    <row r="132" spans="1:65" s="13" customFormat="1">
      <c r="B132" s="200"/>
      <c r="C132" s="201"/>
      <c r="D132" s="202" t="s">
        <v>186</v>
      </c>
      <c r="E132" s="203" t="s">
        <v>1</v>
      </c>
      <c r="F132" s="204" t="s">
        <v>446</v>
      </c>
      <c r="G132" s="201"/>
      <c r="H132" s="205">
        <v>39.85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186</v>
      </c>
      <c r="AU132" s="211" t="s">
        <v>88</v>
      </c>
      <c r="AV132" s="13" t="s">
        <v>88</v>
      </c>
      <c r="AW132" s="13" t="s">
        <v>34</v>
      </c>
      <c r="AX132" s="13" t="s">
        <v>85</v>
      </c>
      <c r="AY132" s="211" t="s">
        <v>136</v>
      </c>
    </row>
    <row r="133" spans="1:65" s="2" customFormat="1" ht="62.65" customHeight="1">
      <c r="A133" s="33"/>
      <c r="B133" s="34"/>
      <c r="C133" s="186" t="s">
        <v>155</v>
      </c>
      <c r="D133" s="186" t="s">
        <v>138</v>
      </c>
      <c r="E133" s="187" t="s">
        <v>313</v>
      </c>
      <c r="F133" s="188" t="s">
        <v>314</v>
      </c>
      <c r="G133" s="189" t="s">
        <v>280</v>
      </c>
      <c r="H133" s="190">
        <v>531.5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42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142</v>
      </c>
      <c r="AT133" s="198" t="s">
        <v>138</v>
      </c>
      <c r="AU133" s="198" t="s">
        <v>88</v>
      </c>
      <c r="AY133" s="16" t="s">
        <v>136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85</v>
      </c>
      <c r="BK133" s="199">
        <f>ROUND(I133*H133,2)</f>
        <v>0</v>
      </c>
      <c r="BL133" s="16" t="s">
        <v>142</v>
      </c>
      <c r="BM133" s="198" t="s">
        <v>447</v>
      </c>
    </row>
    <row r="134" spans="1:65" s="2" customFormat="1" ht="62.65" customHeight="1">
      <c r="A134" s="33"/>
      <c r="B134" s="34"/>
      <c r="C134" s="186" t="s">
        <v>159</v>
      </c>
      <c r="D134" s="186" t="s">
        <v>138</v>
      </c>
      <c r="E134" s="187" t="s">
        <v>317</v>
      </c>
      <c r="F134" s="188" t="s">
        <v>318</v>
      </c>
      <c r="G134" s="189" t="s">
        <v>280</v>
      </c>
      <c r="H134" s="190">
        <v>102.09</v>
      </c>
      <c r="I134" s="191"/>
      <c r="J134" s="192">
        <f>ROUND(I134*H134,2)</f>
        <v>0</v>
      </c>
      <c r="K134" s="193"/>
      <c r="L134" s="38"/>
      <c r="M134" s="194" t="s">
        <v>1</v>
      </c>
      <c r="N134" s="195" t="s">
        <v>42</v>
      </c>
      <c r="O134" s="70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142</v>
      </c>
      <c r="AT134" s="198" t="s">
        <v>138</v>
      </c>
      <c r="AU134" s="198" t="s">
        <v>88</v>
      </c>
      <c r="AY134" s="16" t="s">
        <v>136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6" t="s">
        <v>85</v>
      </c>
      <c r="BK134" s="199">
        <f>ROUND(I134*H134,2)</f>
        <v>0</v>
      </c>
      <c r="BL134" s="16" t="s">
        <v>142</v>
      </c>
      <c r="BM134" s="198" t="s">
        <v>448</v>
      </c>
    </row>
    <row r="135" spans="1:65" s="2" customFormat="1" ht="44.25" customHeight="1">
      <c r="A135" s="33"/>
      <c r="B135" s="34"/>
      <c r="C135" s="186" t="s">
        <v>163</v>
      </c>
      <c r="D135" s="186" t="s">
        <v>138</v>
      </c>
      <c r="E135" s="187" t="s">
        <v>449</v>
      </c>
      <c r="F135" s="188" t="s">
        <v>450</v>
      </c>
      <c r="G135" s="189" t="s">
        <v>280</v>
      </c>
      <c r="H135" s="190">
        <v>531.5</v>
      </c>
      <c r="I135" s="191"/>
      <c r="J135" s="192">
        <f>ROUND(I135*H135,2)</f>
        <v>0</v>
      </c>
      <c r="K135" s="193"/>
      <c r="L135" s="38"/>
      <c r="M135" s="194" t="s">
        <v>1</v>
      </c>
      <c r="N135" s="195" t="s">
        <v>42</v>
      </c>
      <c r="O135" s="70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142</v>
      </c>
      <c r="AT135" s="198" t="s">
        <v>138</v>
      </c>
      <c r="AU135" s="198" t="s">
        <v>88</v>
      </c>
      <c r="AY135" s="16" t="s">
        <v>136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6" t="s">
        <v>85</v>
      </c>
      <c r="BK135" s="199">
        <f>ROUND(I135*H135,2)</f>
        <v>0</v>
      </c>
      <c r="BL135" s="16" t="s">
        <v>142</v>
      </c>
      <c r="BM135" s="198" t="s">
        <v>451</v>
      </c>
    </row>
    <row r="136" spans="1:65" s="2" customFormat="1" ht="44.25" customHeight="1">
      <c r="A136" s="33"/>
      <c r="B136" s="34"/>
      <c r="C136" s="186" t="s">
        <v>167</v>
      </c>
      <c r="D136" s="186" t="s">
        <v>138</v>
      </c>
      <c r="E136" s="187" t="s">
        <v>452</v>
      </c>
      <c r="F136" s="188" t="s">
        <v>453</v>
      </c>
      <c r="G136" s="189" t="s">
        <v>280</v>
      </c>
      <c r="H136" s="190">
        <v>219.35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42</v>
      </c>
      <c r="O136" s="70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142</v>
      </c>
      <c r="AT136" s="198" t="s">
        <v>138</v>
      </c>
      <c r="AU136" s="198" t="s">
        <v>88</v>
      </c>
      <c r="AY136" s="16" t="s">
        <v>136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85</v>
      </c>
      <c r="BK136" s="199">
        <f>ROUND(I136*H136,2)</f>
        <v>0</v>
      </c>
      <c r="BL136" s="16" t="s">
        <v>142</v>
      </c>
      <c r="BM136" s="198" t="s">
        <v>454</v>
      </c>
    </row>
    <row r="137" spans="1:65" s="12" customFormat="1" ht="22.9" customHeight="1">
      <c r="B137" s="170"/>
      <c r="C137" s="171"/>
      <c r="D137" s="172" t="s">
        <v>76</v>
      </c>
      <c r="E137" s="184" t="s">
        <v>147</v>
      </c>
      <c r="F137" s="184" t="s">
        <v>367</v>
      </c>
      <c r="G137" s="171"/>
      <c r="H137" s="171"/>
      <c r="I137" s="174"/>
      <c r="J137" s="185">
        <f>BK137</f>
        <v>0</v>
      </c>
      <c r="K137" s="171"/>
      <c r="L137" s="176"/>
      <c r="M137" s="177"/>
      <c r="N137" s="178"/>
      <c r="O137" s="178"/>
      <c r="P137" s="179">
        <f>SUM(P138:P143)</f>
        <v>0</v>
      </c>
      <c r="Q137" s="178"/>
      <c r="R137" s="179">
        <f>SUM(R138:R143)</f>
        <v>2.3569004100000002</v>
      </c>
      <c r="S137" s="178"/>
      <c r="T137" s="180">
        <f>SUM(T138:T143)</f>
        <v>0</v>
      </c>
      <c r="AR137" s="181" t="s">
        <v>85</v>
      </c>
      <c r="AT137" s="182" t="s">
        <v>76</v>
      </c>
      <c r="AU137" s="182" t="s">
        <v>85</v>
      </c>
      <c r="AY137" s="181" t="s">
        <v>136</v>
      </c>
      <c r="BK137" s="183">
        <f>SUM(BK138:BK143)</f>
        <v>0</v>
      </c>
    </row>
    <row r="138" spans="1:65" s="2" customFormat="1" ht="24.2" customHeight="1">
      <c r="A138" s="33"/>
      <c r="B138" s="34"/>
      <c r="C138" s="186" t="s">
        <v>171</v>
      </c>
      <c r="D138" s="186" t="s">
        <v>138</v>
      </c>
      <c r="E138" s="187" t="s">
        <v>368</v>
      </c>
      <c r="F138" s="188" t="s">
        <v>455</v>
      </c>
      <c r="G138" s="189" t="s">
        <v>280</v>
      </c>
      <c r="H138" s="190">
        <v>33.04</v>
      </c>
      <c r="I138" s="191"/>
      <c r="J138" s="192">
        <f t="shared" ref="J138:J143" si="0">ROUND(I138*H138,2)</f>
        <v>0</v>
      </c>
      <c r="K138" s="193"/>
      <c r="L138" s="38"/>
      <c r="M138" s="194" t="s">
        <v>1</v>
      </c>
      <c r="N138" s="195" t="s">
        <v>42</v>
      </c>
      <c r="O138" s="70"/>
      <c r="P138" s="196">
        <f t="shared" ref="P138:P143" si="1">O138*H138</f>
        <v>0</v>
      </c>
      <c r="Q138" s="196">
        <v>0</v>
      </c>
      <c r="R138" s="196">
        <f t="shared" ref="R138:R143" si="2">Q138*H138</f>
        <v>0</v>
      </c>
      <c r="S138" s="196">
        <v>0</v>
      </c>
      <c r="T138" s="197">
        <f t="shared" ref="T138:T143" si="3"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142</v>
      </c>
      <c r="AT138" s="198" t="s">
        <v>138</v>
      </c>
      <c r="AU138" s="198" t="s">
        <v>88</v>
      </c>
      <c r="AY138" s="16" t="s">
        <v>136</v>
      </c>
      <c r="BE138" s="199">
        <f t="shared" ref="BE138:BE143" si="4">IF(N138="základní",J138,0)</f>
        <v>0</v>
      </c>
      <c r="BF138" s="199">
        <f t="shared" ref="BF138:BF143" si="5">IF(N138="snížená",J138,0)</f>
        <v>0</v>
      </c>
      <c r="BG138" s="199">
        <f t="shared" ref="BG138:BG143" si="6">IF(N138="zákl. přenesená",J138,0)</f>
        <v>0</v>
      </c>
      <c r="BH138" s="199">
        <f t="shared" ref="BH138:BH143" si="7">IF(N138="sníž. přenesená",J138,0)</f>
        <v>0</v>
      </c>
      <c r="BI138" s="199">
        <f t="shared" ref="BI138:BI143" si="8">IF(N138="nulová",J138,0)</f>
        <v>0</v>
      </c>
      <c r="BJ138" s="16" t="s">
        <v>85</v>
      </c>
      <c r="BK138" s="199">
        <f t="shared" ref="BK138:BK143" si="9">ROUND(I138*H138,2)</f>
        <v>0</v>
      </c>
      <c r="BL138" s="16" t="s">
        <v>142</v>
      </c>
      <c r="BM138" s="198" t="s">
        <v>456</v>
      </c>
    </row>
    <row r="139" spans="1:65" s="2" customFormat="1" ht="16.5" customHeight="1">
      <c r="A139" s="33"/>
      <c r="B139" s="34"/>
      <c r="C139" s="186" t="s">
        <v>175</v>
      </c>
      <c r="D139" s="186" t="s">
        <v>138</v>
      </c>
      <c r="E139" s="187" t="s">
        <v>457</v>
      </c>
      <c r="F139" s="188" t="s">
        <v>458</v>
      </c>
      <c r="G139" s="189" t="s">
        <v>141</v>
      </c>
      <c r="H139" s="190">
        <v>137.83000000000001</v>
      </c>
      <c r="I139" s="191"/>
      <c r="J139" s="192">
        <f t="shared" si="0"/>
        <v>0</v>
      </c>
      <c r="K139" s="193"/>
      <c r="L139" s="38"/>
      <c r="M139" s="194" t="s">
        <v>1</v>
      </c>
      <c r="N139" s="195" t="s">
        <v>42</v>
      </c>
      <c r="O139" s="70"/>
      <c r="P139" s="196">
        <f t="shared" si="1"/>
        <v>0</v>
      </c>
      <c r="Q139" s="196">
        <v>7.9299999999999995E-3</v>
      </c>
      <c r="R139" s="196">
        <f t="shared" si="2"/>
        <v>1.0929919000000001</v>
      </c>
      <c r="S139" s="196">
        <v>0</v>
      </c>
      <c r="T139" s="197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142</v>
      </c>
      <c r="AT139" s="198" t="s">
        <v>138</v>
      </c>
      <c r="AU139" s="198" t="s">
        <v>88</v>
      </c>
      <c r="AY139" s="16" t="s">
        <v>136</v>
      </c>
      <c r="BE139" s="199">
        <f t="shared" si="4"/>
        <v>0</v>
      </c>
      <c r="BF139" s="199">
        <f t="shared" si="5"/>
        <v>0</v>
      </c>
      <c r="BG139" s="199">
        <f t="shared" si="6"/>
        <v>0</v>
      </c>
      <c r="BH139" s="199">
        <f t="shared" si="7"/>
        <v>0</v>
      </c>
      <c r="BI139" s="199">
        <f t="shared" si="8"/>
        <v>0</v>
      </c>
      <c r="BJ139" s="16" t="s">
        <v>85</v>
      </c>
      <c r="BK139" s="199">
        <f t="shared" si="9"/>
        <v>0</v>
      </c>
      <c r="BL139" s="16" t="s">
        <v>142</v>
      </c>
      <c r="BM139" s="198" t="s">
        <v>459</v>
      </c>
    </row>
    <row r="140" spans="1:65" s="2" customFormat="1" ht="16.5" customHeight="1">
      <c r="A140" s="33"/>
      <c r="B140" s="34"/>
      <c r="C140" s="186" t="s">
        <v>179</v>
      </c>
      <c r="D140" s="186" t="s">
        <v>138</v>
      </c>
      <c r="E140" s="187" t="s">
        <v>460</v>
      </c>
      <c r="F140" s="188" t="s">
        <v>461</v>
      </c>
      <c r="G140" s="189" t="s">
        <v>141</v>
      </c>
      <c r="H140" s="190">
        <v>137.83000000000001</v>
      </c>
      <c r="I140" s="191"/>
      <c r="J140" s="192">
        <f t="shared" si="0"/>
        <v>0</v>
      </c>
      <c r="K140" s="193"/>
      <c r="L140" s="38"/>
      <c r="M140" s="194" t="s">
        <v>1</v>
      </c>
      <c r="N140" s="195" t="s">
        <v>42</v>
      </c>
      <c r="O140" s="70"/>
      <c r="P140" s="196">
        <f t="shared" si="1"/>
        <v>0</v>
      </c>
      <c r="Q140" s="196">
        <v>1.0200000000000001E-3</v>
      </c>
      <c r="R140" s="196">
        <f t="shared" si="2"/>
        <v>0.14058660000000003</v>
      </c>
      <c r="S140" s="196">
        <v>0</v>
      </c>
      <c r="T140" s="197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142</v>
      </c>
      <c r="AT140" s="198" t="s">
        <v>138</v>
      </c>
      <c r="AU140" s="198" t="s">
        <v>88</v>
      </c>
      <c r="AY140" s="16" t="s">
        <v>136</v>
      </c>
      <c r="BE140" s="199">
        <f t="shared" si="4"/>
        <v>0</v>
      </c>
      <c r="BF140" s="199">
        <f t="shared" si="5"/>
        <v>0</v>
      </c>
      <c r="BG140" s="199">
        <f t="shared" si="6"/>
        <v>0</v>
      </c>
      <c r="BH140" s="199">
        <f t="shared" si="7"/>
        <v>0</v>
      </c>
      <c r="BI140" s="199">
        <f t="shared" si="8"/>
        <v>0</v>
      </c>
      <c r="BJ140" s="16" t="s">
        <v>85</v>
      </c>
      <c r="BK140" s="199">
        <f t="shared" si="9"/>
        <v>0</v>
      </c>
      <c r="BL140" s="16" t="s">
        <v>142</v>
      </c>
      <c r="BM140" s="198" t="s">
        <v>462</v>
      </c>
    </row>
    <row r="141" spans="1:65" s="2" customFormat="1" ht="90" customHeight="1">
      <c r="A141" s="33"/>
      <c r="B141" s="34"/>
      <c r="C141" s="186" t="s">
        <v>8</v>
      </c>
      <c r="D141" s="186" t="s">
        <v>138</v>
      </c>
      <c r="E141" s="187" t="s">
        <v>371</v>
      </c>
      <c r="F141" s="188" t="s">
        <v>463</v>
      </c>
      <c r="G141" s="189" t="s">
        <v>373</v>
      </c>
      <c r="H141" s="190">
        <v>0.76300000000000001</v>
      </c>
      <c r="I141" s="191"/>
      <c r="J141" s="192">
        <f t="shared" si="0"/>
        <v>0</v>
      </c>
      <c r="K141" s="193"/>
      <c r="L141" s="38"/>
      <c r="M141" s="194" t="s">
        <v>1</v>
      </c>
      <c r="N141" s="195" t="s">
        <v>42</v>
      </c>
      <c r="O141" s="70"/>
      <c r="P141" s="196">
        <f t="shared" si="1"/>
        <v>0</v>
      </c>
      <c r="Q141" s="196">
        <v>1.0295700000000001</v>
      </c>
      <c r="R141" s="196">
        <f t="shared" si="2"/>
        <v>0.78556191000000009</v>
      </c>
      <c r="S141" s="196">
        <v>0</v>
      </c>
      <c r="T141" s="197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142</v>
      </c>
      <c r="AT141" s="198" t="s">
        <v>138</v>
      </c>
      <c r="AU141" s="198" t="s">
        <v>88</v>
      </c>
      <c r="AY141" s="16" t="s">
        <v>136</v>
      </c>
      <c r="BE141" s="199">
        <f t="shared" si="4"/>
        <v>0</v>
      </c>
      <c r="BF141" s="199">
        <f t="shared" si="5"/>
        <v>0</v>
      </c>
      <c r="BG141" s="199">
        <f t="shared" si="6"/>
        <v>0</v>
      </c>
      <c r="BH141" s="199">
        <f t="shared" si="7"/>
        <v>0</v>
      </c>
      <c r="BI141" s="199">
        <f t="shared" si="8"/>
        <v>0</v>
      </c>
      <c r="BJ141" s="16" t="s">
        <v>85</v>
      </c>
      <c r="BK141" s="199">
        <f t="shared" si="9"/>
        <v>0</v>
      </c>
      <c r="BL141" s="16" t="s">
        <v>142</v>
      </c>
      <c r="BM141" s="198" t="s">
        <v>464</v>
      </c>
    </row>
    <row r="142" spans="1:65" s="2" customFormat="1" ht="16.5" customHeight="1">
      <c r="A142" s="33"/>
      <c r="B142" s="34"/>
      <c r="C142" s="186" t="s">
        <v>188</v>
      </c>
      <c r="D142" s="186" t="s">
        <v>138</v>
      </c>
      <c r="E142" s="187" t="s">
        <v>465</v>
      </c>
      <c r="F142" s="188" t="s">
        <v>466</v>
      </c>
      <c r="G142" s="189" t="s">
        <v>337</v>
      </c>
      <c r="H142" s="190">
        <v>337.76</v>
      </c>
      <c r="I142" s="191"/>
      <c r="J142" s="192">
        <f t="shared" si="0"/>
        <v>0</v>
      </c>
      <c r="K142" s="193"/>
      <c r="L142" s="38"/>
      <c r="M142" s="194" t="s">
        <v>1</v>
      </c>
      <c r="N142" s="195" t="s">
        <v>42</v>
      </c>
      <c r="O142" s="70"/>
      <c r="P142" s="196">
        <f t="shared" si="1"/>
        <v>0</v>
      </c>
      <c r="Q142" s="196">
        <v>1E-3</v>
      </c>
      <c r="R142" s="196">
        <f t="shared" si="2"/>
        <v>0.33776</v>
      </c>
      <c r="S142" s="196">
        <v>0</v>
      </c>
      <c r="T142" s="197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142</v>
      </c>
      <c r="AT142" s="198" t="s">
        <v>138</v>
      </c>
      <c r="AU142" s="198" t="s">
        <v>88</v>
      </c>
      <c r="AY142" s="16" t="s">
        <v>136</v>
      </c>
      <c r="BE142" s="199">
        <f t="shared" si="4"/>
        <v>0</v>
      </c>
      <c r="BF142" s="199">
        <f t="shared" si="5"/>
        <v>0</v>
      </c>
      <c r="BG142" s="199">
        <f t="shared" si="6"/>
        <v>0</v>
      </c>
      <c r="BH142" s="199">
        <f t="shared" si="7"/>
        <v>0</v>
      </c>
      <c r="BI142" s="199">
        <f t="shared" si="8"/>
        <v>0</v>
      </c>
      <c r="BJ142" s="16" t="s">
        <v>85</v>
      </c>
      <c r="BK142" s="199">
        <f t="shared" si="9"/>
        <v>0</v>
      </c>
      <c r="BL142" s="16" t="s">
        <v>142</v>
      </c>
      <c r="BM142" s="198" t="s">
        <v>467</v>
      </c>
    </row>
    <row r="143" spans="1:65" s="2" customFormat="1" ht="16.5" customHeight="1">
      <c r="A143" s="33"/>
      <c r="B143" s="34"/>
      <c r="C143" s="186" t="s">
        <v>192</v>
      </c>
      <c r="D143" s="186" t="s">
        <v>138</v>
      </c>
      <c r="E143" s="187" t="s">
        <v>468</v>
      </c>
      <c r="F143" s="188" t="s">
        <v>469</v>
      </c>
      <c r="G143" s="189" t="s">
        <v>150</v>
      </c>
      <c r="H143" s="190">
        <v>16</v>
      </c>
      <c r="I143" s="191"/>
      <c r="J143" s="192">
        <f t="shared" si="0"/>
        <v>0</v>
      </c>
      <c r="K143" s="193"/>
      <c r="L143" s="38"/>
      <c r="M143" s="194" t="s">
        <v>1</v>
      </c>
      <c r="N143" s="195" t="s">
        <v>42</v>
      </c>
      <c r="O143" s="70"/>
      <c r="P143" s="196">
        <f t="shared" si="1"/>
        <v>0</v>
      </c>
      <c r="Q143" s="196">
        <v>0</v>
      </c>
      <c r="R143" s="196">
        <f t="shared" si="2"/>
        <v>0</v>
      </c>
      <c r="S143" s="196">
        <v>0</v>
      </c>
      <c r="T143" s="197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142</v>
      </c>
      <c r="AT143" s="198" t="s">
        <v>138</v>
      </c>
      <c r="AU143" s="198" t="s">
        <v>88</v>
      </c>
      <c r="AY143" s="16" t="s">
        <v>136</v>
      </c>
      <c r="BE143" s="199">
        <f t="shared" si="4"/>
        <v>0</v>
      </c>
      <c r="BF143" s="199">
        <f t="shared" si="5"/>
        <v>0</v>
      </c>
      <c r="BG143" s="199">
        <f t="shared" si="6"/>
        <v>0</v>
      </c>
      <c r="BH143" s="199">
        <f t="shared" si="7"/>
        <v>0</v>
      </c>
      <c r="BI143" s="199">
        <f t="shared" si="8"/>
        <v>0</v>
      </c>
      <c r="BJ143" s="16" t="s">
        <v>85</v>
      </c>
      <c r="BK143" s="199">
        <f t="shared" si="9"/>
        <v>0</v>
      </c>
      <c r="BL143" s="16" t="s">
        <v>142</v>
      </c>
      <c r="BM143" s="198" t="s">
        <v>470</v>
      </c>
    </row>
    <row r="144" spans="1:65" s="12" customFormat="1" ht="22.9" customHeight="1">
      <c r="B144" s="170"/>
      <c r="C144" s="171"/>
      <c r="D144" s="172" t="s">
        <v>76</v>
      </c>
      <c r="E144" s="184" t="s">
        <v>142</v>
      </c>
      <c r="F144" s="184" t="s">
        <v>375</v>
      </c>
      <c r="G144" s="171"/>
      <c r="H144" s="171"/>
      <c r="I144" s="174"/>
      <c r="J144" s="185">
        <f>BK144</f>
        <v>0</v>
      </c>
      <c r="K144" s="171"/>
      <c r="L144" s="176"/>
      <c r="M144" s="177"/>
      <c r="N144" s="178"/>
      <c r="O144" s="178"/>
      <c r="P144" s="179">
        <f>SUM(P145:P146)</f>
        <v>0</v>
      </c>
      <c r="Q144" s="178"/>
      <c r="R144" s="179">
        <f>SUM(R145:R146)</f>
        <v>8.0421814000000005</v>
      </c>
      <c r="S144" s="178"/>
      <c r="T144" s="180">
        <f>SUM(T145:T146)</f>
        <v>0</v>
      </c>
      <c r="AR144" s="181" t="s">
        <v>85</v>
      </c>
      <c r="AT144" s="182" t="s">
        <v>76</v>
      </c>
      <c r="AU144" s="182" t="s">
        <v>85</v>
      </c>
      <c r="AY144" s="181" t="s">
        <v>136</v>
      </c>
      <c r="BK144" s="183">
        <f>SUM(BK145:BK146)</f>
        <v>0</v>
      </c>
    </row>
    <row r="145" spans="1:65" s="2" customFormat="1" ht="33" customHeight="1">
      <c r="A145" s="33"/>
      <c r="B145" s="34"/>
      <c r="C145" s="186" t="s">
        <v>196</v>
      </c>
      <c r="D145" s="186" t="s">
        <v>138</v>
      </c>
      <c r="E145" s="187" t="s">
        <v>471</v>
      </c>
      <c r="F145" s="188" t="s">
        <v>472</v>
      </c>
      <c r="G145" s="189" t="s">
        <v>141</v>
      </c>
      <c r="H145" s="190">
        <v>9.7200000000000006</v>
      </c>
      <c r="I145" s="191"/>
      <c r="J145" s="192">
        <f>ROUND(I145*H145,2)</f>
        <v>0</v>
      </c>
      <c r="K145" s="193"/>
      <c r="L145" s="38"/>
      <c r="M145" s="194" t="s">
        <v>1</v>
      </c>
      <c r="N145" s="195" t="s">
        <v>42</v>
      </c>
      <c r="O145" s="70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142</v>
      </c>
      <c r="AT145" s="198" t="s">
        <v>138</v>
      </c>
      <c r="AU145" s="198" t="s">
        <v>88</v>
      </c>
      <c r="AY145" s="16" t="s">
        <v>136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85</v>
      </c>
      <c r="BK145" s="199">
        <f>ROUND(I145*H145,2)</f>
        <v>0</v>
      </c>
      <c r="BL145" s="16" t="s">
        <v>142</v>
      </c>
      <c r="BM145" s="198" t="s">
        <v>473</v>
      </c>
    </row>
    <row r="146" spans="1:65" s="2" customFormat="1" ht="44.25" customHeight="1">
      <c r="A146" s="33"/>
      <c r="B146" s="34"/>
      <c r="C146" s="186" t="s">
        <v>200</v>
      </c>
      <c r="D146" s="186" t="s">
        <v>138</v>
      </c>
      <c r="E146" s="187" t="s">
        <v>474</v>
      </c>
      <c r="F146" s="188" t="s">
        <v>475</v>
      </c>
      <c r="G146" s="189" t="s">
        <v>141</v>
      </c>
      <c r="H146" s="190">
        <v>10.82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42</v>
      </c>
      <c r="O146" s="70"/>
      <c r="P146" s="196">
        <f>O146*H146</f>
        <v>0</v>
      </c>
      <c r="Q146" s="196">
        <v>0.74326999999999999</v>
      </c>
      <c r="R146" s="196">
        <f>Q146*H146</f>
        <v>8.0421814000000005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142</v>
      </c>
      <c r="AT146" s="198" t="s">
        <v>138</v>
      </c>
      <c r="AU146" s="198" t="s">
        <v>88</v>
      </c>
      <c r="AY146" s="16" t="s">
        <v>136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85</v>
      </c>
      <c r="BK146" s="199">
        <f>ROUND(I146*H146,2)</f>
        <v>0</v>
      </c>
      <c r="BL146" s="16" t="s">
        <v>142</v>
      </c>
      <c r="BM146" s="198" t="s">
        <v>476</v>
      </c>
    </row>
    <row r="147" spans="1:65" s="12" customFormat="1" ht="22.9" customHeight="1">
      <c r="B147" s="170"/>
      <c r="C147" s="171"/>
      <c r="D147" s="172" t="s">
        <v>76</v>
      </c>
      <c r="E147" s="184" t="s">
        <v>159</v>
      </c>
      <c r="F147" s="184" t="s">
        <v>477</v>
      </c>
      <c r="G147" s="171"/>
      <c r="H147" s="171"/>
      <c r="I147" s="174"/>
      <c r="J147" s="185">
        <f>BK147</f>
        <v>0</v>
      </c>
      <c r="K147" s="171"/>
      <c r="L147" s="176"/>
      <c r="M147" s="177"/>
      <c r="N147" s="178"/>
      <c r="O147" s="178"/>
      <c r="P147" s="179">
        <f>P148</f>
        <v>0</v>
      </c>
      <c r="Q147" s="178"/>
      <c r="R147" s="179">
        <f>R148</f>
        <v>13.9667446</v>
      </c>
      <c r="S147" s="178"/>
      <c r="T147" s="180">
        <f>T148</f>
        <v>0</v>
      </c>
      <c r="AR147" s="181" t="s">
        <v>85</v>
      </c>
      <c r="AT147" s="182" t="s">
        <v>76</v>
      </c>
      <c r="AU147" s="182" t="s">
        <v>85</v>
      </c>
      <c r="AY147" s="181" t="s">
        <v>136</v>
      </c>
      <c r="BK147" s="183">
        <f>BK148</f>
        <v>0</v>
      </c>
    </row>
    <row r="148" spans="1:65" s="2" customFormat="1" ht="33" customHeight="1">
      <c r="A148" s="33"/>
      <c r="B148" s="34"/>
      <c r="C148" s="186" t="s">
        <v>204</v>
      </c>
      <c r="D148" s="186" t="s">
        <v>138</v>
      </c>
      <c r="E148" s="187" t="s">
        <v>478</v>
      </c>
      <c r="F148" s="188" t="s">
        <v>479</v>
      </c>
      <c r="G148" s="189" t="s">
        <v>280</v>
      </c>
      <c r="H148" s="190">
        <v>6.19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42</v>
      </c>
      <c r="O148" s="70"/>
      <c r="P148" s="196">
        <f>O148*H148</f>
        <v>0</v>
      </c>
      <c r="Q148" s="196">
        <v>2.2563399999999998</v>
      </c>
      <c r="R148" s="196">
        <f>Q148*H148</f>
        <v>13.9667446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142</v>
      </c>
      <c r="AT148" s="198" t="s">
        <v>138</v>
      </c>
      <c r="AU148" s="198" t="s">
        <v>88</v>
      </c>
      <c r="AY148" s="16" t="s">
        <v>136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85</v>
      </c>
      <c r="BK148" s="199">
        <f>ROUND(I148*H148,2)</f>
        <v>0</v>
      </c>
      <c r="BL148" s="16" t="s">
        <v>142</v>
      </c>
      <c r="BM148" s="198" t="s">
        <v>480</v>
      </c>
    </row>
    <row r="149" spans="1:65" s="12" customFormat="1" ht="22.9" customHeight="1">
      <c r="B149" s="170"/>
      <c r="C149" s="171"/>
      <c r="D149" s="172" t="s">
        <v>76</v>
      </c>
      <c r="E149" s="184" t="s">
        <v>167</v>
      </c>
      <c r="F149" s="184" t="s">
        <v>406</v>
      </c>
      <c r="G149" s="171"/>
      <c r="H149" s="171"/>
      <c r="I149" s="174"/>
      <c r="J149" s="185">
        <f>BK149</f>
        <v>0</v>
      </c>
      <c r="K149" s="171"/>
      <c r="L149" s="176"/>
      <c r="M149" s="177"/>
      <c r="N149" s="178"/>
      <c r="O149" s="178"/>
      <c r="P149" s="179">
        <f>SUM(P150:P165)</f>
        <v>0</v>
      </c>
      <c r="Q149" s="178"/>
      <c r="R149" s="179">
        <f>SUM(R150:R165)</f>
        <v>7.2988834999999996</v>
      </c>
      <c r="S149" s="178"/>
      <c r="T149" s="180">
        <f>SUM(T150:T165)</f>
        <v>0</v>
      </c>
      <c r="AR149" s="181" t="s">
        <v>85</v>
      </c>
      <c r="AT149" s="182" t="s">
        <v>76</v>
      </c>
      <c r="AU149" s="182" t="s">
        <v>85</v>
      </c>
      <c r="AY149" s="181" t="s">
        <v>136</v>
      </c>
      <c r="BK149" s="183">
        <f>SUM(BK150:BK165)</f>
        <v>0</v>
      </c>
    </row>
    <row r="150" spans="1:65" s="2" customFormat="1" ht="37.9" customHeight="1">
      <c r="A150" s="33"/>
      <c r="B150" s="34"/>
      <c r="C150" s="186" t="s">
        <v>208</v>
      </c>
      <c r="D150" s="186" t="s">
        <v>138</v>
      </c>
      <c r="E150" s="187" t="s">
        <v>412</v>
      </c>
      <c r="F150" s="188" t="s">
        <v>481</v>
      </c>
      <c r="G150" s="189" t="s">
        <v>414</v>
      </c>
      <c r="H150" s="190">
        <v>3.3</v>
      </c>
      <c r="I150" s="191"/>
      <c r="J150" s="192">
        <f>ROUND(I150*H150,2)</f>
        <v>0</v>
      </c>
      <c r="K150" s="193"/>
      <c r="L150" s="38"/>
      <c r="M150" s="194" t="s">
        <v>1</v>
      </c>
      <c r="N150" s="195" t="s">
        <v>42</v>
      </c>
      <c r="O150" s="70"/>
      <c r="P150" s="196">
        <f>O150*H150</f>
        <v>0</v>
      </c>
      <c r="Q150" s="196">
        <v>1.0000000000000001E-5</v>
      </c>
      <c r="R150" s="196">
        <f>Q150*H150</f>
        <v>3.3000000000000003E-5</v>
      </c>
      <c r="S150" s="196">
        <v>0</v>
      </c>
      <c r="T150" s="19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8" t="s">
        <v>142</v>
      </c>
      <c r="AT150" s="198" t="s">
        <v>138</v>
      </c>
      <c r="AU150" s="198" t="s">
        <v>88</v>
      </c>
      <c r="AY150" s="16" t="s">
        <v>136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6" t="s">
        <v>85</v>
      </c>
      <c r="BK150" s="199">
        <f>ROUND(I150*H150,2)</f>
        <v>0</v>
      </c>
      <c r="BL150" s="16" t="s">
        <v>142</v>
      </c>
      <c r="BM150" s="198" t="s">
        <v>482</v>
      </c>
    </row>
    <row r="151" spans="1:65" s="2" customFormat="1" ht="16.5" customHeight="1">
      <c r="A151" s="33"/>
      <c r="B151" s="34"/>
      <c r="C151" s="212" t="s">
        <v>212</v>
      </c>
      <c r="D151" s="212" t="s">
        <v>262</v>
      </c>
      <c r="E151" s="213" t="s">
        <v>417</v>
      </c>
      <c r="F151" s="214" t="s">
        <v>418</v>
      </c>
      <c r="G151" s="215" t="s">
        <v>150</v>
      </c>
      <c r="H151" s="216">
        <v>2</v>
      </c>
      <c r="I151" s="217"/>
      <c r="J151" s="218">
        <f>ROUND(I151*H151,2)</f>
        <v>0</v>
      </c>
      <c r="K151" s="219"/>
      <c r="L151" s="220"/>
      <c r="M151" s="236" t="s">
        <v>1</v>
      </c>
      <c r="N151" s="237" t="s">
        <v>42</v>
      </c>
      <c r="O151" s="70"/>
      <c r="P151" s="196">
        <f>O151*H151</f>
        <v>0</v>
      </c>
      <c r="Q151" s="196">
        <v>0.76</v>
      </c>
      <c r="R151" s="196">
        <f>Q151*H151</f>
        <v>1.52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167</v>
      </c>
      <c r="AT151" s="198" t="s">
        <v>262</v>
      </c>
      <c r="AU151" s="198" t="s">
        <v>88</v>
      </c>
      <c r="AY151" s="16" t="s">
        <v>136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85</v>
      </c>
      <c r="BK151" s="199">
        <f>ROUND(I151*H151,2)</f>
        <v>0</v>
      </c>
      <c r="BL151" s="16" t="s">
        <v>142</v>
      </c>
      <c r="BM151" s="198" t="s">
        <v>483</v>
      </c>
    </row>
    <row r="152" spans="1:65" s="13" customFormat="1">
      <c r="B152" s="200"/>
      <c r="C152" s="201"/>
      <c r="D152" s="202" t="s">
        <v>186</v>
      </c>
      <c r="E152" s="201"/>
      <c r="F152" s="204" t="s">
        <v>484</v>
      </c>
      <c r="G152" s="201"/>
      <c r="H152" s="205">
        <v>2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186</v>
      </c>
      <c r="AU152" s="211" t="s">
        <v>88</v>
      </c>
      <c r="AV152" s="13" t="s">
        <v>88</v>
      </c>
      <c r="AW152" s="13" t="s">
        <v>4</v>
      </c>
      <c r="AX152" s="13" t="s">
        <v>85</v>
      </c>
      <c r="AY152" s="211" t="s">
        <v>136</v>
      </c>
    </row>
    <row r="153" spans="1:65" s="2" customFormat="1" ht="37.9" customHeight="1">
      <c r="A153" s="33"/>
      <c r="B153" s="34"/>
      <c r="C153" s="186" t="s">
        <v>216</v>
      </c>
      <c r="D153" s="186" t="s">
        <v>138</v>
      </c>
      <c r="E153" s="187" t="s">
        <v>485</v>
      </c>
      <c r="F153" s="188" t="s">
        <v>486</v>
      </c>
      <c r="G153" s="189" t="s">
        <v>414</v>
      </c>
      <c r="H153" s="190">
        <v>13.33</v>
      </c>
      <c r="I153" s="191"/>
      <c r="J153" s="192">
        <f>ROUND(I153*H153,2)</f>
        <v>0</v>
      </c>
      <c r="K153" s="193"/>
      <c r="L153" s="38"/>
      <c r="M153" s="194" t="s">
        <v>1</v>
      </c>
      <c r="N153" s="195" t="s">
        <v>42</v>
      </c>
      <c r="O153" s="70"/>
      <c r="P153" s="196">
        <f>O153*H153</f>
        <v>0</v>
      </c>
      <c r="Q153" s="196">
        <v>1.0000000000000001E-5</v>
      </c>
      <c r="R153" s="196">
        <f>Q153*H153</f>
        <v>1.3330000000000001E-4</v>
      </c>
      <c r="S153" s="196">
        <v>0</v>
      </c>
      <c r="T153" s="19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142</v>
      </c>
      <c r="AT153" s="198" t="s">
        <v>138</v>
      </c>
      <c r="AU153" s="198" t="s">
        <v>88</v>
      </c>
      <c r="AY153" s="16" t="s">
        <v>136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6" t="s">
        <v>85</v>
      </c>
      <c r="BK153" s="199">
        <f>ROUND(I153*H153,2)</f>
        <v>0</v>
      </c>
      <c r="BL153" s="16" t="s">
        <v>142</v>
      </c>
      <c r="BM153" s="198" t="s">
        <v>487</v>
      </c>
    </row>
    <row r="154" spans="1:65" s="2" customFormat="1" ht="16.5" customHeight="1">
      <c r="A154" s="33"/>
      <c r="B154" s="34"/>
      <c r="C154" s="212" t="s">
        <v>7</v>
      </c>
      <c r="D154" s="212" t="s">
        <v>262</v>
      </c>
      <c r="E154" s="213" t="s">
        <v>488</v>
      </c>
      <c r="F154" s="214" t="s">
        <v>489</v>
      </c>
      <c r="G154" s="215" t="s">
        <v>150</v>
      </c>
      <c r="H154" s="216">
        <v>6</v>
      </c>
      <c r="I154" s="217"/>
      <c r="J154" s="218">
        <f>ROUND(I154*H154,2)</f>
        <v>0</v>
      </c>
      <c r="K154" s="219"/>
      <c r="L154" s="220"/>
      <c r="M154" s="236" t="s">
        <v>1</v>
      </c>
      <c r="N154" s="237" t="s">
        <v>42</v>
      </c>
      <c r="O154" s="70"/>
      <c r="P154" s="196">
        <f>O154*H154</f>
        <v>0</v>
      </c>
      <c r="Q154" s="196">
        <v>0.92900000000000005</v>
      </c>
      <c r="R154" s="196">
        <f>Q154*H154</f>
        <v>5.5739999999999998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167</v>
      </c>
      <c r="AT154" s="198" t="s">
        <v>262</v>
      </c>
      <c r="AU154" s="198" t="s">
        <v>88</v>
      </c>
      <c r="AY154" s="16" t="s">
        <v>136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85</v>
      </c>
      <c r="BK154" s="199">
        <f>ROUND(I154*H154,2)</f>
        <v>0</v>
      </c>
      <c r="BL154" s="16" t="s">
        <v>142</v>
      </c>
      <c r="BM154" s="198" t="s">
        <v>490</v>
      </c>
    </row>
    <row r="155" spans="1:65" s="13" customFormat="1">
      <c r="B155" s="200"/>
      <c r="C155" s="201"/>
      <c r="D155" s="202" t="s">
        <v>186</v>
      </c>
      <c r="E155" s="201"/>
      <c r="F155" s="204" t="s">
        <v>491</v>
      </c>
      <c r="G155" s="201"/>
      <c r="H155" s="205">
        <v>6</v>
      </c>
      <c r="I155" s="206"/>
      <c r="J155" s="201"/>
      <c r="K155" s="201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186</v>
      </c>
      <c r="AU155" s="211" t="s">
        <v>88</v>
      </c>
      <c r="AV155" s="13" t="s">
        <v>88</v>
      </c>
      <c r="AW155" s="13" t="s">
        <v>4</v>
      </c>
      <c r="AX155" s="13" t="s">
        <v>85</v>
      </c>
      <c r="AY155" s="211" t="s">
        <v>136</v>
      </c>
    </row>
    <row r="156" spans="1:65" s="2" customFormat="1" ht="37.9" customHeight="1">
      <c r="A156" s="33"/>
      <c r="B156" s="34"/>
      <c r="C156" s="186" t="s">
        <v>223</v>
      </c>
      <c r="D156" s="186" t="s">
        <v>138</v>
      </c>
      <c r="E156" s="187" t="s">
        <v>492</v>
      </c>
      <c r="F156" s="188" t="s">
        <v>493</v>
      </c>
      <c r="G156" s="189" t="s">
        <v>150</v>
      </c>
      <c r="H156" s="190">
        <v>1</v>
      </c>
      <c r="I156" s="191"/>
      <c r="J156" s="192">
        <f>ROUND(I156*H156,2)</f>
        <v>0</v>
      </c>
      <c r="K156" s="193"/>
      <c r="L156" s="38"/>
      <c r="M156" s="194" t="s">
        <v>1</v>
      </c>
      <c r="N156" s="195" t="s">
        <v>42</v>
      </c>
      <c r="O156" s="70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142</v>
      </c>
      <c r="AT156" s="198" t="s">
        <v>138</v>
      </c>
      <c r="AU156" s="198" t="s">
        <v>88</v>
      </c>
      <c r="AY156" s="16" t="s">
        <v>136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6" t="s">
        <v>85</v>
      </c>
      <c r="BK156" s="199">
        <f>ROUND(I156*H156,2)</f>
        <v>0</v>
      </c>
      <c r="BL156" s="16" t="s">
        <v>142</v>
      </c>
      <c r="BM156" s="198" t="s">
        <v>494</v>
      </c>
    </row>
    <row r="157" spans="1:65" s="2" customFormat="1" ht="37.9" customHeight="1">
      <c r="A157" s="33"/>
      <c r="B157" s="34"/>
      <c r="C157" s="186" t="s">
        <v>227</v>
      </c>
      <c r="D157" s="186" t="s">
        <v>138</v>
      </c>
      <c r="E157" s="187" t="s">
        <v>495</v>
      </c>
      <c r="F157" s="188" t="s">
        <v>496</v>
      </c>
      <c r="G157" s="189" t="s">
        <v>150</v>
      </c>
      <c r="H157" s="190">
        <v>1</v>
      </c>
      <c r="I157" s="191"/>
      <c r="J157" s="192">
        <f>ROUND(I157*H157,2)</f>
        <v>0</v>
      </c>
      <c r="K157" s="193"/>
      <c r="L157" s="38"/>
      <c r="M157" s="194" t="s">
        <v>1</v>
      </c>
      <c r="N157" s="195" t="s">
        <v>42</v>
      </c>
      <c r="O157" s="70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8" t="s">
        <v>142</v>
      </c>
      <c r="AT157" s="198" t="s">
        <v>138</v>
      </c>
      <c r="AU157" s="198" t="s">
        <v>88</v>
      </c>
      <c r="AY157" s="16" t="s">
        <v>136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6" t="s">
        <v>85</v>
      </c>
      <c r="BK157" s="199">
        <f>ROUND(I157*H157,2)</f>
        <v>0</v>
      </c>
      <c r="BL157" s="16" t="s">
        <v>142</v>
      </c>
      <c r="BM157" s="198" t="s">
        <v>497</v>
      </c>
    </row>
    <row r="158" spans="1:65" s="2" customFormat="1" ht="37.9" customHeight="1">
      <c r="A158" s="33"/>
      <c r="B158" s="34"/>
      <c r="C158" s="186" t="s">
        <v>232</v>
      </c>
      <c r="D158" s="186" t="s">
        <v>138</v>
      </c>
      <c r="E158" s="187" t="s">
        <v>498</v>
      </c>
      <c r="F158" s="188" t="s">
        <v>499</v>
      </c>
      <c r="G158" s="189" t="s">
        <v>414</v>
      </c>
      <c r="H158" s="190">
        <v>48.5</v>
      </c>
      <c r="I158" s="191"/>
      <c r="J158" s="192">
        <f>ROUND(I158*H158,2)</f>
        <v>0</v>
      </c>
      <c r="K158" s="193"/>
      <c r="L158" s="38"/>
      <c r="M158" s="194" t="s">
        <v>1</v>
      </c>
      <c r="N158" s="195" t="s">
        <v>42</v>
      </c>
      <c r="O158" s="70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8" t="s">
        <v>142</v>
      </c>
      <c r="AT158" s="198" t="s">
        <v>138</v>
      </c>
      <c r="AU158" s="198" t="s">
        <v>88</v>
      </c>
      <c r="AY158" s="16" t="s">
        <v>136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6" t="s">
        <v>85</v>
      </c>
      <c r="BK158" s="199">
        <f>ROUND(I158*H158,2)</f>
        <v>0</v>
      </c>
      <c r="BL158" s="16" t="s">
        <v>142</v>
      </c>
      <c r="BM158" s="198" t="s">
        <v>500</v>
      </c>
    </row>
    <row r="159" spans="1:65" s="2" customFormat="1" ht="62.65" customHeight="1">
      <c r="A159" s="33"/>
      <c r="B159" s="34"/>
      <c r="C159" s="212" t="s">
        <v>237</v>
      </c>
      <c r="D159" s="212" t="s">
        <v>262</v>
      </c>
      <c r="E159" s="213" t="s">
        <v>501</v>
      </c>
      <c r="F159" s="214" t="s">
        <v>502</v>
      </c>
      <c r="G159" s="215" t="s">
        <v>414</v>
      </c>
      <c r="H159" s="216">
        <v>49.228000000000002</v>
      </c>
      <c r="I159" s="217"/>
      <c r="J159" s="218">
        <f>ROUND(I159*H159,2)</f>
        <v>0</v>
      </c>
      <c r="K159" s="219"/>
      <c r="L159" s="220"/>
      <c r="M159" s="236" t="s">
        <v>1</v>
      </c>
      <c r="N159" s="237" t="s">
        <v>42</v>
      </c>
      <c r="O159" s="70"/>
      <c r="P159" s="196">
        <f>O159*H159</f>
        <v>0</v>
      </c>
      <c r="Q159" s="196">
        <v>1.4E-3</v>
      </c>
      <c r="R159" s="196">
        <f>Q159*H159</f>
        <v>6.89192E-2</v>
      </c>
      <c r="S159" s="196">
        <v>0</v>
      </c>
      <c r="T159" s="19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8" t="s">
        <v>167</v>
      </c>
      <c r="AT159" s="198" t="s">
        <v>262</v>
      </c>
      <c r="AU159" s="198" t="s">
        <v>88</v>
      </c>
      <c r="AY159" s="16" t="s">
        <v>136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6" t="s">
        <v>85</v>
      </c>
      <c r="BK159" s="199">
        <f>ROUND(I159*H159,2)</f>
        <v>0</v>
      </c>
      <c r="BL159" s="16" t="s">
        <v>142</v>
      </c>
      <c r="BM159" s="198" t="s">
        <v>503</v>
      </c>
    </row>
    <row r="160" spans="1:65" s="13" customFormat="1">
      <c r="B160" s="200"/>
      <c r="C160" s="201"/>
      <c r="D160" s="202" t="s">
        <v>186</v>
      </c>
      <c r="E160" s="201"/>
      <c r="F160" s="204" t="s">
        <v>504</v>
      </c>
      <c r="G160" s="201"/>
      <c r="H160" s="205">
        <v>49.228000000000002</v>
      </c>
      <c r="I160" s="206"/>
      <c r="J160" s="201"/>
      <c r="K160" s="201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186</v>
      </c>
      <c r="AU160" s="211" t="s">
        <v>88</v>
      </c>
      <c r="AV160" s="13" t="s">
        <v>88</v>
      </c>
      <c r="AW160" s="13" t="s">
        <v>4</v>
      </c>
      <c r="AX160" s="13" t="s">
        <v>85</v>
      </c>
      <c r="AY160" s="211" t="s">
        <v>136</v>
      </c>
    </row>
    <row r="161" spans="1:65" s="2" customFormat="1" ht="44.25" customHeight="1">
      <c r="A161" s="33"/>
      <c r="B161" s="34"/>
      <c r="C161" s="186" t="s">
        <v>242</v>
      </c>
      <c r="D161" s="186" t="s">
        <v>138</v>
      </c>
      <c r="E161" s="187" t="s">
        <v>505</v>
      </c>
      <c r="F161" s="188" t="s">
        <v>506</v>
      </c>
      <c r="G161" s="189" t="s">
        <v>150</v>
      </c>
      <c r="H161" s="190">
        <v>1</v>
      </c>
      <c r="I161" s="191"/>
      <c r="J161" s="192">
        <f>ROUND(I161*H161,2)</f>
        <v>0</v>
      </c>
      <c r="K161" s="193"/>
      <c r="L161" s="38"/>
      <c r="M161" s="194" t="s">
        <v>1</v>
      </c>
      <c r="N161" s="195" t="s">
        <v>42</v>
      </c>
      <c r="O161" s="70"/>
      <c r="P161" s="196">
        <f>O161*H161</f>
        <v>0</v>
      </c>
      <c r="Q161" s="196">
        <v>7.3999999999999999E-4</v>
      </c>
      <c r="R161" s="196">
        <f>Q161*H161</f>
        <v>7.3999999999999999E-4</v>
      </c>
      <c r="S161" s="196">
        <v>0</v>
      </c>
      <c r="T161" s="19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8" t="s">
        <v>142</v>
      </c>
      <c r="AT161" s="198" t="s">
        <v>138</v>
      </c>
      <c r="AU161" s="198" t="s">
        <v>88</v>
      </c>
      <c r="AY161" s="16" t="s">
        <v>136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6" t="s">
        <v>85</v>
      </c>
      <c r="BK161" s="199">
        <f>ROUND(I161*H161,2)</f>
        <v>0</v>
      </c>
      <c r="BL161" s="16" t="s">
        <v>142</v>
      </c>
      <c r="BM161" s="198" t="s">
        <v>507</v>
      </c>
    </row>
    <row r="162" spans="1:65" s="2" customFormat="1" ht="24.2" customHeight="1">
      <c r="A162" s="33"/>
      <c r="B162" s="34"/>
      <c r="C162" s="212" t="s">
        <v>247</v>
      </c>
      <c r="D162" s="212" t="s">
        <v>262</v>
      </c>
      <c r="E162" s="213" t="s">
        <v>508</v>
      </c>
      <c r="F162" s="214" t="s">
        <v>509</v>
      </c>
      <c r="G162" s="215" t="s">
        <v>150</v>
      </c>
      <c r="H162" s="216">
        <v>1</v>
      </c>
      <c r="I162" s="217"/>
      <c r="J162" s="218">
        <f>ROUND(I162*H162,2)</f>
        <v>0</v>
      </c>
      <c r="K162" s="219"/>
      <c r="L162" s="220"/>
      <c r="M162" s="236" t="s">
        <v>1</v>
      </c>
      <c r="N162" s="237" t="s">
        <v>42</v>
      </c>
      <c r="O162" s="70"/>
      <c r="P162" s="196">
        <f>O162*H162</f>
        <v>0</v>
      </c>
      <c r="Q162" s="196">
        <v>1.4E-2</v>
      </c>
      <c r="R162" s="196">
        <f>Q162*H162</f>
        <v>1.4E-2</v>
      </c>
      <c r="S162" s="196">
        <v>0</v>
      </c>
      <c r="T162" s="19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8" t="s">
        <v>167</v>
      </c>
      <c r="AT162" s="198" t="s">
        <v>262</v>
      </c>
      <c r="AU162" s="198" t="s">
        <v>88</v>
      </c>
      <c r="AY162" s="16" t="s">
        <v>136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6" t="s">
        <v>85</v>
      </c>
      <c r="BK162" s="199">
        <f>ROUND(I162*H162,2)</f>
        <v>0</v>
      </c>
      <c r="BL162" s="16" t="s">
        <v>142</v>
      </c>
      <c r="BM162" s="198" t="s">
        <v>510</v>
      </c>
    </row>
    <row r="163" spans="1:65" s="2" customFormat="1" ht="24.2" customHeight="1">
      <c r="A163" s="33"/>
      <c r="B163" s="34"/>
      <c r="C163" s="212" t="s">
        <v>252</v>
      </c>
      <c r="D163" s="212" t="s">
        <v>262</v>
      </c>
      <c r="E163" s="213" t="s">
        <v>511</v>
      </c>
      <c r="F163" s="214" t="s">
        <v>512</v>
      </c>
      <c r="G163" s="215" t="s">
        <v>150</v>
      </c>
      <c r="H163" s="216">
        <v>1</v>
      </c>
      <c r="I163" s="217"/>
      <c r="J163" s="218">
        <f>ROUND(I163*H163,2)</f>
        <v>0</v>
      </c>
      <c r="K163" s="219"/>
      <c r="L163" s="220"/>
      <c r="M163" s="236" t="s">
        <v>1</v>
      </c>
      <c r="N163" s="237" t="s">
        <v>42</v>
      </c>
      <c r="O163" s="70"/>
      <c r="P163" s="196">
        <f>O163*H163</f>
        <v>0</v>
      </c>
      <c r="Q163" s="196">
        <v>3.5000000000000001E-3</v>
      </c>
      <c r="R163" s="196">
        <f>Q163*H163</f>
        <v>3.5000000000000001E-3</v>
      </c>
      <c r="S163" s="196">
        <v>0</v>
      </c>
      <c r="T163" s="19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8" t="s">
        <v>167</v>
      </c>
      <c r="AT163" s="198" t="s">
        <v>262</v>
      </c>
      <c r="AU163" s="198" t="s">
        <v>88</v>
      </c>
      <c r="AY163" s="16" t="s">
        <v>136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6" t="s">
        <v>85</v>
      </c>
      <c r="BK163" s="199">
        <f>ROUND(I163*H163,2)</f>
        <v>0</v>
      </c>
      <c r="BL163" s="16" t="s">
        <v>142</v>
      </c>
      <c r="BM163" s="198" t="s">
        <v>513</v>
      </c>
    </row>
    <row r="164" spans="1:65" s="2" customFormat="1" ht="24.2" customHeight="1">
      <c r="A164" s="33"/>
      <c r="B164" s="34"/>
      <c r="C164" s="186" t="s">
        <v>257</v>
      </c>
      <c r="D164" s="186" t="s">
        <v>138</v>
      </c>
      <c r="E164" s="187" t="s">
        <v>514</v>
      </c>
      <c r="F164" s="188" t="s">
        <v>515</v>
      </c>
      <c r="G164" s="189" t="s">
        <v>280</v>
      </c>
      <c r="H164" s="190">
        <v>12.66</v>
      </c>
      <c r="I164" s="191"/>
      <c r="J164" s="192">
        <f>ROUND(I164*H164,2)</f>
        <v>0</v>
      </c>
      <c r="K164" s="193"/>
      <c r="L164" s="38"/>
      <c r="M164" s="194" t="s">
        <v>1</v>
      </c>
      <c r="N164" s="195" t="s">
        <v>42</v>
      </c>
      <c r="O164" s="70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8" t="s">
        <v>142</v>
      </c>
      <c r="AT164" s="198" t="s">
        <v>138</v>
      </c>
      <c r="AU164" s="198" t="s">
        <v>88</v>
      </c>
      <c r="AY164" s="16" t="s">
        <v>136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6" t="s">
        <v>85</v>
      </c>
      <c r="BK164" s="199">
        <f>ROUND(I164*H164,2)</f>
        <v>0</v>
      </c>
      <c r="BL164" s="16" t="s">
        <v>142</v>
      </c>
      <c r="BM164" s="198" t="s">
        <v>516</v>
      </c>
    </row>
    <row r="165" spans="1:65" s="2" customFormat="1" ht="16.5" customHeight="1">
      <c r="A165" s="33"/>
      <c r="B165" s="34"/>
      <c r="C165" s="186" t="s">
        <v>261</v>
      </c>
      <c r="D165" s="186" t="s">
        <v>138</v>
      </c>
      <c r="E165" s="187" t="s">
        <v>517</v>
      </c>
      <c r="F165" s="188" t="s">
        <v>518</v>
      </c>
      <c r="G165" s="189" t="s">
        <v>141</v>
      </c>
      <c r="H165" s="190">
        <v>27.99</v>
      </c>
      <c r="I165" s="191"/>
      <c r="J165" s="192">
        <f>ROUND(I165*H165,2)</f>
        <v>0</v>
      </c>
      <c r="K165" s="193"/>
      <c r="L165" s="38"/>
      <c r="M165" s="194" t="s">
        <v>1</v>
      </c>
      <c r="N165" s="195" t="s">
        <v>42</v>
      </c>
      <c r="O165" s="70"/>
      <c r="P165" s="196">
        <f>O165*H165</f>
        <v>0</v>
      </c>
      <c r="Q165" s="196">
        <v>4.1999999999999997E-3</v>
      </c>
      <c r="R165" s="196">
        <f>Q165*H165</f>
        <v>0.11755799999999998</v>
      </c>
      <c r="S165" s="196">
        <v>0</v>
      </c>
      <c r="T165" s="19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8" t="s">
        <v>142</v>
      </c>
      <c r="AT165" s="198" t="s">
        <v>138</v>
      </c>
      <c r="AU165" s="198" t="s">
        <v>88</v>
      </c>
      <c r="AY165" s="16" t="s">
        <v>136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6" t="s">
        <v>85</v>
      </c>
      <c r="BK165" s="199">
        <f>ROUND(I165*H165,2)</f>
        <v>0</v>
      </c>
      <c r="BL165" s="16" t="s">
        <v>142</v>
      </c>
      <c r="BM165" s="198" t="s">
        <v>519</v>
      </c>
    </row>
    <row r="166" spans="1:65" s="12" customFormat="1" ht="22.9" customHeight="1">
      <c r="B166" s="170"/>
      <c r="C166" s="171"/>
      <c r="D166" s="172" t="s">
        <v>76</v>
      </c>
      <c r="E166" s="184" t="s">
        <v>171</v>
      </c>
      <c r="F166" s="184" t="s">
        <v>420</v>
      </c>
      <c r="G166" s="171"/>
      <c r="H166" s="171"/>
      <c r="I166" s="174"/>
      <c r="J166" s="185">
        <f>BK166</f>
        <v>0</v>
      </c>
      <c r="K166" s="171"/>
      <c r="L166" s="176"/>
      <c r="M166" s="177"/>
      <c r="N166" s="178"/>
      <c r="O166" s="178"/>
      <c r="P166" s="179">
        <f>P167</f>
        <v>0</v>
      </c>
      <c r="Q166" s="178"/>
      <c r="R166" s="179">
        <f>R167</f>
        <v>0.19763999999999998</v>
      </c>
      <c r="S166" s="178"/>
      <c r="T166" s="180">
        <f>T167</f>
        <v>0</v>
      </c>
      <c r="AR166" s="181" t="s">
        <v>85</v>
      </c>
      <c r="AT166" s="182" t="s">
        <v>76</v>
      </c>
      <c r="AU166" s="182" t="s">
        <v>85</v>
      </c>
      <c r="AY166" s="181" t="s">
        <v>136</v>
      </c>
      <c r="BK166" s="183">
        <f>BK167</f>
        <v>0</v>
      </c>
    </row>
    <row r="167" spans="1:65" s="2" customFormat="1" ht="16.5" customHeight="1">
      <c r="A167" s="33"/>
      <c r="B167" s="34"/>
      <c r="C167" s="186" t="s">
        <v>379</v>
      </c>
      <c r="D167" s="186" t="s">
        <v>138</v>
      </c>
      <c r="E167" s="187" t="s">
        <v>520</v>
      </c>
      <c r="F167" s="188" t="s">
        <v>521</v>
      </c>
      <c r="G167" s="189" t="s">
        <v>141</v>
      </c>
      <c r="H167" s="190">
        <v>6.1</v>
      </c>
      <c r="I167" s="191"/>
      <c r="J167" s="192">
        <f>ROUND(I167*H167,2)</f>
        <v>0</v>
      </c>
      <c r="K167" s="193"/>
      <c r="L167" s="38"/>
      <c r="M167" s="194" t="s">
        <v>1</v>
      </c>
      <c r="N167" s="195" t="s">
        <v>42</v>
      </c>
      <c r="O167" s="70"/>
      <c r="P167" s="196">
        <f>O167*H167</f>
        <v>0</v>
      </c>
      <c r="Q167" s="196">
        <v>3.2399999999999998E-2</v>
      </c>
      <c r="R167" s="196">
        <f>Q167*H167</f>
        <v>0.19763999999999998</v>
      </c>
      <c r="S167" s="196">
        <v>0</v>
      </c>
      <c r="T167" s="19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8" t="s">
        <v>142</v>
      </c>
      <c r="AT167" s="198" t="s">
        <v>138</v>
      </c>
      <c r="AU167" s="198" t="s">
        <v>88</v>
      </c>
      <c r="AY167" s="16" t="s">
        <v>136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6" t="s">
        <v>85</v>
      </c>
      <c r="BK167" s="199">
        <f>ROUND(I167*H167,2)</f>
        <v>0</v>
      </c>
      <c r="BL167" s="16" t="s">
        <v>142</v>
      </c>
      <c r="BM167" s="198" t="s">
        <v>522</v>
      </c>
    </row>
    <row r="168" spans="1:65" s="12" customFormat="1" ht="22.9" customHeight="1">
      <c r="B168" s="170"/>
      <c r="C168" s="171"/>
      <c r="D168" s="172" t="s">
        <v>76</v>
      </c>
      <c r="E168" s="184" t="s">
        <v>425</v>
      </c>
      <c r="F168" s="184" t="s">
        <v>426</v>
      </c>
      <c r="G168" s="171"/>
      <c r="H168" s="171"/>
      <c r="I168" s="174"/>
      <c r="J168" s="185">
        <f>BK168</f>
        <v>0</v>
      </c>
      <c r="K168" s="171"/>
      <c r="L168" s="176"/>
      <c r="M168" s="177"/>
      <c r="N168" s="178"/>
      <c r="O168" s="178"/>
      <c r="P168" s="179">
        <f>P169</f>
        <v>0</v>
      </c>
      <c r="Q168" s="178"/>
      <c r="R168" s="179">
        <f>R169</f>
        <v>0</v>
      </c>
      <c r="S168" s="178"/>
      <c r="T168" s="180">
        <f>T169</f>
        <v>0</v>
      </c>
      <c r="AR168" s="181" t="s">
        <v>85</v>
      </c>
      <c r="AT168" s="182" t="s">
        <v>76</v>
      </c>
      <c r="AU168" s="182" t="s">
        <v>85</v>
      </c>
      <c r="AY168" s="181" t="s">
        <v>136</v>
      </c>
      <c r="BK168" s="183">
        <f>BK169</f>
        <v>0</v>
      </c>
    </row>
    <row r="169" spans="1:65" s="2" customFormat="1" ht="21.75" customHeight="1">
      <c r="A169" s="33"/>
      <c r="B169" s="34"/>
      <c r="C169" s="186" t="s">
        <v>384</v>
      </c>
      <c r="D169" s="186" t="s">
        <v>138</v>
      </c>
      <c r="E169" s="187" t="s">
        <v>523</v>
      </c>
      <c r="F169" s="188" t="s">
        <v>524</v>
      </c>
      <c r="G169" s="189" t="s">
        <v>373</v>
      </c>
      <c r="H169" s="190">
        <v>31.861999999999998</v>
      </c>
      <c r="I169" s="191"/>
      <c r="J169" s="192">
        <f>ROUND(I169*H169,2)</f>
        <v>0</v>
      </c>
      <c r="K169" s="193"/>
      <c r="L169" s="38"/>
      <c r="M169" s="238" t="s">
        <v>1</v>
      </c>
      <c r="N169" s="239" t="s">
        <v>42</v>
      </c>
      <c r="O169" s="223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8" t="s">
        <v>142</v>
      </c>
      <c r="AT169" s="198" t="s">
        <v>138</v>
      </c>
      <c r="AU169" s="198" t="s">
        <v>88</v>
      </c>
      <c r="AY169" s="16" t="s">
        <v>136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6" t="s">
        <v>85</v>
      </c>
      <c r="BK169" s="199">
        <f>ROUND(I169*H169,2)</f>
        <v>0</v>
      </c>
      <c r="BL169" s="16" t="s">
        <v>142</v>
      </c>
      <c r="BM169" s="198" t="s">
        <v>525</v>
      </c>
    </row>
    <row r="170" spans="1:65" s="2" customFormat="1" ht="6.95" customHeight="1">
      <c r="A170" s="33"/>
      <c r="B170" s="53"/>
      <c r="C170" s="54"/>
      <c r="D170" s="54"/>
      <c r="E170" s="54"/>
      <c r="F170" s="54"/>
      <c r="G170" s="54"/>
      <c r="H170" s="54"/>
      <c r="I170" s="54"/>
      <c r="J170" s="54"/>
      <c r="K170" s="54"/>
      <c r="L170" s="38"/>
      <c r="M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</row>
  </sheetData>
  <sheetProtection password="CC35" sheet="1" objects="1" scenarios="1" formatColumns="0" formatRows="0" autoFilter="0"/>
  <autoFilter ref="C123:K169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84"/>
  <sheetViews>
    <sheetView showGridLines="0" topLeftCell="A176" workbookViewId="0">
      <selection activeCell="E190" sqref="E19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97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88</v>
      </c>
    </row>
    <row r="4" spans="1:46" s="1" customFormat="1" ht="24.95" customHeight="1">
      <c r="B4" s="19"/>
      <c r="D4" s="109" t="s">
        <v>110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4" t="str">
        <f>'Rekapitulace stavby'!K6</f>
        <v>Odbahnění a rekonstrukce rybníka Zichův v Novém Městě n. M.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111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6" t="s">
        <v>526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87</v>
      </c>
      <c r="G11" s="33"/>
      <c r="H11" s="33"/>
      <c r="I11" s="111" t="s">
        <v>19</v>
      </c>
      <c r="J11" s="112" t="s">
        <v>113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1. 11. 2023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">
        <v>32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33</v>
      </c>
      <c r="F21" s="33"/>
      <c r="G21" s="33"/>
      <c r="H21" s="33"/>
      <c r="I21" s="111" t="s">
        <v>28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">
        <v>32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33</v>
      </c>
      <c r="F24" s="33"/>
      <c r="G24" s="33"/>
      <c r="H24" s="33"/>
      <c r="I24" s="111" t="s">
        <v>28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ROUND((SUM(BE124:BE183)),  2)</f>
        <v>0</v>
      </c>
      <c r="G33" s="33"/>
      <c r="H33" s="33"/>
      <c r="I33" s="123">
        <v>0.21</v>
      </c>
      <c r="J33" s="122">
        <f>ROUND(((SUM(BE124:BE183))*I33),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ROUND((SUM(BF124:BF183)),  2)</f>
        <v>0</v>
      </c>
      <c r="G34" s="33"/>
      <c r="H34" s="33"/>
      <c r="I34" s="123">
        <v>0.12</v>
      </c>
      <c r="J34" s="122">
        <f>ROUND(((SUM(BF124:BF183))*I34),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ROUND((SUM(BG124:BG183)),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ROUND((SUM(BH124:BH183)),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ROUND((SUM(BI124:BI183)),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82" t="str">
        <f>E7</f>
        <v>Odbahnění a rekonstrukce rybníka Zichův v Novém Městě n. M.</v>
      </c>
      <c r="F85" s="283"/>
      <c r="G85" s="283"/>
      <c r="H85" s="28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111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62" t="str">
        <f>E9</f>
        <v>04 - 04 - Rekonstrukce hráze</v>
      </c>
      <c r="F87" s="281"/>
      <c r="G87" s="281"/>
      <c r="H87" s="28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>Nové Město na Moravě</v>
      </c>
      <c r="G89" s="35"/>
      <c r="H89" s="35"/>
      <c r="I89" s="28" t="s">
        <v>22</v>
      </c>
      <c r="J89" s="65" t="str">
        <f>IF(J12="","",J12)</f>
        <v>1. 11. 2023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>Město Nové Město na Moravě</v>
      </c>
      <c r="G91" s="35"/>
      <c r="H91" s="35"/>
      <c r="I91" s="28" t="s">
        <v>31</v>
      </c>
      <c r="J91" s="31" t="str">
        <f>E21</f>
        <v>Ing. Václav Nečas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>Ing. Václav Nečas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115</v>
      </c>
      <c r="D94" s="143"/>
      <c r="E94" s="143"/>
      <c r="F94" s="143"/>
      <c r="G94" s="143"/>
      <c r="H94" s="143"/>
      <c r="I94" s="143"/>
      <c r="J94" s="144" t="s">
        <v>116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117</v>
      </c>
      <c r="D96" s="35"/>
      <c r="E96" s="35"/>
      <c r="F96" s="35"/>
      <c r="G96" s="35"/>
      <c r="H96" s="35"/>
      <c r="I96" s="35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hidden="1" customHeight="1">
      <c r="B97" s="146"/>
      <c r="C97" s="147"/>
      <c r="D97" s="148" t="s">
        <v>119</v>
      </c>
      <c r="E97" s="149"/>
      <c r="F97" s="149"/>
      <c r="G97" s="149"/>
      <c r="H97" s="149"/>
      <c r="I97" s="149"/>
      <c r="J97" s="150">
        <f>J125</f>
        <v>0</v>
      </c>
      <c r="K97" s="147"/>
      <c r="L97" s="151"/>
    </row>
    <row r="98" spans="1:31" s="10" customFormat="1" ht="19.899999999999999" hidden="1" customHeight="1">
      <c r="B98" s="152"/>
      <c r="C98" s="153"/>
      <c r="D98" s="154" t="s">
        <v>120</v>
      </c>
      <c r="E98" s="155"/>
      <c r="F98" s="155"/>
      <c r="G98" s="155"/>
      <c r="H98" s="155"/>
      <c r="I98" s="155"/>
      <c r="J98" s="156">
        <f>J126</f>
        <v>0</v>
      </c>
      <c r="K98" s="153"/>
      <c r="L98" s="157"/>
    </row>
    <row r="99" spans="1:31" s="10" customFormat="1" ht="19.899999999999999" hidden="1" customHeight="1">
      <c r="B99" s="152"/>
      <c r="C99" s="153"/>
      <c r="D99" s="154" t="s">
        <v>267</v>
      </c>
      <c r="E99" s="155"/>
      <c r="F99" s="155"/>
      <c r="G99" s="155"/>
      <c r="H99" s="155"/>
      <c r="I99" s="155"/>
      <c r="J99" s="156">
        <f>J154</f>
        <v>0</v>
      </c>
      <c r="K99" s="153"/>
      <c r="L99" s="157"/>
    </row>
    <row r="100" spans="1:31" s="10" customFormat="1" ht="19.899999999999999" hidden="1" customHeight="1">
      <c r="B100" s="152"/>
      <c r="C100" s="153"/>
      <c r="D100" s="154" t="s">
        <v>268</v>
      </c>
      <c r="E100" s="155"/>
      <c r="F100" s="155"/>
      <c r="G100" s="155"/>
      <c r="H100" s="155"/>
      <c r="I100" s="155"/>
      <c r="J100" s="156">
        <f>J161</f>
        <v>0</v>
      </c>
      <c r="K100" s="153"/>
      <c r="L100" s="157"/>
    </row>
    <row r="101" spans="1:31" s="10" customFormat="1" ht="19.899999999999999" hidden="1" customHeight="1">
      <c r="B101" s="152"/>
      <c r="C101" s="153"/>
      <c r="D101" s="154" t="s">
        <v>269</v>
      </c>
      <c r="E101" s="155"/>
      <c r="F101" s="155"/>
      <c r="G101" s="155"/>
      <c r="H101" s="155"/>
      <c r="I101" s="155"/>
      <c r="J101" s="156">
        <f>J167</f>
        <v>0</v>
      </c>
      <c r="K101" s="153"/>
      <c r="L101" s="157"/>
    </row>
    <row r="102" spans="1:31" s="10" customFormat="1" ht="19.899999999999999" hidden="1" customHeight="1">
      <c r="B102" s="152"/>
      <c r="C102" s="153"/>
      <c r="D102" s="154" t="s">
        <v>527</v>
      </c>
      <c r="E102" s="155"/>
      <c r="F102" s="155"/>
      <c r="G102" s="155"/>
      <c r="H102" s="155"/>
      <c r="I102" s="155"/>
      <c r="J102" s="156">
        <f>J175</f>
        <v>0</v>
      </c>
      <c r="K102" s="153"/>
      <c r="L102" s="157"/>
    </row>
    <row r="103" spans="1:31" s="10" customFormat="1" ht="19.899999999999999" hidden="1" customHeight="1">
      <c r="B103" s="152"/>
      <c r="C103" s="153"/>
      <c r="D103" s="154" t="s">
        <v>270</v>
      </c>
      <c r="E103" s="155"/>
      <c r="F103" s="155"/>
      <c r="G103" s="155"/>
      <c r="H103" s="155"/>
      <c r="I103" s="155"/>
      <c r="J103" s="156">
        <f>J179</f>
        <v>0</v>
      </c>
      <c r="K103" s="153"/>
      <c r="L103" s="157"/>
    </row>
    <row r="104" spans="1:31" s="10" customFormat="1" ht="19.899999999999999" hidden="1" customHeight="1">
      <c r="B104" s="152"/>
      <c r="C104" s="153"/>
      <c r="D104" s="154" t="s">
        <v>272</v>
      </c>
      <c r="E104" s="155"/>
      <c r="F104" s="155"/>
      <c r="G104" s="155"/>
      <c r="H104" s="155"/>
      <c r="I104" s="155"/>
      <c r="J104" s="156">
        <f>J182</f>
        <v>0</v>
      </c>
      <c r="K104" s="153"/>
      <c r="L104" s="157"/>
    </row>
    <row r="105" spans="1:31" s="2" customFormat="1" ht="21.75" hidden="1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hidden="1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hidden="1"/>
    <row r="108" spans="1:31" hidden="1"/>
    <row r="109" spans="1:31" hidden="1"/>
    <row r="110" spans="1:31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121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82" t="str">
        <f>E7</f>
        <v>Odbahnění a rekonstrukce rybníka Zichův v Novém Městě n. M.</v>
      </c>
      <c r="F114" s="283"/>
      <c r="G114" s="283"/>
      <c r="H114" s="283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111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62" t="str">
        <f>E9</f>
        <v>04 - 04 - Rekonstrukce hráze</v>
      </c>
      <c r="F116" s="281"/>
      <c r="G116" s="281"/>
      <c r="H116" s="281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F12</f>
        <v>Nové Město na Moravě</v>
      </c>
      <c r="G118" s="35"/>
      <c r="H118" s="35"/>
      <c r="I118" s="28" t="s">
        <v>22</v>
      </c>
      <c r="J118" s="65" t="str">
        <f>IF(J12="","",J12)</f>
        <v>1. 11. 2023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24</v>
      </c>
      <c r="D120" s="35"/>
      <c r="E120" s="35"/>
      <c r="F120" s="26" t="str">
        <f>E15</f>
        <v>Město Nové Město na Moravě</v>
      </c>
      <c r="G120" s="35"/>
      <c r="H120" s="35"/>
      <c r="I120" s="28" t="s">
        <v>31</v>
      </c>
      <c r="J120" s="31" t="str">
        <f>E21</f>
        <v>Ing. Václav Nečas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29</v>
      </c>
      <c r="D121" s="35"/>
      <c r="E121" s="35"/>
      <c r="F121" s="26" t="str">
        <f>IF(E18="","",E18)</f>
        <v>Vyplň údaj</v>
      </c>
      <c r="G121" s="35"/>
      <c r="H121" s="35"/>
      <c r="I121" s="28" t="s">
        <v>35</v>
      </c>
      <c r="J121" s="31" t="str">
        <f>E24</f>
        <v>Ing. Václav Nečas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58"/>
      <c r="B123" s="159"/>
      <c r="C123" s="160" t="s">
        <v>122</v>
      </c>
      <c r="D123" s="161" t="s">
        <v>62</v>
      </c>
      <c r="E123" s="161" t="s">
        <v>58</v>
      </c>
      <c r="F123" s="161" t="s">
        <v>59</v>
      </c>
      <c r="G123" s="161" t="s">
        <v>123</v>
      </c>
      <c r="H123" s="161" t="s">
        <v>124</v>
      </c>
      <c r="I123" s="161" t="s">
        <v>125</v>
      </c>
      <c r="J123" s="162" t="s">
        <v>116</v>
      </c>
      <c r="K123" s="163" t="s">
        <v>126</v>
      </c>
      <c r="L123" s="164"/>
      <c r="M123" s="74" t="s">
        <v>1</v>
      </c>
      <c r="N123" s="75" t="s">
        <v>41</v>
      </c>
      <c r="O123" s="75" t="s">
        <v>127</v>
      </c>
      <c r="P123" s="75" t="s">
        <v>128</v>
      </c>
      <c r="Q123" s="75" t="s">
        <v>129</v>
      </c>
      <c r="R123" s="75" t="s">
        <v>130</v>
      </c>
      <c r="S123" s="75" t="s">
        <v>131</v>
      </c>
      <c r="T123" s="76" t="s">
        <v>132</v>
      </c>
      <c r="U123" s="158"/>
      <c r="V123" s="158"/>
      <c r="W123" s="158"/>
      <c r="X123" s="158"/>
      <c r="Y123" s="158"/>
      <c r="Z123" s="158"/>
      <c r="AA123" s="158"/>
      <c r="AB123" s="158"/>
      <c r="AC123" s="158"/>
      <c r="AD123" s="158"/>
      <c r="AE123" s="158"/>
    </row>
    <row r="124" spans="1:65" s="2" customFormat="1" ht="22.9" customHeight="1">
      <c r="A124" s="33"/>
      <c r="B124" s="34"/>
      <c r="C124" s="81" t="s">
        <v>133</v>
      </c>
      <c r="D124" s="35"/>
      <c r="E124" s="35"/>
      <c r="F124" s="35"/>
      <c r="G124" s="35"/>
      <c r="H124" s="35"/>
      <c r="I124" s="35"/>
      <c r="J124" s="165">
        <f>BK124</f>
        <v>0</v>
      </c>
      <c r="K124" s="35"/>
      <c r="L124" s="38"/>
      <c r="M124" s="77"/>
      <c r="N124" s="166"/>
      <c r="O124" s="78"/>
      <c r="P124" s="167">
        <f>P125</f>
        <v>0</v>
      </c>
      <c r="Q124" s="78"/>
      <c r="R124" s="167">
        <f>R125</f>
        <v>401.31877764999996</v>
      </c>
      <c r="S124" s="78"/>
      <c r="T124" s="168">
        <f>T125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76</v>
      </c>
      <c r="AU124" s="16" t="s">
        <v>118</v>
      </c>
      <c r="BK124" s="169">
        <f>BK125</f>
        <v>0</v>
      </c>
    </row>
    <row r="125" spans="1:65" s="12" customFormat="1" ht="25.9" customHeight="1">
      <c r="B125" s="170"/>
      <c r="C125" s="171"/>
      <c r="D125" s="172" t="s">
        <v>76</v>
      </c>
      <c r="E125" s="173" t="s">
        <v>134</v>
      </c>
      <c r="F125" s="173" t="s">
        <v>135</v>
      </c>
      <c r="G125" s="171"/>
      <c r="H125" s="171"/>
      <c r="I125" s="174"/>
      <c r="J125" s="175">
        <f>BK125</f>
        <v>0</v>
      </c>
      <c r="K125" s="171"/>
      <c r="L125" s="176"/>
      <c r="M125" s="177"/>
      <c r="N125" s="178"/>
      <c r="O125" s="178"/>
      <c r="P125" s="179">
        <f>P126+P154+P161+P167+P175+P179+P182</f>
        <v>0</v>
      </c>
      <c r="Q125" s="178"/>
      <c r="R125" s="179">
        <f>R126+R154+R161+R167+R175+R179+R182</f>
        <v>401.31877764999996</v>
      </c>
      <c r="S125" s="178"/>
      <c r="T125" s="180">
        <f>T126+T154+T161+T167+T175+T179+T182</f>
        <v>0</v>
      </c>
      <c r="AR125" s="181" t="s">
        <v>85</v>
      </c>
      <c r="AT125" s="182" t="s">
        <v>76</v>
      </c>
      <c r="AU125" s="182" t="s">
        <v>77</v>
      </c>
      <c r="AY125" s="181" t="s">
        <v>136</v>
      </c>
      <c r="BK125" s="183">
        <f>BK126+BK154+BK161+BK167+BK175+BK179+BK182</f>
        <v>0</v>
      </c>
    </row>
    <row r="126" spans="1:65" s="12" customFormat="1" ht="22.9" customHeight="1">
      <c r="B126" s="170"/>
      <c r="C126" s="171"/>
      <c r="D126" s="172" t="s">
        <v>76</v>
      </c>
      <c r="E126" s="184" t="s">
        <v>85</v>
      </c>
      <c r="F126" s="184" t="s">
        <v>137</v>
      </c>
      <c r="G126" s="171"/>
      <c r="H126" s="171"/>
      <c r="I126" s="174"/>
      <c r="J126" s="185">
        <f>BK126</f>
        <v>0</v>
      </c>
      <c r="K126" s="171"/>
      <c r="L126" s="176"/>
      <c r="M126" s="177"/>
      <c r="N126" s="178"/>
      <c r="O126" s="178"/>
      <c r="P126" s="179">
        <f>SUM(P127:P153)</f>
        <v>0</v>
      </c>
      <c r="Q126" s="178"/>
      <c r="R126" s="179">
        <f>SUM(R127:R153)</f>
        <v>27.325218000000003</v>
      </c>
      <c r="S126" s="178"/>
      <c r="T126" s="180">
        <f>SUM(T127:T153)</f>
        <v>0</v>
      </c>
      <c r="AR126" s="181" t="s">
        <v>85</v>
      </c>
      <c r="AT126" s="182" t="s">
        <v>76</v>
      </c>
      <c r="AU126" s="182" t="s">
        <v>85</v>
      </c>
      <c r="AY126" s="181" t="s">
        <v>136</v>
      </c>
      <c r="BK126" s="183">
        <f>SUM(BK127:BK153)</f>
        <v>0</v>
      </c>
    </row>
    <row r="127" spans="1:65" s="2" customFormat="1" ht="44.25" customHeight="1">
      <c r="A127" s="33"/>
      <c r="B127" s="34"/>
      <c r="C127" s="186" t="s">
        <v>85</v>
      </c>
      <c r="D127" s="186" t="s">
        <v>138</v>
      </c>
      <c r="E127" s="187" t="s">
        <v>528</v>
      </c>
      <c r="F127" s="188" t="s">
        <v>529</v>
      </c>
      <c r="G127" s="189" t="s">
        <v>280</v>
      </c>
      <c r="H127" s="190">
        <v>68.260000000000005</v>
      </c>
      <c r="I127" s="191"/>
      <c r="J127" s="192">
        <f t="shared" ref="J127:J137" si="0">ROUND(I127*H127,2)</f>
        <v>0</v>
      </c>
      <c r="K127" s="193"/>
      <c r="L127" s="38"/>
      <c r="M127" s="194" t="s">
        <v>1</v>
      </c>
      <c r="N127" s="195" t="s">
        <v>42</v>
      </c>
      <c r="O127" s="70"/>
      <c r="P127" s="196">
        <f t="shared" ref="P127:P137" si="1">O127*H127</f>
        <v>0</v>
      </c>
      <c r="Q127" s="196">
        <v>0.4</v>
      </c>
      <c r="R127" s="196">
        <f t="shared" ref="R127:R137" si="2">Q127*H127</f>
        <v>27.304000000000002</v>
      </c>
      <c r="S127" s="196">
        <v>0</v>
      </c>
      <c r="T127" s="197">
        <f t="shared" ref="T127:T137" si="3"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142</v>
      </c>
      <c r="AT127" s="198" t="s">
        <v>138</v>
      </c>
      <c r="AU127" s="198" t="s">
        <v>88</v>
      </c>
      <c r="AY127" s="16" t="s">
        <v>136</v>
      </c>
      <c r="BE127" s="199">
        <f t="shared" ref="BE127:BE137" si="4">IF(N127="základní",J127,0)</f>
        <v>0</v>
      </c>
      <c r="BF127" s="199">
        <f t="shared" ref="BF127:BF137" si="5">IF(N127="snížená",J127,0)</f>
        <v>0</v>
      </c>
      <c r="BG127" s="199">
        <f t="shared" ref="BG127:BG137" si="6">IF(N127="zákl. přenesená",J127,0)</f>
        <v>0</v>
      </c>
      <c r="BH127" s="199">
        <f t="shared" ref="BH127:BH137" si="7">IF(N127="sníž. přenesená",J127,0)</f>
        <v>0</v>
      </c>
      <c r="BI127" s="199">
        <f t="shared" ref="BI127:BI137" si="8">IF(N127="nulová",J127,0)</f>
        <v>0</v>
      </c>
      <c r="BJ127" s="16" t="s">
        <v>85</v>
      </c>
      <c r="BK127" s="199">
        <f t="shared" ref="BK127:BK137" si="9">ROUND(I127*H127,2)</f>
        <v>0</v>
      </c>
      <c r="BL127" s="16" t="s">
        <v>142</v>
      </c>
      <c r="BM127" s="198" t="s">
        <v>530</v>
      </c>
    </row>
    <row r="128" spans="1:65" s="2" customFormat="1" ht="24.2" customHeight="1">
      <c r="A128" s="33"/>
      <c r="B128" s="34"/>
      <c r="C128" s="186" t="s">
        <v>88</v>
      </c>
      <c r="D128" s="186" t="s">
        <v>138</v>
      </c>
      <c r="E128" s="187" t="s">
        <v>531</v>
      </c>
      <c r="F128" s="188" t="s">
        <v>532</v>
      </c>
      <c r="G128" s="189" t="s">
        <v>141</v>
      </c>
      <c r="H128" s="190">
        <v>930.4</v>
      </c>
      <c r="I128" s="191"/>
      <c r="J128" s="192">
        <f t="shared" si="0"/>
        <v>0</v>
      </c>
      <c r="K128" s="193"/>
      <c r="L128" s="38"/>
      <c r="M128" s="194" t="s">
        <v>1</v>
      </c>
      <c r="N128" s="195" t="s">
        <v>42</v>
      </c>
      <c r="O128" s="70"/>
      <c r="P128" s="196">
        <f t="shared" si="1"/>
        <v>0</v>
      </c>
      <c r="Q128" s="196">
        <v>0</v>
      </c>
      <c r="R128" s="196">
        <f t="shared" si="2"/>
        <v>0</v>
      </c>
      <c r="S128" s="196">
        <v>0</v>
      </c>
      <c r="T128" s="197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142</v>
      </c>
      <c r="AT128" s="198" t="s">
        <v>138</v>
      </c>
      <c r="AU128" s="198" t="s">
        <v>88</v>
      </c>
      <c r="AY128" s="16" t="s">
        <v>136</v>
      </c>
      <c r="BE128" s="199">
        <f t="shared" si="4"/>
        <v>0</v>
      </c>
      <c r="BF128" s="199">
        <f t="shared" si="5"/>
        <v>0</v>
      </c>
      <c r="BG128" s="199">
        <f t="shared" si="6"/>
        <v>0</v>
      </c>
      <c r="BH128" s="199">
        <f t="shared" si="7"/>
        <v>0</v>
      </c>
      <c r="BI128" s="199">
        <f t="shared" si="8"/>
        <v>0</v>
      </c>
      <c r="BJ128" s="16" t="s">
        <v>85</v>
      </c>
      <c r="BK128" s="199">
        <f t="shared" si="9"/>
        <v>0</v>
      </c>
      <c r="BL128" s="16" t="s">
        <v>142</v>
      </c>
      <c r="BM128" s="198" t="s">
        <v>533</v>
      </c>
    </row>
    <row r="129" spans="1:65" s="2" customFormat="1" ht="24.2" customHeight="1">
      <c r="A129" s="33"/>
      <c r="B129" s="34"/>
      <c r="C129" s="186" t="s">
        <v>147</v>
      </c>
      <c r="D129" s="186" t="s">
        <v>138</v>
      </c>
      <c r="E129" s="187" t="s">
        <v>534</v>
      </c>
      <c r="F129" s="188" t="s">
        <v>535</v>
      </c>
      <c r="G129" s="189" t="s">
        <v>280</v>
      </c>
      <c r="H129" s="190">
        <v>2.71</v>
      </c>
      <c r="I129" s="191"/>
      <c r="J129" s="192">
        <f t="shared" si="0"/>
        <v>0</v>
      </c>
      <c r="K129" s="193"/>
      <c r="L129" s="38"/>
      <c r="M129" s="194" t="s">
        <v>1</v>
      </c>
      <c r="N129" s="195" t="s">
        <v>42</v>
      </c>
      <c r="O129" s="70"/>
      <c r="P129" s="196">
        <f t="shared" si="1"/>
        <v>0</v>
      </c>
      <c r="Q129" s="196">
        <v>0</v>
      </c>
      <c r="R129" s="196">
        <f t="shared" si="2"/>
        <v>0</v>
      </c>
      <c r="S129" s="196">
        <v>0</v>
      </c>
      <c r="T129" s="197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142</v>
      </c>
      <c r="AT129" s="198" t="s">
        <v>138</v>
      </c>
      <c r="AU129" s="198" t="s">
        <v>88</v>
      </c>
      <c r="AY129" s="16" t="s">
        <v>136</v>
      </c>
      <c r="BE129" s="199">
        <f t="shared" si="4"/>
        <v>0</v>
      </c>
      <c r="BF129" s="199">
        <f t="shared" si="5"/>
        <v>0</v>
      </c>
      <c r="BG129" s="199">
        <f t="shared" si="6"/>
        <v>0</v>
      </c>
      <c r="BH129" s="199">
        <f t="shared" si="7"/>
        <v>0</v>
      </c>
      <c r="BI129" s="199">
        <f t="shared" si="8"/>
        <v>0</v>
      </c>
      <c r="BJ129" s="16" t="s">
        <v>85</v>
      </c>
      <c r="BK129" s="199">
        <f t="shared" si="9"/>
        <v>0</v>
      </c>
      <c r="BL129" s="16" t="s">
        <v>142</v>
      </c>
      <c r="BM129" s="198" t="s">
        <v>536</v>
      </c>
    </row>
    <row r="130" spans="1:65" s="2" customFormat="1" ht="33" customHeight="1">
      <c r="A130" s="33"/>
      <c r="B130" s="34"/>
      <c r="C130" s="186" t="s">
        <v>142</v>
      </c>
      <c r="D130" s="186" t="s">
        <v>138</v>
      </c>
      <c r="E130" s="187" t="s">
        <v>537</v>
      </c>
      <c r="F130" s="188" t="s">
        <v>538</v>
      </c>
      <c r="G130" s="189" t="s">
        <v>280</v>
      </c>
      <c r="H130" s="190">
        <v>1033.46</v>
      </c>
      <c r="I130" s="191"/>
      <c r="J130" s="192">
        <f t="shared" si="0"/>
        <v>0</v>
      </c>
      <c r="K130" s="193"/>
      <c r="L130" s="38"/>
      <c r="M130" s="194" t="s">
        <v>1</v>
      </c>
      <c r="N130" s="195" t="s">
        <v>42</v>
      </c>
      <c r="O130" s="70"/>
      <c r="P130" s="196">
        <f t="shared" si="1"/>
        <v>0</v>
      </c>
      <c r="Q130" s="196">
        <v>0</v>
      </c>
      <c r="R130" s="196">
        <f t="shared" si="2"/>
        <v>0</v>
      </c>
      <c r="S130" s="196">
        <v>0</v>
      </c>
      <c r="T130" s="197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142</v>
      </c>
      <c r="AT130" s="198" t="s">
        <v>138</v>
      </c>
      <c r="AU130" s="198" t="s">
        <v>88</v>
      </c>
      <c r="AY130" s="16" t="s">
        <v>136</v>
      </c>
      <c r="BE130" s="199">
        <f t="shared" si="4"/>
        <v>0</v>
      </c>
      <c r="BF130" s="199">
        <f t="shared" si="5"/>
        <v>0</v>
      </c>
      <c r="BG130" s="199">
        <f t="shared" si="6"/>
        <v>0</v>
      </c>
      <c r="BH130" s="199">
        <f t="shared" si="7"/>
        <v>0</v>
      </c>
      <c r="BI130" s="199">
        <f t="shared" si="8"/>
        <v>0</v>
      </c>
      <c r="BJ130" s="16" t="s">
        <v>85</v>
      </c>
      <c r="BK130" s="199">
        <f t="shared" si="9"/>
        <v>0</v>
      </c>
      <c r="BL130" s="16" t="s">
        <v>142</v>
      </c>
      <c r="BM130" s="198" t="s">
        <v>539</v>
      </c>
    </row>
    <row r="131" spans="1:65" s="2" customFormat="1" ht="37.9" customHeight="1">
      <c r="A131" s="33"/>
      <c r="B131" s="34"/>
      <c r="C131" s="186" t="s">
        <v>155</v>
      </c>
      <c r="D131" s="186" t="s">
        <v>138</v>
      </c>
      <c r="E131" s="187" t="s">
        <v>540</v>
      </c>
      <c r="F131" s="188" t="s">
        <v>541</v>
      </c>
      <c r="G131" s="189" t="s">
        <v>280</v>
      </c>
      <c r="H131" s="190">
        <v>58.04</v>
      </c>
      <c r="I131" s="191"/>
      <c r="J131" s="192">
        <f t="shared" si="0"/>
        <v>0</v>
      </c>
      <c r="K131" s="193"/>
      <c r="L131" s="38"/>
      <c r="M131" s="194" t="s">
        <v>1</v>
      </c>
      <c r="N131" s="195" t="s">
        <v>42</v>
      </c>
      <c r="O131" s="70"/>
      <c r="P131" s="196">
        <f t="shared" si="1"/>
        <v>0</v>
      </c>
      <c r="Q131" s="196">
        <v>0</v>
      </c>
      <c r="R131" s="196">
        <f t="shared" si="2"/>
        <v>0</v>
      </c>
      <c r="S131" s="196">
        <v>0</v>
      </c>
      <c r="T131" s="197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142</v>
      </c>
      <c r="AT131" s="198" t="s">
        <v>138</v>
      </c>
      <c r="AU131" s="198" t="s">
        <v>88</v>
      </c>
      <c r="AY131" s="16" t="s">
        <v>136</v>
      </c>
      <c r="BE131" s="199">
        <f t="shared" si="4"/>
        <v>0</v>
      </c>
      <c r="BF131" s="199">
        <f t="shared" si="5"/>
        <v>0</v>
      </c>
      <c r="BG131" s="199">
        <f t="shared" si="6"/>
        <v>0</v>
      </c>
      <c r="BH131" s="199">
        <f t="shared" si="7"/>
        <v>0</v>
      </c>
      <c r="BI131" s="199">
        <f t="shared" si="8"/>
        <v>0</v>
      </c>
      <c r="BJ131" s="16" t="s">
        <v>85</v>
      </c>
      <c r="BK131" s="199">
        <f t="shared" si="9"/>
        <v>0</v>
      </c>
      <c r="BL131" s="16" t="s">
        <v>142</v>
      </c>
      <c r="BM131" s="198" t="s">
        <v>542</v>
      </c>
    </row>
    <row r="132" spans="1:65" s="2" customFormat="1" ht="37.9" customHeight="1">
      <c r="A132" s="33"/>
      <c r="B132" s="34"/>
      <c r="C132" s="186" t="s">
        <v>159</v>
      </c>
      <c r="D132" s="186" t="s">
        <v>138</v>
      </c>
      <c r="E132" s="187" t="s">
        <v>543</v>
      </c>
      <c r="F132" s="188" t="s">
        <v>544</v>
      </c>
      <c r="G132" s="189" t="s">
        <v>280</v>
      </c>
      <c r="H132" s="190">
        <v>626.17999999999995</v>
      </c>
      <c r="I132" s="191"/>
      <c r="J132" s="192">
        <f t="shared" si="0"/>
        <v>0</v>
      </c>
      <c r="K132" s="193"/>
      <c r="L132" s="38"/>
      <c r="M132" s="194" t="s">
        <v>1</v>
      </c>
      <c r="N132" s="195" t="s">
        <v>42</v>
      </c>
      <c r="O132" s="70"/>
      <c r="P132" s="196">
        <f t="shared" si="1"/>
        <v>0</v>
      </c>
      <c r="Q132" s="196">
        <v>0</v>
      </c>
      <c r="R132" s="196">
        <f t="shared" si="2"/>
        <v>0</v>
      </c>
      <c r="S132" s="196">
        <v>0</v>
      </c>
      <c r="T132" s="197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142</v>
      </c>
      <c r="AT132" s="198" t="s">
        <v>138</v>
      </c>
      <c r="AU132" s="198" t="s">
        <v>88</v>
      </c>
      <c r="AY132" s="16" t="s">
        <v>136</v>
      </c>
      <c r="BE132" s="199">
        <f t="shared" si="4"/>
        <v>0</v>
      </c>
      <c r="BF132" s="199">
        <f t="shared" si="5"/>
        <v>0</v>
      </c>
      <c r="BG132" s="199">
        <f t="shared" si="6"/>
        <v>0</v>
      </c>
      <c r="BH132" s="199">
        <f t="shared" si="7"/>
        <v>0</v>
      </c>
      <c r="BI132" s="199">
        <f t="shared" si="8"/>
        <v>0</v>
      </c>
      <c r="BJ132" s="16" t="s">
        <v>85</v>
      </c>
      <c r="BK132" s="199">
        <f t="shared" si="9"/>
        <v>0</v>
      </c>
      <c r="BL132" s="16" t="s">
        <v>142</v>
      </c>
      <c r="BM132" s="198" t="s">
        <v>545</v>
      </c>
    </row>
    <row r="133" spans="1:65" s="2" customFormat="1" ht="33" customHeight="1">
      <c r="A133" s="33"/>
      <c r="B133" s="34"/>
      <c r="C133" s="186" t="s">
        <v>163</v>
      </c>
      <c r="D133" s="186" t="s">
        <v>138</v>
      </c>
      <c r="E133" s="187" t="s">
        <v>546</v>
      </c>
      <c r="F133" s="188" t="s">
        <v>547</v>
      </c>
      <c r="G133" s="189" t="s">
        <v>280</v>
      </c>
      <c r="H133" s="190">
        <v>68.260000000000005</v>
      </c>
      <c r="I133" s="191"/>
      <c r="J133" s="192">
        <f t="shared" si="0"/>
        <v>0</v>
      </c>
      <c r="K133" s="193"/>
      <c r="L133" s="38"/>
      <c r="M133" s="194" t="s">
        <v>1</v>
      </c>
      <c r="N133" s="195" t="s">
        <v>42</v>
      </c>
      <c r="O133" s="70"/>
      <c r="P133" s="196">
        <f t="shared" si="1"/>
        <v>0</v>
      </c>
      <c r="Q133" s="196">
        <v>0</v>
      </c>
      <c r="R133" s="196">
        <f t="shared" si="2"/>
        <v>0</v>
      </c>
      <c r="S133" s="196">
        <v>0</v>
      </c>
      <c r="T133" s="197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142</v>
      </c>
      <c r="AT133" s="198" t="s">
        <v>138</v>
      </c>
      <c r="AU133" s="198" t="s">
        <v>88</v>
      </c>
      <c r="AY133" s="16" t="s">
        <v>136</v>
      </c>
      <c r="BE133" s="199">
        <f t="shared" si="4"/>
        <v>0</v>
      </c>
      <c r="BF133" s="199">
        <f t="shared" si="5"/>
        <v>0</v>
      </c>
      <c r="BG133" s="199">
        <f t="shared" si="6"/>
        <v>0</v>
      </c>
      <c r="BH133" s="199">
        <f t="shared" si="7"/>
        <v>0</v>
      </c>
      <c r="BI133" s="199">
        <f t="shared" si="8"/>
        <v>0</v>
      </c>
      <c r="BJ133" s="16" t="s">
        <v>85</v>
      </c>
      <c r="BK133" s="199">
        <f t="shared" si="9"/>
        <v>0</v>
      </c>
      <c r="BL133" s="16" t="s">
        <v>142</v>
      </c>
      <c r="BM133" s="198" t="s">
        <v>548</v>
      </c>
    </row>
    <row r="134" spans="1:65" s="2" customFormat="1" ht="44.25" customHeight="1">
      <c r="A134" s="33"/>
      <c r="B134" s="34"/>
      <c r="C134" s="186" t="s">
        <v>167</v>
      </c>
      <c r="D134" s="186" t="s">
        <v>138</v>
      </c>
      <c r="E134" s="187" t="s">
        <v>549</v>
      </c>
      <c r="F134" s="188" t="s">
        <v>550</v>
      </c>
      <c r="G134" s="189" t="s">
        <v>280</v>
      </c>
      <c r="H134" s="190">
        <v>17.989999999999998</v>
      </c>
      <c r="I134" s="191"/>
      <c r="J134" s="192">
        <f t="shared" si="0"/>
        <v>0</v>
      </c>
      <c r="K134" s="193"/>
      <c r="L134" s="38"/>
      <c r="M134" s="194" t="s">
        <v>1</v>
      </c>
      <c r="N134" s="195" t="s">
        <v>42</v>
      </c>
      <c r="O134" s="70"/>
      <c r="P134" s="196">
        <f t="shared" si="1"/>
        <v>0</v>
      </c>
      <c r="Q134" s="196">
        <v>0</v>
      </c>
      <c r="R134" s="196">
        <f t="shared" si="2"/>
        <v>0</v>
      </c>
      <c r="S134" s="196">
        <v>0</v>
      </c>
      <c r="T134" s="197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142</v>
      </c>
      <c r="AT134" s="198" t="s">
        <v>138</v>
      </c>
      <c r="AU134" s="198" t="s">
        <v>88</v>
      </c>
      <c r="AY134" s="16" t="s">
        <v>136</v>
      </c>
      <c r="BE134" s="199">
        <f t="shared" si="4"/>
        <v>0</v>
      </c>
      <c r="BF134" s="199">
        <f t="shared" si="5"/>
        <v>0</v>
      </c>
      <c r="BG134" s="199">
        <f t="shared" si="6"/>
        <v>0</v>
      </c>
      <c r="BH134" s="199">
        <f t="shared" si="7"/>
        <v>0</v>
      </c>
      <c r="BI134" s="199">
        <f t="shared" si="8"/>
        <v>0</v>
      </c>
      <c r="BJ134" s="16" t="s">
        <v>85</v>
      </c>
      <c r="BK134" s="199">
        <f t="shared" si="9"/>
        <v>0</v>
      </c>
      <c r="BL134" s="16" t="s">
        <v>142</v>
      </c>
      <c r="BM134" s="198" t="s">
        <v>551</v>
      </c>
    </row>
    <row r="135" spans="1:65" s="2" customFormat="1" ht="62.65" customHeight="1">
      <c r="A135" s="33"/>
      <c r="B135" s="34"/>
      <c r="C135" s="186" t="s">
        <v>171</v>
      </c>
      <c r="D135" s="186" t="s">
        <v>138</v>
      </c>
      <c r="E135" s="187" t="s">
        <v>552</v>
      </c>
      <c r="F135" s="188" t="s">
        <v>553</v>
      </c>
      <c r="G135" s="189" t="s">
        <v>280</v>
      </c>
      <c r="H135" s="190">
        <v>40</v>
      </c>
      <c r="I135" s="191"/>
      <c r="J135" s="192">
        <f t="shared" si="0"/>
        <v>0</v>
      </c>
      <c r="K135" s="193"/>
      <c r="L135" s="38"/>
      <c r="M135" s="194" t="s">
        <v>1</v>
      </c>
      <c r="N135" s="195" t="s">
        <v>42</v>
      </c>
      <c r="O135" s="70"/>
      <c r="P135" s="196">
        <f t="shared" si="1"/>
        <v>0</v>
      </c>
      <c r="Q135" s="196">
        <v>0</v>
      </c>
      <c r="R135" s="196">
        <f t="shared" si="2"/>
        <v>0</v>
      </c>
      <c r="S135" s="196">
        <v>0</v>
      </c>
      <c r="T135" s="197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142</v>
      </c>
      <c r="AT135" s="198" t="s">
        <v>138</v>
      </c>
      <c r="AU135" s="198" t="s">
        <v>88</v>
      </c>
      <c r="AY135" s="16" t="s">
        <v>136</v>
      </c>
      <c r="BE135" s="199">
        <f t="shared" si="4"/>
        <v>0</v>
      </c>
      <c r="BF135" s="199">
        <f t="shared" si="5"/>
        <v>0</v>
      </c>
      <c r="BG135" s="199">
        <f t="shared" si="6"/>
        <v>0</v>
      </c>
      <c r="BH135" s="199">
        <f t="shared" si="7"/>
        <v>0</v>
      </c>
      <c r="BI135" s="199">
        <f t="shared" si="8"/>
        <v>0</v>
      </c>
      <c r="BJ135" s="16" t="s">
        <v>85</v>
      </c>
      <c r="BK135" s="199">
        <f t="shared" si="9"/>
        <v>0</v>
      </c>
      <c r="BL135" s="16" t="s">
        <v>142</v>
      </c>
      <c r="BM135" s="198" t="s">
        <v>554</v>
      </c>
    </row>
    <row r="136" spans="1:65" s="2" customFormat="1" ht="55.5" customHeight="1">
      <c r="A136" s="33"/>
      <c r="B136" s="34"/>
      <c r="C136" s="186" t="s">
        <v>175</v>
      </c>
      <c r="D136" s="186" t="s">
        <v>138</v>
      </c>
      <c r="E136" s="187" t="s">
        <v>305</v>
      </c>
      <c r="F136" s="188" t="s">
        <v>306</v>
      </c>
      <c r="G136" s="189" t="s">
        <v>280</v>
      </c>
      <c r="H136" s="190">
        <v>3.37</v>
      </c>
      <c r="I136" s="191"/>
      <c r="J136" s="192">
        <f t="shared" si="0"/>
        <v>0</v>
      </c>
      <c r="K136" s="193"/>
      <c r="L136" s="38"/>
      <c r="M136" s="194" t="s">
        <v>1</v>
      </c>
      <c r="N136" s="195" t="s">
        <v>42</v>
      </c>
      <c r="O136" s="70"/>
      <c r="P136" s="196">
        <f t="shared" si="1"/>
        <v>0</v>
      </c>
      <c r="Q136" s="196">
        <v>0</v>
      </c>
      <c r="R136" s="196">
        <f t="shared" si="2"/>
        <v>0</v>
      </c>
      <c r="S136" s="196">
        <v>0</v>
      </c>
      <c r="T136" s="197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142</v>
      </c>
      <c r="AT136" s="198" t="s">
        <v>138</v>
      </c>
      <c r="AU136" s="198" t="s">
        <v>88</v>
      </c>
      <c r="AY136" s="16" t="s">
        <v>136</v>
      </c>
      <c r="BE136" s="199">
        <f t="shared" si="4"/>
        <v>0</v>
      </c>
      <c r="BF136" s="199">
        <f t="shared" si="5"/>
        <v>0</v>
      </c>
      <c r="BG136" s="199">
        <f t="shared" si="6"/>
        <v>0</v>
      </c>
      <c r="BH136" s="199">
        <f t="shared" si="7"/>
        <v>0</v>
      </c>
      <c r="BI136" s="199">
        <f t="shared" si="8"/>
        <v>0</v>
      </c>
      <c r="BJ136" s="16" t="s">
        <v>85</v>
      </c>
      <c r="BK136" s="199">
        <f t="shared" si="9"/>
        <v>0</v>
      </c>
      <c r="BL136" s="16" t="s">
        <v>142</v>
      </c>
      <c r="BM136" s="198" t="s">
        <v>555</v>
      </c>
    </row>
    <row r="137" spans="1:65" s="2" customFormat="1" ht="62.65" customHeight="1">
      <c r="A137" s="33"/>
      <c r="B137" s="34"/>
      <c r="C137" s="186" t="s">
        <v>179</v>
      </c>
      <c r="D137" s="186" t="s">
        <v>138</v>
      </c>
      <c r="E137" s="187" t="s">
        <v>309</v>
      </c>
      <c r="F137" s="188" t="s">
        <v>310</v>
      </c>
      <c r="G137" s="189" t="s">
        <v>280</v>
      </c>
      <c r="H137" s="190">
        <v>322.08</v>
      </c>
      <c r="I137" s="191"/>
      <c r="J137" s="192">
        <f t="shared" si="0"/>
        <v>0</v>
      </c>
      <c r="K137" s="193"/>
      <c r="L137" s="38"/>
      <c r="M137" s="194" t="s">
        <v>1</v>
      </c>
      <c r="N137" s="195" t="s">
        <v>42</v>
      </c>
      <c r="O137" s="70"/>
      <c r="P137" s="196">
        <f t="shared" si="1"/>
        <v>0</v>
      </c>
      <c r="Q137" s="196">
        <v>0</v>
      </c>
      <c r="R137" s="196">
        <f t="shared" si="2"/>
        <v>0</v>
      </c>
      <c r="S137" s="196">
        <v>0</v>
      </c>
      <c r="T137" s="197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142</v>
      </c>
      <c r="AT137" s="198" t="s">
        <v>138</v>
      </c>
      <c r="AU137" s="198" t="s">
        <v>88</v>
      </c>
      <c r="AY137" s="16" t="s">
        <v>136</v>
      </c>
      <c r="BE137" s="199">
        <f t="shared" si="4"/>
        <v>0</v>
      </c>
      <c r="BF137" s="199">
        <f t="shared" si="5"/>
        <v>0</v>
      </c>
      <c r="BG137" s="199">
        <f t="shared" si="6"/>
        <v>0</v>
      </c>
      <c r="BH137" s="199">
        <f t="shared" si="7"/>
        <v>0</v>
      </c>
      <c r="BI137" s="199">
        <f t="shared" si="8"/>
        <v>0</v>
      </c>
      <c r="BJ137" s="16" t="s">
        <v>85</v>
      </c>
      <c r="BK137" s="199">
        <f t="shared" si="9"/>
        <v>0</v>
      </c>
      <c r="BL137" s="16" t="s">
        <v>142</v>
      </c>
      <c r="BM137" s="198" t="s">
        <v>556</v>
      </c>
    </row>
    <row r="138" spans="1:65" s="13" customFormat="1">
      <c r="B138" s="200"/>
      <c r="C138" s="201"/>
      <c r="D138" s="202" t="s">
        <v>186</v>
      </c>
      <c r="E138" s="203" t="s">
        <v>1</v>
      </c>
      <c r="F138" s="204" t="s">
        <v>557</v>
      </c>
      <c r="G138" s="201"/>
      <c r="H138" s="205">
        <v>322.08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186</v>
      </c>
      <c r="AU138" s="211" t="s">
        <v>88</v>
      </c>
      <c r="AV138" s="13" t="s">
        <v>88</v>
      </c>
      <c r="AW138" s="13" t="s">
        <v>34</v>
      </c>
      <c r="AX138" s="13" t="s">
        <v>85</v>
      </c>
      <c r="AY138" s="211" t="s">
        <v>136</v>
      </c>
    </row>
    <row r="139" spans="1:65" s="2" customFormat="1" ht="62.65" customHeight="1">
      <c r="A139" s="33"/>
      <c r="B139" s="34"/>
      <c r="C139" s="186" t="s">
        <v>8</v>
      </c>
      <c r="D139" s="186" t="s">
        <v>138</v>
      </c>
      <c r="E139" s="187" t="s">
        <v>313</v>
      </c>
      <c r="F139" s="188" t="s">
        <v>314</v>
      </c>
      <c r="G139" s="189" t="s">
        <v>280</v>
      </c>
      <c r="H139" s="190">
        <v>385.25</v>
      </c>
      <c r="I139" s="191"/>
      <c r="J139" s="192">
        <f>ROUND(I139*H139,2)</f>
        <v>0</v>
      </c>
      <c r="K139" s="193"/>
      <c r="L139" s="38"/>
      <c r="M139" s="194" t="s">
        <v>1</v>
      </c>
      <c r="N139" s="195" t="s">
        <v>42</v>
      </c>
      <c r="O139" s="7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142</v>
      </c>
      <c r="AT139" s="198" t="s">
        <v>138</v>
      </c>
      <c r="AU139" s="198" t="s">
        <v>88</v>
      </c>
      <c r="AY139" s="16" t="s">
        <v>136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6" t="s">
        <v>85</v>
      </c>
      <c r="BK139" s="199">
        <f>ROUND(I139*H139,2)</f>
        <v>0</v>
      </c>
      <c r="BL139" s="16" t="s">
        <v>142</v>
      </c>
      <c r="BM139" s="198" t="s">
        <v>558</v>
      </c>
    </row>
    <row r="140" spans="1:65" s="2" customFormat="1" ht="62.65" customHeight="1">
      <c r="A140" s="33"/>
      <c r="B140" s="34"/>
      <c r="C140" s="186" t="s">
        <v>188</v>
      </c>
      <c r="D140" s="186" t="s">
        <v>138</v>
      </c>
      <c r="E140" s="187" t="s">
        <v>317</v>
      </c>
      <c r="F140" s="188" t="s">
        <v>318</v>
      </c>
      <c r="G140" s="189" t="s">
        <v>280</v>
      </c>
      <c r="H140" s="190">
        <v>626.17999999999995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42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142</v>
      </c>
      <c r="AT140" s="198" t="s">
        <v>138</v>
      </c>
      <c r="AU140" s="198" t="s">
        <v>88</v>
      </c>
      <c r="AY140" s="16" t="s">
        <v>136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85</v>
      </c>
      <c r="BK140" s="199">
        <f>ROUND(I140*H140,2)</f>
        <v>0</v>
      </c>
      <c r="BL140" s="16" t="s">
        <v>142</v>
      </c>
      <c r="BM140" s="198" t="s">
        <v>559</v>
      </c>
    </row>
    <row r="141" spans="1:65" s="2" customFormat="1" ht="44.25" customHeight="1">
      <c r="A141" s="33"/>
      <c r="B141" s="34"/>
      <c r="C141" s="186" t="s">
        <v>192</v>
      </c>
      <c r="D141" s="186" t="s">
        <v>138</v>
      </c>
      <c r="E141" s="187" t="s">
        <v>560</v>
      </c>
      <c r="F141" s="188" t="s">
        <v>561</v>
      </c>
      <c r="G141" s="189" t="s">
        <v>280</v>
      </c>
      <c r="H141" s="190">
        <v>432</v>
      </c>
      <c r="I141" s="191"/>
      <c r="J141" s="192">
        <f>ROUND(I141*H141,2)</f>
        <v>0</v>
      </c>
      <c r="K141" s="193"/>
      <c r="L141" s="38"/>
      <c r="M141" s="194" t="s">
        <v>1</v>
      </c>
      <c r="N141" s="195" t="s">
        <v>42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142</v>
      </c>
      <c r="AT141" s="198" t="s">
        <v>138</v>
      </c>
      <c r="AU141" s="198" t="s">
        <v>88</v>
      </c>
      <c r="AY141" s="16" t="s">
        <v>136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85</v>
      </c>
      <c r="BK141" s="199">
        <f>ROUND(I141*H141,2)</f>
        <v>0</v>
      </c>
      <c r="BL141" s="16" t="s">
        <v>142</v>
      </c>
      <c r="BM141" s="198" t="s">
        <v>562</v>
      </c>
    </row>
    <row r="142" spans="1:65" s="13" customFormat="1">
      <c r="B142" s="200"/>
      <c r="C142" s="201"/>
      <c r="D142" s="202" t="s">
        <v>186</v>
      </c>
      <c r="E142" s="203" t="s">
        <v>1</v>
      </c>
      <c r="F142" s="204" t="s">
        <v>563</v>
      </c>
      <c r="G142" s="201"/>
      <c r="H142" s="205">
        <v>432</v>
      </c>
      <c r="I142" s="206"/>
      <c r="J142" s="201"/>
      <c r="K142" s="201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186</v>
      </c>
      <c r="AU142" s="211" t="s">
        <v>88</v>
      </c>
      <c r="AV142" s="13" t="s">
        <v>88</v>
      </c>
      <c r="AW142" s="13" t="s">
        <v>34</v>
      </c>
      <c r="AX142" s="13" t="s">
        <v>85</v>
      </c>
      <c r="AY142" s="211" t="s">
        <v>136</v>
      </c>
    </row>
    <row r="143" spans="1:65" s="2" customFormat="1" ht="55.5" customHeight="1">
      <c r="A143" s="33"/>
      <c r="B143" s="34"/>
      <c r="C143" s="186" t="s">
        <v>196</v>
      </c>
      <c r="D143" s="186" t="s">
        <v>138</v>
      </c>
      <c r="E143" s="187" t="s">
        <v>564</v>
      </c>
      <c r="F143" s="188" t="s">
        <v>565</v>
      </c>
      <c r="G143" s="189" t="s">
        <v>280</v>
      </c>
      <c r="H143" s="190">
        <v>1634.09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42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142</v>
      </c>
      <c r="AT143" s="198" t="s">
        <v>138</v>
      </c>
      <c r="AU143" s="198" t="s">
        <v>88</v>
      </c>
      <c r="AY143" s="16" t="s">
        <v>136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85</v>
      </c>
      <c r="BK143" s="199">
        <f>ROUND(I143*H143,2)</f>
        <v>0</v>
      </c>
      <c r="BL143" s="16" t="s">
        <v>142</v>
      </c>
      <c r="BM143" s="198" t="s">
        <v>566</v>
      </c>
    </row>
    <row r="144" spans="1:65" s="13" customFormat="1">
      <c r="B144" s="200"/>
      <c r="C144" s="201"/>
      <c r="D144" s="202" t="s">
        <v>186</v>
      </c>
      <c r="E144" s="203" t="s">
        <v>1</v>
      </c>
      <c r="F144" s="204" t="s">
        <v>567</v>
      </c>
      <c r="G144" s="201"/>
      <c r="H144" s="205">
        <v>1634.09</v>
      </c>
      <c r="I144" s="206"/>
      <c r="J144" s="201"/>
      <c r="K144" s="201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186</v>
      </c>
      <c r="AU144" s="211" t="s">
        <v>88</v>
      </c>
      <c r="AV144" s="13" t="s">
        <v>88</v>
      </c>
      <c r="AW144" s="13" t="s">
        <v>34</v>
      </c>
      <c r="AX144" s="13" t="s">
        <v>85</v>
      </c>
      <c r="AY144" s="211" t="s">
        <v>136</v>
      </c>
    </row>
    <row r="145" spans="1:65" s="2" customFormat="1" ht="37.9" customHeight="1">
      <c r="A145" s="33"/>
      <c r="B145" s="34"/>
      <c r="C145" s="186" t="s">
        <v>200</v>
      </c>
      <c r="D145" s="186" t="s">
        <v>138</v>
      </c>
      <c r="E145" s="187" t="s">
        <v>332</v>
      </c>
      <c r="F145" s="188" t="s">
        <v>333</v>
      </c>
      <c r="G145" s="189" t="s">
        <v>141</v>
      </c>
      <c r="H145" s="190">
        <v>460.04</v>
      </c>
      <c r="I145" s="191"/>
      <c r="J145" s="192">
        <f>ROUND(I145*H145,2)</f>
        <v>0</v>
      </c>
      <c r="K145" s="193"/>
      <c r="L145" s="38"/>
      <c r="M145" s="194" t="s">
        <v>1</v>
      </c>
      <c r="N145" s="195" t="s">
        <v>42</v>
      </c>
      <c r="O145" s="70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142</v>
      </c>
      <c r="AT145" s="198" t="s">
        <v>138</v>
      </c>
      <c r="AU145" s="198" t="s">
        <v>88</v>
      </c>
      <c r="AY145" s="16" t="s">
        <v>136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85</v>
      </c>
      <c r="BK145" s="199">
        <f>ROUND(I145*H145,2)</f>
        <v>0</v>
      </c>
      <c r="BL145" s="16" t="s">
        <v>142</v>
      </c>
      <c r="BM145" s="198" t="s">
        <v>568</v>
      </c>
    </row>
    <row r="146" spans="1:65" s="2" customFormat="1" ht="16.5" customHeight="1">
      <c r="A146" s="33"/>
      <c r="B146" s="34"/>
      <c r="C146" s="212" t="s">
        <v>204</v>
      </c>
      <c r="D146" s="212" t="s">
        <v>262</v>
      </c>
      <c r="E146" s="213" t="s">
        <v>569</v>
      </c>
      <c r="F146" s="214" t="s">
        <v>570</v>
      </c>
      <c r="G146" s="215" t="s">
        <v>337</v>
      </c>
      <c r="H146" s="216">
        <v>9.2010000000000005</v>
      </c>
      <c r="I146" s="217"/>
      <c r="J146" s="218">
        <f>ROUND(I146*H146,2)</f>
        <v>0</v>
      </c>
      <c r="K146" s="219"/>
      <c r="L146" s="220"/>
      <c r="M146" s="236" t="s">
        <v>1</v>
      </c>
      <c r="N146" s="237" t="s">
        <v>42</v>
      </c>
      <c r="O146" s="70"/>
      <c r="P146" s="196">
        <f>O146*H146</f>
        <v>0</v>
      </c>
      <c r="Q146" s="196">
        <v>1E-3</v>
      </c>
      <c r="R146" s="196">
        <f>Q146*H146</f>
        <v>9.2010000000000008E-3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167</v>
      </c>
      <c r="AT146" s="198" t="s">
        <v>262</v>
      </c>
      <c r="AU146" s="198" t="s">
        <v>88</v>
      </c>
      <c r="AY146" s="16" t="s">
        <v>136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85</v>
      </c>
      <c r="BK146" s="199">
        <f>ROUND(I146*H146,2)</f>
        <v>0</v>
      </c>
      <c r="BL146" s="16" t="s">
        <v>142</v>
      </c>
      <c r="BM146" s="198" t="s">
        <v>571</v>
      </c>
    </row>
    <row r="147" spans="1:65" s="13" customFormat="1">
      <c r="B147" s="200"/>
      <c r="C147" s="201"/>
      <c r="D147" s="202" t="s">
        <v>186</v>
      </c>
      <c r="E147" s="201"/>
      <c r="F147" s="204" t="s">
        <v>572</v>
      </c>
      <c r="G147" s="201"/>
      <c r="H147" s="205">
        <v>9.2010000000000005</v>
      </c>
      <c r="I147" s="206"/>
      <c r="J147" s="201"/>
      <c r="K147" s="201"/>
      <c r="L147" s="207"/>
      <c r="M147" s="208"/>
      <c r="N147" s="209"/>
      <c r="O147" s="209"/>
      <c r="P147" s="209"/>
      <c r="Q147" s="209"/>
      <c r="R147" s="209"/>
      <c r="S147" s="209"/>
      <c r="T147" s="210"/>
      <c r="AT147" s="211" t="s">
        <v>186</v>
      </c>
      <c r="AU147" s="211" t="s">
        <v>88</v>
      </c>
      <c r="AV147" s="13" t="s">
        <v>88</v>
      </c>
      <c r="AW147" s="13" t="s">
        <v>4</v>
      </c>
      <c r="AX147" s="13" t="s">
        <v>85</v>
      </c>
      <c r="AY147" s="211" t="s">
        <v>136</v>
      </c>
    </row>
    <row r="148" spans="1:65" s="2" customFormat="1" ht="37.9" customHeight="1">
      <c r="A148" s="33"/>
      <c r="B148" s="34"/>
      <c r="C148" s="186" t="s">
        <v>208</v>
      </c>
      <c r="D148" s="186" t="s">
        <v>138</v>
      </c>
      <c r="E148" s="187" t="s">
        <v>573</v>
      </c>
      <c r="F148" s="188" t="s">
        <v>574</v>
      </c>
      <c r="G148" s="189" t="s">
        <v>141</v>
      </c>
      <c r="H148" s="190">
        <v>801.14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42</v>
      </c>
      <c r="O148" s="7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142</v>
      </c>
      <c r="AT148" s="198" t="s">
        <v>138</v>
      </c>
      <c r="AU148" s="198" t="s">
        <v>88</v>
      </c>
      <c r="AY148" s="16" t="s">
        <v>136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85</v>
      </c>
      <c r="BK148" s="199">
        <f>ROUND(I148*H148,2)</f>
        <v>0</v>
      </c>
      <c r="BL148" s="16" t="s">
        <v>142</v>
      </c>
      <c r="BM148" s="198" t="s">
        <v>575</v>
      </c>
    </row>
    <row r="149" spans="1:65" s="2" customFormat="1" ht="16.5" customHeight="1">
      <c r="A149" s="33"/>
      <c r="B149" s="34"/>
      <c r="C149" s="212" t="s">
        <v>212</v>
      </c>
      <c r="D149" s="212" t="s">
        <v>262</v>
      </c>
      <c r="E149" s="213" t="s">
        <v>340</v>
      </c>
      <c r="F149" s="214" t="s">
        <v>576</v>
      </c>
      <c r="G149" s="215" t="s">
        <v>337</v>
      </c>
      <c r="H149" s="216">
        <v>12.016999999999999</v>
      </c>
      <c r="I149" s="217"/>
      <c r="J149" s="218">
        <f>ROUND(I149*H149,2)</f>
        <v>0</v>
      </c>
      <c r="K149" s="219"/>
      <c r="L149" s="220"/>
      <c r="M149" s="236" t="s">
        <v>1</v>
      </c>
      <c r="N149" s="237" t="s">
        <v>42</v>
      </c>
      <c r="O149" s="70"/>
      <c r="P149" s="196">
        <f>O149*H149</f>
        <v>0</v>
      </c>
      <c r="Q149" s="196">
        <v>1E-3</v>
      </c>
      <c r="R149" s="196">
        <f>Q149*H149</f>
        <v>1.2017E-2</v>
      </c>
      <c r="S149" s="196">
        <v>0</v>
      </c>
      <c r="T149" s="19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8" t="s">
        <v>167</v>
      </c>
      <c r="AT149" s="198" t="s">
        <v>262</v>
      </c>
      <c r="AU149" s="198" t="s">
        <v>88</v>
      </c>
      <c r="AY149" s="16" t="s">
        <v>136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6" t="s">
        <v>85</v>
      </c>
      <c r="BK149" s="199">
        <f>ROUND(I149*H149,2)</f>
        <v>0</v>
      </c>
      <c r="BL149" s="16" t="s">
        <v>142</v>
      </c>
      <c r="BM149" s="198" t="s">
        <v>577</v>
      </c>
    </row>
    <row r="150" spans="1:65" s="13" customFormat="1">
      <c r="B150" s="200"/>
      <c r="C150" s="201"/>
      <c r="D150" s="202" t="s">
        <v>186</v>
      </c>
      <c r="E150" s="201"/>
      <c r="F150" s="204" t="s">
        <v>578</v>
      </c>
      <c r="G150" s="201"/>
      <c r="H150" s="205">
        <v>12.016999999999999</v>
      </c>
      <c r="I150" s="206"/>
      <c r="J150" s="201"/>
      <c r="K150" s="201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186</v>
      </c>
      <c r="AU150" s="211" t="s">
        <v>88</v>
      </c>
      <c r="AV150" s="13" t="s">
        <v>88</v>
      </c>
      <c r="AW150" s="13" t="s">
        <v>4</v>
      </c>
      <c r="AX150" s="13" t="s">
        <v>85</v>
      </c>
      <c r="AY150" s="211" t="s">
        <v>136</v>
      </c>
    </row>
    <row r="151" spans="1:65" s="2" customFormat="1" ht="33" customHeight="1">
      <c r="A151" s="33"/>
      <c r="B151" s="34"/>
      <c r="C151" s="186" t="s">
        <v>216</v>
      </c>
      <c r="D151" s="186" t="s">
        <v>138</v>
      </c>
      <c r="E151" s="187" t="s">
        <v>579</v>
      </c>
      <c r="F151" s="188" t="s">
        <v>580</v>
      </c>
      <c r="G151" s="189" t="s">
        <v>141</v>
      </c>
      <c r="H151" s="190">
        <v>432</v>
      </c>
      <c r="I151" s="191"/>
      <c r="J151" s="192">
        <f>ROUND(I151*H151,2)</f>
        <v>0</v>
      </c>
      <c r="K151" s="193"/>
      <c r="L151" s="38"/>
      <c r="M151" s="194" t="s">
        <v>1</v>
      </c>
      <c r="N151" s="195" t="s">
        <v>42</v>
      </c>
      <c r="O151" s="70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142</v>
      </c>
      <c r="AT151" s="198" t="s">
        <v>138</v>
      </c>
      <c r="AU151" s="198" t="s">
        <v>88</v>
      </c>
      <c r="AY151" s="16" t="s">
        <v>136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85</v>
      </c>
      <c r="BK151" s="199">
        <f>ROUND(I151*H151,2)</f>
        <v>0</v>
      </c>
      <c r="BL151" s="16" t="s">
        <v>142</v>
      </c>
      <c r="BM151" s="198" t="s">
        <v>581</v>
      </c>
    </row>
    <row r="152" spans="1:65" s="2" customFormat="1" ht="37.9" customHeight="1">
      <c r="A152" s="33"/>
      <c r="B152" s="34"/>
      <c r="C152" s="186" t="s">
        <v>7</v>
      </c>
      <c r="D152" s="186" t="s">
        <v>138</v>
      </c>
      <c r="E152" s="187" t="s">
        <v>582</v>
      </c>
      <c r="F152" s="188" t="s">
        <v>583</v>
      </c>
      <c r="G152" s="189" t="s">
        <v>141</v>
      </c>
      <c r="H152" s="190">
        <v>1332.79</v>
      </c>
      <c r="I152" s="191"/>
      <c r="J152" s="192">
        <f>ROUND(I152*H152,2)</f>
        <v>0</v>
      </c>
      <c r="K152" s="193"/>
      <c r="L152" s="38"/>
      <c r="M152" s="194" t="s">
        <v>1</v>
      </c>
      <c r="N152" s="195" t="s">
        <v>42</v>
      </c>
      <c r="O152" s="70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8" t="s">
        <v>142</v>
      </c>
      <c r="AT152" s="198" t="s">
        <v>138</v>
      </c>
      <c r="AU152" s="198" t="s">
        <v>88</v>
      </c>
      <c r="AY152" s="16" t="s">
        <v>136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6" t="s">
        <v>85</v>
      </c>
      <c r="BK152" s="199">
        <f>ROUND(I152*H152,2)</f>
        <v>0</v>
      </c>
      <c r="BL152" s="16" t="s">
        <v>142</v>
      </c>
      <c r="BM152" s="198" t="s">
        <v>584</v>
      </c>
    </row>
    <row r="153" spans="1:65" s="2" customFormat="1" ht="37.9" customHeight="1">
      <c r="A153" s="33"/>
      <c r="B153" s="34"/>
      <c r="C153" s="186" t="s">
        <v>223</v>
      </c>
      <c r="D153" s="186" t="s">
        <v>138</v>
      </c>
      <c r="E153" s="187" t="s">
        <v>585</v>
      </c>
      <c r="F153" s="188" t="s">
        <v>586</v>
      </c>
      <c r="G153" s="189" t="s">
        <v>141</v>
      </c>
      <c r="H153" s="190">
        <v>801.14</v>
      </c>
      <c r="I153" s="191"/>
      <c r="J153" s="192">
        <f>ROUND(I153*H153,2)</f>
        <v>0</v>
      </c>
      <c r="K153" s="193"/>
      <c r="L153" s="38"/>
      <c r="M153" s="194" t="s">
        <v>1</v>
      </c>
      <c r="N153" s="195" t="s">
        <v>42</v>
      </c>
      <c r="O153" s="70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142</v>
      </c>
      <c r="AT153" s="198" t="s">
        <v>138</v>
      </c>
      <c r="AU153" s="198" t="s">
        <v>88</v>
      </c>
      <c r="AY153" s="16" t="s">
        <v>136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6" t="s">
        <v>85</v>
      </c>
      <c r="BK153" s="199">
        <f>ROUND(I153*H153,2)</f>
        <v>0</v>
      </c>
      <c r="BL153" s="16" t="s">
        <v>142</v>
      </c>
      <c r="BM153" s="198" t="s">
        <v>587</v>
      </c>
    </row>
    <row r="154" spans="1:65" s="12" customFormat="1" ht="22.9" customHeight="1">
      <c r="B154" s="170"/>
      <c r="C154" s="171"/>
      <c r="D154" s="172" t="s">
        <v>76</v>
      </c>
      <c r="E154" s="184" t="s">
        <v>88</v>
      </c>
      <c r="F154" s="184" t="s">
        <v>360</v>
      </c>
      <c r="G154" s="171"/>
      <c r="H154" s="171"/>
      <c r="I154" s="174"/>
      <c r="J154" s="185">
        <f>BK154</f>
        <v>0</v>
      </c>
      <c r="K154" s="171"/>
      <c r="L154" s="176"/>
      <c r="M154" s="177"/>
      <c r="N154" s="178"/>
      <c r="O154" s="178"/>
      <c r="P154" s="179">
        <f>SUM(P155:P160)</f>
        <v>0</v>
      </c>
      <c r="Q154" s="178"/>
      <c r="R154" s="179">
        <f>SUM(R155:R160)</f>
        <v>43.2</v>
      </c>
      <c r="S154" s="178"/>
      <c r="T154" s="180">
        <f>SUM(T155:T160)</f>
        <v>0</v>
      </c>
      <c r="AR154" s="181" t="s">
        <v>85</v>
      </c>
      <c r="AT154" s="182" t="s">
        <v>76</v>
      </c>
      <c r="AU154" s="182" t="s">
        <v>85</v>
      </c>
      <c r="AY154" s="181" t="s">
        <v>136</v>
      </c>
      <c r="BK154" s="183">
        <f>SUM(BK155:BK160)</f>
        <v>0</v>
      </c>
    </row>
    <row r="155" spans="1:65" s="2" customFormat="1" ht="37.9" customHeight="1">
      <c r="A155" s="33"/>
      <c r="B155" s="34"/>
      <c r="C155" s="186" t="s">
        <v>227</v>
      </c>
      <c r="D155" s="186" t="s">
        <v>138</v>
      </c>
      <c r="E155" s="187" t="s">
        <v>588</v>
      </c>
      <c r="F155" s="188" t="s">
        <v>589</v>
      </c>
      <c r="G155" s="189" t="s">
        <v>414</v>
      </c>
      <c r="H155" s="190">
        <v>50</v>
      </c>
      <c r="I155" s="191"/>
      <c r="J155" s="192">
        <f>ROUND(I155*H155,2)</f>
        <v>0</v>
      </c>
      <c r="K155" s="193"/>
      <c r="L155" s="38"/>
      <c r="M155" s="194" t="s">
        <v>1</v>
      </c>
      <c r="N155" s="195" t="s">
        <v>42</v>
      </c>
      <c r="O155" s="70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142</v>
      </c>
      <c r="AT155" s="198" t="s">
        <v>138</v>
      </c>
      <c r="AU155" s="198" t="s">
        <v>88</v>
      </c>
      <c r="AY155" s="16" t="s">
        <v>136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6" t="s">
        <v>85</v>
      </c>
      <c r="BK155" s="199">
        <f>ROUND(I155*H155,2)</f>
        <v>0</v>
      </c>
      <c r="BL155" s="16" t="s">
        <v>142</v>
      </c>
      <c r="BM155" s="198" t="s">
        <v>590</v>
      </c>
    </row>
    <row r="156" spans="1:65" s="2" customFormat="1" ht="16.5" customHeight="1">
      <c r="A156" s="33"/>
      <c r="B156" s="34"/>
      <c r="C156" s="212" t="s">
        <v>232</v>
      </c>
      <c r="D156" s="212" t="s">
        <v>262</v>
      </c>
      <c r="E156" s="213" t="s">
        <v>591</v>
      </c>
      <c r="F156" s="214" t="s">
        <v>592</v>
      </c>
      <c r="G156" s="215" t="s">
        <v>373</v>
      </c>
      <c r="H156" s="216">
        <v>21.6</v>
      </c>
      <c r="I156" s="217"/>
      <c r="J156" s="218">
        <f>ROUND(I156*H156,2)</f>
        <v>0</v>
      </c>
      <c r="K156" s="219"/>
      <c r="L156" s="220"/>
      <c r="M156" s="236" t="s">
        <v>1</v>
      </c>
      <c r="N156" s="237" t="s">
        <v>42</v>
      </c>
      <c r="O156" s="70"/>
      <c r="P156" s="196">
        <f>O156*H156</f>
        <v>0</v>
      </c>
      <c r="Q156" s="196">
        <v>1</v>
      </c>
      <c r="R156" s="196">
        <f>Q156*H156</f>
        <v>21.6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167</v>
      </c>
      <c r="AT156" s="198" t="s">
        <v>262</v>
      </c>
      <c r="AU156" s="198" t="s">
        <v>88</v>
      </c>
      <c r="AY156" s="16" t="s">
        <v>136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6" t="s">
        <v>85</v>
      </c>
      <c r="BK156" s="199">
        <f>ROUND(I156*H156,2)</f>
        <v>0</v>
      </c>
      <c r="BL156" s="16" t="s">
        <v>142</v>
      </c>
      <c r="BM156" s="198" t="s">
        <v>593</v>
      </c>
    </row>
    <row r="157" spans="1:65" s="13" customFormat="1">
      <c r="B157" s="200"/>
      <c r="C157" s="201"/>
      <c r="D157" s="202" t="s">
        <v>186</v>
      </c>
      <c r="E157" s="203" t="s">
        <v>1</v>
      </c>
      <c r="F157" s="204" t="s">
        <v>594</v>
      </c>
      <c r="G157" s="201"/>
      <c r="H157" s="205">
        <v>21.6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186</v>
      </c>
      <c r="AU157" s="211" t="s">
        <v>88</v>
      </c>
      <c r="AV157" s="13" t="s">
        <v>88</v>
      </c>
      <c r="AW157" s="13" t="s">
        <v>34</v>
      </c>
      <c r="AX157" s="13" t="s">
        <v>85</v>
      </c>
      <c r="AY157" s="211" t="s">
        <v>136</v>
      </c>
    </row>
    <row r="158" spans="1:65" s="2" customFormat="1" ht="37.9" customHeight="1">
      <c r="A158" s="33"/>
      <c r="B158" s="34"/>
      <c r="C158" s="186" t="s">
        <v>237</v>
      </c>
      <c r="D158" s="186" t="s">
        <v>138</v>
      </c>
      <c r="E158" s="187" t="s">
        <v>595</v>
      </c>
      <c r="F158" s="188" t="s">
        <v>589</v>
      </c>
      <c r="G158" s="189" t="s">
        <v>414</v>
      </c>
      <c r="H158" s="190">
        <v>50</v>
      </c>
      <c r="I158" s="191"/>
      <c r="J158" s="192">
        <f>ROUND(I158*H158,2)</f>
        <v>0</v>
      </c>
      <c r="K158" s="193"/>
      <c r="L158" s="38"/>
      <c r="M158" s="194" t="s">
        <v>1</v>
      </c>
      <c r="N158" s="195" t="s">
        <v>42</v>
      </c>
      <c r="O158" s="70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8" t="s">
        <v>142</v>
      </c>
      <c r="AT158" s="198" t="s">
        <v>138</v>
      </c>
      <c r="AU158" s="198" t="s">
        <v>88</v>
      </c>
      <c r="AY158" s="16" t="s">
        <v>136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6" t="s">
        <v>85</v>
      </c>
      <c r="BK158" s="199">
        <f>ROUND(I158*H158,2)</f>
        <v>0</v>
      </c>
      <c r="BL158" s="16" t="s">
        <v>142</v>
      </c>
      <c r="BM158" s="198" t="s">
        <v>596</v>
      </c>
    </row>
    <row r="159" spans="1:65" s="2" customFormat="1" ht="16.5" customHeight="1">
      <c r="A159" s="33"/>
      <c r="B159" s="34"/>
      <c r="C159" s="212" t="s">
        <v>242</v>
      </c>
      <c r="D159" s="212" t="s">
        <v>262</v>
      </c>
      <c r="E159" s="213" t="s">
        <v>591</v>
      </c>
      <c r="F159" s="214" t="s">
        <v>592</v>
      </c>
      <c r="G159" s="215" t="s">
        <v>373</v>
      </c>
      <c r="H159" s="216">
        <v>21.6</v>
      </c>
      <c r="I159" s="217"/>
      <c r="J159" s="218">
        <f>ROUND(I159*H159,2)</f>
        <v>0</v>
      </c>
      <c r="K159" s="219"/>
      <c r="L159" s="220"/>
      <c r="M159" s="236" t="s">
        <v>1</v>
      </c>
      <c r="N159" s="237" t="s">
        <v>42</v>
      </c>
      <c r="O159" s="70"/>
      <c r="P159" s="196">
        <f>O159*H159</f>
        <v>0</v>
      </c>
      <c r="Q159" s="196">
        <v>1</v>
      </c>
      <c r="R159" s="196">
        <f>Q159*H159</f>
        <v>21.6</v>
      </c>
      <c r="S159" s="196">
        <v>0</v>
      </c>
      <c r="T159" s="19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8" t="s">
        <v>167</v>
      </c>
      <c r="AT159" s="198" t="s">
        <v>262</v>
      </c>
      <c r="AU159" s="198" t="s">
        <v>88</v>
      </c>
      <c r="AY159" s="16" t="s">
        <v>136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6" t="s">
        <v>85</v>
      </c>
      <c r="BK159" s="199">
        <f>ROUND(I159*H159,2)</f>
        <v>0</v>
      </c>
      <c r="BL159" s="16" t="s">
        <v>142</v>
      </c>
      <c r="BM159" s="198" t="s">
        <v>597</v>
      </c>
    </row>
    <row r="160" spans="1:65" s="13" customFormat="1">
      <c r="B160" s="200"/>
      <c r="C160" s="201"/>
      <c r="D160" s="202" t="s">
        <v>186</v>
      </c>
      <c r="E160" s="203" t="s">
        <v>1</v>
      </c>
      <c r="F160" s="204" t="s">
        <v>594</v>
      </c>
      <c r="G160" s="201"/>
      <c r="H160" s="205">
        <v>21.6</v>
      </c>
      <c r="I160" s="206"/>
      <c r="J160" s="201"/>
      <c r="K160" s="201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186</v>
      </c>
      <c r="AU160" s="211" t="s">
        <v>88</v>
      </c>
      <c r="AV160" s="13" t="s">
        <v>88</v>
      </c>
      <c r="AW160" s="13" t="s">
        <v>34</v>
      </c>
      <c r="AX160" s="13" t="s">
        <v>85</v>
      </c>
      <c r="AY160" s="211" t="s">
        <v>136</v>
      </c>
    </row>
    <row r="161" spans="1:65" s="12" customFormat="1" ht="22.9" customHeight="1">
      <c r="B161" s="170"/>
      <c r="C161" s="171"/>
      <c r="D161" s="172" t="s">
        <v>76</v>
      </c>
      <c r="E161" s="184" t="s">
        <v>147</v>
      </c>
      <c r="F161" s="184" t="s">
        <v>367</v>
      </c>
      <c r="G161" s="171"/>
      <c r="H161" s="171"/>
      <c r="I161" s="174"/>
      <c r="J161" s="185">
        <f>BK161</f>
        <v>0</v>
      </c>
      <c r="K161" s="171"/>
      <c r="L161" s="176"/>
      <c r="M161" s="177"/>
      <c r="N161" s="178"/>
      <c r="O161" s="178"/>
      <c r="P161" s="179">
        <f>SUM(P162:P166)</f>
        <v>0</v>
      </c>
      <c r="Q161" s="178"/>
      <c r="R161" s="179">
        <f>SUM(R162:R166)</f>
        <v>0.52644964999999999</v>
      </c>
      <c r="S161" s="178"/>
      <c r="T161" s="180">
        <f>SUM(T162:T166)</f>
        <v>0</v>
      </c>
      <c r="AR161" s="181" t="s">
        <v>85</v>
      </c>
      <c r="AT161" s="182" t="s">
        <v>76</v>
      </c>
      <c r="AU161" s="182" t="s">
        <v>85</v>
      </c>
      <c r="AY161" s="181" t="s">
        <v>136</v>
      </c>
      <c r="BK161" s="183">
        <f>SUM(BK162:BK166)</f>
        <v>0</v>
      </c>
    </row>
    <row r="162" spans="1:65" s="2" customFormat="1" ht="66.75" customHeight="1">
      <c r="A162" s="33"/>
      <c r="B162" s="34"/>
      <c r="C162" s="186" t="s">
        <v>247</v>
      </c>
      <c r="D162" s="186" t="s">
        <v>138</v>
      </c>
      <c r="E162" s="187" t="s">
        <v>368</v>
      </c>
      <c r="F162" s="188" t="s">
        <v>369</v>
      </c>
      <c r="G162" s="189" t="s">
        <v>280</v>
      </c>
      <c r="H162" s="190">
        <v>10.039999999999999</v>
      </c>
      <c r="I162" s="191"/>
      <c r="J162" s="192">
        <f>ROUND(I162*H162,2)</f>
        <v>0</v>
      </c>
      <c r="K162" s="193"/>
      <c r="L162" s="38"/>
      <c r="M162" s="194" t="s">
        <v>1</v>
      </c>
      <c r="N162" s="195" t="s">
        <v>42</v>
      </c>
      <c r="O162" s="70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8" t="s">
        <v>142</v>
      </c>
      <c r="AT162" s="198" t="s">
        <v>138</v>
      </c>
      <c r="AU162" s="198" t="s">
        <v>88</v>
      </c>
      <c r="AY162" s="16" t="s">
        <v>136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6" t="s">
        <v>85</v>
      </c>
      <c r="BK162" s="199">
        <f>ROUND(I162*H162,2)</f>
        <v>0</v>
      </c>
      <c r="BL162" s="16" t="s">
        <v>142</v>
      </c>
      <c r="BM162" s="198" t="s">
        <v>598</v>
      </c>
    </row>
    <row r="163" spans="1:65" s="2" customFormat="1" ht="76.349999999999994" customHeight="1">
      <c r="A163" s="33"/>
      <c r="B163" s="34"/>
      <c r="C163" s="186" t="s">
        <v>252</v>
      </c>
      <c r="D163" s="186" t="s">
        <v>138</v>
      </c>
      <c r="E163" s="187" t="s">
        <v>457</v>
      </c>
      <c r="F163" s="188" t="s">
        <v>599</v>
      </c>
      <c r="G163" s="189" t="s">
        <v>141</v>
      </c>
      <c r="H163" s="190">
        <v>31.7</v>
      </c>
      <c r="I163" s="191"/>
      <c r="J163" s="192">
        <f>ROUND(I163*H163,2)</f>
        <v>0</v>
      </c>
      <c r="K163" s="193"/>
      <c r="L163" s="38"/>
      <c r="M163" s="194" t="s">
        <v>1</v>
      </c>
      <c r="N163" s="195" t="s">
        <v>42</v>
      </c>
      <c r="O163" s="70"/>
      <c r="P163" s="196">
        <f>O163*H163</f>
        <v>0</v>
      </c>
      <c r="Q163" s="196">
        <v>8.6499999999999997E-3</v>
      </c>
      <c r="R163" s="196">
        <f>Q163*H163</f>
        <v>0.27420499999999998</v>
      </c>
      <c r="S163" s="196">
        <v>0</v>
      </c>
      <c r="T163" s="19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8" t="s">
        <v>142</v>
      </c>
      <c r="AT163" s="198" t="s">
        <v>138</v>
      </c>
      <c r="AU163" s="198" t="s">
        <v>88</v>
      </c>
      <c r="AY163" s="16" t="s">
        <v>136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6" t="s">
        <v>85</v>
      </c>
      <c r="BK163" s="199">
        <f>ROUND(I163*H163,2)</f>
        <v>0</v>
      </c>
      <c r="BL163" s="16" t="s">
        <v>142</v>
      </c>
      <c r="BM163" s="198" t="s">
        <v>600</v>
      </c>
    </row>
    <row r="164" spans="1:65" s="2" customFormat="1" ht="76.349999999999994" customHeight="1">
      <c r="A164" s="33"/>
      <c r="B164" s="34"/>
      <c r="C164" s="186" t="s">
        <v>257</v>
      </c>
      <c r="D164" s="186" t="s">
        <v>138</v>
      </c>
      <c r="E164" s="187" t="s">
        <v>460</v>
      </c>
      <c r="F164" s="188" t="s">
        <v>601</v>
      </c>
      <c r="G164" s="189" t="s">
        <v>141</v>
      </c>
      <c r="H164" s="190">
        <v>31.7</v>
      </c>
      <c r="I164" s="191"/>
      <c r="J164" s="192">
        <f>ROUND(I164*H164,2)</f>
        <v>0</v>
      </c>
      <c r="K164" s="193"/>
      <c r="L164" s="38"/>
      <c r="M164" s="194" t="s">
        <v>1</v>
      </c>
      <c r="N164" s="195" t="s">
        <v>42</v>
      </c>
      <c r="O164" s="70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8" t="s">
        <v>142</v>
      </c>
      <c r="AT164" s="198" t="s">
        <v>138</v>
      </c>
      <c r="AU164" s="198" t="s">
        <v>88</v>
      </c>
      <c r="AY164" s="16" t="s">
        <v>136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6" t="s">
        <v>85</v>
      </c>
      <c r="BK164" s="199">
        <f>ROUND(I164*H164,2)</f>
        <v>0</v>
      </c>
      <c r="BL164" s="16" t="s">
        <v>142</v>
      </c>
      <c r="BM164" s="198" t="s">
        <v>602</v>
      </c>
    </row>
    <row r="165" spans="1:65" s="2" customFormat="1" ht="90" customHeight="1">
      <c r="A165" s="33"/>
      <c r="B165" s="34"/>
      <c r="C165" s="186" t="s">
        <v>261</v>
      </c>
      <c r="D165" s="186" t="s">
        <v>138</v>
      </c>
      <c r="E165" s="187" t="s">
        <v>371</v>
      </c>
      <c r="F165" s="188" t="s">
        <v>463</v>
      </c>
      <c r="G165" s="189" t="s">
        <v>373</v>
      </c>
      <c r="H165" s="190">
        <v>0.245</v>
      </c>
      <c r="I165" s="191"/>
      <c r="J165" s="192">
        <f>ROUND(I165*H165,2)</f>
        <v>0</v>
      </c>
      <c r="K165" s="193"/>
      <c r="L165" s="38"/>
      <c r="M165" s="194" t="s">
        <v>1</v>
      </c>
      <c r="N165" s="195" t="s">
        <v>42</v>
      </c>
      <c r="O165" s="70"/>
      <c r="P165" s="196">
        <f>O165*H165</f>
        <v>0</v>
      </c>
      <c r="Q165" s="196">
        <v>1.0295700000000001</v>
      </c>
      <c r="R165" s="196">
        <f>Q165*H165</f>
        <v>0.25224465000000001</v>
      </c>
      <c r="S165" s="196">
        <v>0</v>
      </c>
      <c r="T165" s="19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8" t="s">
        <v>142</v>
      </c>
      <c r="AT165" s="198" t="s">
        <v>138</v>
      </c>
      <c r="AU165" s="198" t="s">
        <v>88</v>
      </c>
      <c r="AY165" s="16" t="s">
        <v>136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6" t="s">
        <v>85</v>
      </c>
      <c r="BK165" s="199">
        <f>ROUND(I165*H165,2)</f>
        <v>0</v>
      </c>
      <c r="BL165" s="16" t="s">
        <v>142</v>
      </c>
      <c r="BM165" s="198" t="s">
        <v>603</v>
      </c>
    </row>
    <row r="166" spans="1:65" s="13" customFormat="1">
      <c r="B166" s="200"/>
      <c r="C166" s="201"/>
      <c r="D166" s="202" t="s">
        <v>186</v>
      </c>
      <c r="E166" s="203" t="s">
        <v>1</v>
      </c>
      <c r="F166" s="204" t="s">
        <v>604</v>
      </c>
      <c r="G166" s="201"/>
      <c r="H166" s="205">
        <v>0.245</v>
      </c>
      <c r="I166" s="206"/>
      <c r="J166" s="201"/>
      <c r="K166" s="201"/>
      <c r="L166" s="207"/>
      <c r="M166" s="208"/>
      <c r="N166" s="209"/>
      <c r="O166" s="209"/>
      <c r="P166" s="209"/>
      <c r="Q166" s="209"/>
      <c r="R166" s="209"/>
      <c r="S166" s="209"/>
      <c r="T166" s="210"/>
      <c r="AT166" s="211" t="s">
        <v>186</v>
      </c>
      <c r="AU166" s="211" t="s">
        <v>88</v>
      </c>
      <c r="AV166" s="13" t="s">
        <v>88</v>
      </c>
      <c r="AW166" s="13" t="s">
        <v>34</v>
      </c>
      <c r="AX166" s="13" t="s">
        <v>85</v>
      </c>
      <c r="AY166" s="211" t="s">
        <v>136</v>
      </c>
    </row>
    <row r="167" spans="1:65" s="12" customFormat="1" ht="22.9" customHeight="1">
      <c r="B167" s="170"/>
      <c r="C167" s="171"/>
      <c r="D167" s="172" t="s">
        <v>76</v>
      </c>
      <c r="E167" s="184" t="s">
        <v>142</v>
      </c>
      <c r="F167" s="184" t="s">
        <v>375</v>
      </c>
      <c r="G167" s="171"/>
      <c r="H167" s="171"/>
      <c r="I167" s="174"/>
      <c r="J167" s="185">
        <f>BK167</f>
        <v>0</v>
      </c>
      <c r="K167" s="171"/>
      <c r="L167" s="176"/>
      <c r="M167" s="177"/>
      <c r="N167" s="178"/>
      <c r="O167" s="178"/>
      <c r="P167" s="179">
        <f>SUM(P168:P174)</f>
        <v>0</v>
      </c>
      <c r="Q167" s="178"/>
      <c r="R167" s="179">
        <f>SUM(R168:R174)</f>
        <v>330.24310999999994</v>
      </c>
      <c r="S167" s="178"/>
      <c r="T167" s="180">
        <f>SUM(T168:T174)</f>
        <v>0</v>
      </c>
      <c r="AR167" s="181" t="s">
        <v>85</v>
      </c>
      <c r="AT167" s="182" t="s">
        <v>76</v>
      </c>
      <c r="AU167" s="182" t="s">
        <v>85</v>
      </c>
      <c r="AY167" s="181" t="s">
        <v>136</v>
      </c>
      <c r="BK167" s="183">
        <f>SUM(BK168:BK174)</f>
        <v>0</v>
      </c>
    </row>
    <row r="168" spans="1:65" s="2" customFormat="1" ht="16.5" customHeight="1">
      <c r="A168" s="33"/>
      <c r="B168" s="34"/>
      <c r="C168" s="186" t="s">
        <v>379</v>
      </c>
      <c r="D168" s="186" t="s">
        <v>138</v>
      </c>
      <c r="E168" s="187" t="s">
        <v>605</v>
      </c>
      <c r="F168" s="188" t="s">
        <v>606</v>
      </c>
      <c r="G168" s="189" t="s">
        <v>280</v>
      </c>
      <c r="H168" s="190">
        <v>25.2</v>
      </c>
      <c r="I168" s="191"/>
      <c r="J168" s="192">
        <f t="shared" ref="J168:J174" si="10">ROUND(I168*H168,2)</f>
        <v>0</v>
      </c>
      <c r="K168" s="193"/>
      <c r="L168" s="38"/>
      <c r="M168" s="194" t="s">
        <v>1</v>
      </c>
      <c r="N168" s="195" t="s">
        <v>42</v>
      </c>
      <c r="O168" s="70"/>
      <c r="P168" s="196">
        <f t="shared" ref="P168:P174" si="11">O168*H168</f>
        <v>0</v>
      </c>
      <c r="Q168" s="196">
        <v>0</v>
      </c>
      <c r="R168" s="196">
        <f t="shared" ref="R168:R174" si="12">Q168*H168</f>
        <v>0</v>
      </c>
      <c r="S168" s="196">
        <v>0</v>
      </c>
      <c r="T168" s="197">
        <f t="shared" ref="T168:T174" si="13"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8" t="s">
        <v>142</v>
      </c>
      <c r="AT168" s="198" t="s">
        <v>138</v>
      </c>
      <c r="AU168" s="198" t="s">
        <v>88</v>
      </c>
      <c r="AY168" s="16" t="s">
        <v>136</v>
      </c>
      <c r="BE168" s="199">
        <f t="shared" ref="BE168:BE174" si="14">IF(N168="základní",J168,0)</f>
        <v>0</v>
      </c>
      <c r="BF168" s="199">
        <f t="shared" ref="BF168:BF174" si="15">IF(N168="snížená",J168,0)</f>
        <v>0</v>
      </c>
      <c r="BG168" s="199">
        <f t="shared" ref="BG168:BG174" si="16">IF(N168="zákl. přenesená",J168,0)</f>
        <v>0</v>
      </c>
      <c r="BH168" s="199">
        <f t="shared" ref="BH168:BH174" si="17">IF(N168="sníž. přenesená",J168,0)</f>
        <v>0</v>
      </c>
      <c r="BI168" s="199">
        <f t="shared" ref="BI168:BI174" si="18">IF(N168="nulová",J168,0)</f>
        <v>0</v>
      </c>
      <c r="BJ168" s="16" t="s">
        <v>85</v>
      </c>
      <c r="BK168" s="199">
        <f t="shared" ref="BK168:BK174" si="19">ROUND(I168*H168,2)</f>
        <v>0</v>
      </c>
      <c r="BL168" s="16" t="s">
        <v>142</v>
      </c>
      <c r="BM168" s="198" t="s">
        <v>607</v>
      </c>
    </row>
    <row r="169" spans="1:65" s="2" customFormat="1" ht="33" customHeight="1">
      <c r="A169" s="33"/>
      <c r="B169" s="34"/>
      <c r="C169" s="186" t="s">
        <v>384</v>
      </c>
      <c r="D169" s="186" t="s">
        <v>138</v>
      </c>
      <c r="E169" s="187" t="s">
        <v>608</v>
      </c>
      <c r="F169" s="188" t="s">
        <v>609</v>
      </c>
      <c r="G169" s="189" t="s">
        <v>141</v>
      </c>
      <c r="H169" s="190">
        <v>15.5</v>
      </c>
      <c r="I169" s="191"/>
      <c r="J169" s="192">
        <f t="shared" si="10"/>
        <v>0</v>
      </c>
      <c r="K169" s="193"/>
      <c r="L169" s="38"/>
      <c r="M169" s="194" t="s">
        <v>1</v>
      </c>
      <c r="N169" s="195" t="s">
        <v>42</v>
      </c>
      <c r="O169" s="70"/>
      <c r="P169" s="196">
        <f t="shared" si="11"/>
        <v>0</v>
      </c>
      <c r="Q169" s="196">
        <v>0</v>
      </c>
      <c r="R169" s="196">
        <f t="shared" si="12"/>
        <v>0</v>
      </c>
      <c r="S169" s="196">
        <v>0</v>
      </c>
      <c r="T169" s="197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8" t="s">
        <v>142</v>
      </c>
      <c r="AT169" s="198" t="s">
        <v>138</v>
      </c>
      <c r="AU169" s="198" t="s">
        <v>88</v>
      </c>
      <c r="AY169" s="16" t="s">
        <v>136</v>
      </c>
      <c r="BE169" s="199">
        <f t="shared" si="14"/>
        <v>0</v>
      </c>
      <c r="BF169" s="199">
        <f t="shared" si="15"/>
        <v>0</v>
      </c>
      <c r="BG169" s="199">
        <f t="shared" si="16"/>
        <v>0</v>
      </c>
      <c r="BH169" s="199">
        <f t="shared" si="17"/>
        <v>0</v>
      </c>
      <c r="BI169" s="199">
        <f t="shared" si="18"/>
        <v>0</v>
      </c>
      <c r="BJ169" s="16" t="s">
        <v>85</v>
      </c>
      <c r="BK169" s="199">
        <f t="shared" si="19"/>
        <v>0</v>
      </c>
      <c r="BL169" s="16" t="s">
        <v>142</v>
      </c>
      <c r="BM169" s="198" t="s">
        <v>610</v>
      </c>
    </row>
    <row r="170" spans="1:65" s="2" customFormat="1" ht="24.2" customHeight="1">
      <c r="A170" s="33"/>
      <c r="B170" s="34"/>
      <c r="C170" s="186" t="s">
        <v>389</v>
      </c>
      <c r="D170" s="186" t="s">
        <v>138</v>
      </c>
      <c r="E170" s="187" t="s">
        <v>611</v>
      </c>
      <c r="F170" s="188" t="s">
        <v>612</v>
      </c>
      <c r="G170" s="189" t="s">
        <v>141</v>
      </c>
      <c r="H170" s="190">
        <v>15.5</v>
      </c>
      <c r="I170" s="191"/>
      <c r="J170" s="192">
        <f t="shared" si="10"/>
        <v>0</v>
      </c>
      <c r="K170" s="193"/>
      <c r="L170" s="38"/>
      <c r="M170" s="194" t="s">
        <v>1</v>
      </c>
      <c r="N170" s="195" t="s">
        <v>42</v>
      </c>
      <c r="O170" s="70"/>
      <c r="P170" s="196">
        <f t="shared" si="11"/>
        <v>0</v>
      </c>
      <c r="Q170" s="196">
        <v>0.20266000000000001</v>
      </c>
      <c r="R170" s="196">
        <f t="shared" si="12"/>
        <v>3.1412300000000002</v>
      </c>
      <c r="S170" s="196">
        <v>0</v>
      </c>
      <c r="T170" s="197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8" t="s">
        <v>142</v>
      </c>
      <c r="AT170" s="198" t="s">
        <v>138</v>
      </c>
      <c r="AU170" s="198" t="s">
        <v>88</v>
      </c>
      <c r="AY170" s="16" t="s">
        <v>136</v>
      </c>
      <c r="BE170" s="199">
        <f t="shared" si="14"/>
        <v>0</v>
      </c>
      <c r="BF170" s="199">
        <f t="shared" si="15"/>
        <v>0</v>
      </c>
      <c r="BG170" s="199">
        <f t="shared" si="16"/>
        <v>0</v>
      </c>
      <c r="BH170" s="199">
        <f t="shared" si="17"/>
        <v>0</v>
      </c>
      <c r="BI170" s="199">
        <f t="shared" si="18"/>
        <v>0</v>
      </c>
      <c r="BJ170" s="16" t="s">
        <v>85</v>
      </c>
      <c r="BK170" s="199">
        <f t="shared" si="19"/>
        <v>0</v>
      </c>
      <c r="BL170" s="16" t="s">
        <v>142</v>
      </c>
      <c r="BM170" s="198" t="s">
        <v>613</v>
      </c>
    </row>
    <row r="171" spans="1:65" s="2" customFormat="1" ht="33" customHeight="1">
      <c r="A171" s="33"/>
      <c r="B171" s="34"/>
      <c r="C171" s="186" t="s">
        <v>393</v>
      </c>
      <c r="D171" s="186" t="s">
        <v>138</v>
      </c>
      <c r="E171" s="187" t="s">
        <v>385</v>
      </c>
      <c r="F171" s="188" t="s">
        <v>386</v>
      </c>
      <c r="G171" s="189" t="s">
        <v>280</v>
      </c>
      <c r="H171" s="190">
        <v>48.85</v>
      </c>
      <c r="I171" s="191"/>
      <c r="J171" s="192">
        <f t="shared" si="10"/>
        <v>0</v>
      </c>
      <c r="K171" s="193"/>
      <c r="L171" s="38"/>
      <c r="M171" s="194" t="s">
        <v>1</v>
      </c>
      <c r="N171" s="195" t="s">
        <v>42</v>
      </c>
      <c r="O171" s="70"/>
      <c r="P171" s="196">
        <f t="shared" si="11"/>
        <v>0</v>
      </c>
      <c r="Q171" s="196">
        <v>1.89</v>
      </c>
      <c r="R171" s="196">
        <f t="shared" si="12"/>
        <v>92.326499999999996</v>
      </c>
      <c r="S171" s="196">
        <v>0</v>
      </c>
      <c r="T171" s="197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142</v>
      </c>
      <c r="AT171" s="198" t="s">
        <v>138</v>
      </c>
      <c r="AU171" s="198" t="s">
        <v>88</v>
      </c>
      <c r="AY171" s="16" t="s">
        <v>136</v>
      </c>
      <c r="BE171" s="199">
        <f t="shared" si="14"/>
        <v>0</v>
      </c>
      <c r="BF171" s="199">
        <f t="shared" si="15"/>
        <v>0</v>
      </c>
      <c r="BG171" s="199">
        <f t="shared" si="16"/>
        <v>0</v>
      </c>
      <c r="BH171" s="199">
        <f t="shared" si="17"/>
        <v>0</v>
      </c>
      <c r="BI171" s="199">
        <f t="shared" si="18"/>
        <v>0</v>
      </c>
      <c r="BJ171" s="16" t="s">
        <v>85</v>
      </c>
      <c r="BK171" s="199">
        <f t="shared" si="19"/>
        <v>0</v>
      </c>
      <c r="BL171" s="16" t="s">
        <v>142</v>
      </c>
      <c r="BM171" s="198" t="s">
        <v>614</v>
      </c>
    </row>
    <row r="172" spans="1:65" s="2" customFormat="1" ht="33" customHeight="1">
      <c r="A172" s="33"/>
      <c r="B172" s="34"/>
      <c r="C172" s="186" t="s">
        <v>397</v>
      </c>
      <c r="D172" s="186" t="s">
        <v>138</v>
      </c>
      <c r="E172" s="187" t="s">
        <v>398</v>
      </c>
      <c r="F172" s="188" t="s">
        <v>399</v>
      </c>
      <c r="G172" s="189" t="s">
        <v>280</v>
      </c>
      <c r="H172" s="190">
        <v>121.16</v>
      </c>
      <c r="I172" s="191"/>
      <c r="J172" s="192">
        <f t="shared" si="10"/>
        <v>0</v>
      </c>
      <c r="K172" s="193"/>
      <c r="L172" s="38"/>
      <c r="M172" s="194" t="s">
        <v>1</v>
      </c>
      <c r="N172" s="195" t="s">
        <v>42</v>
      </c>
      <c r="O172" s="70"/>
      <c r="P172" s="196">
        <f t="shared" si="11"/>
        <v>0</v>
      </c>
      <c r="Q172" s="196">
        <v>1.8480000000000001</v>
      </c>
      <c r="R172" s="196">
        <f t="shared" si="12"/>
        <v>223.90368000000001</v>
      </c>
      <c r="S172" s="196">
        <v>0</v>
      </c>
      <c r="T172" s="197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8" t="s">
        <v>142</v>
      </c>
      <c r="AT172" s="198" t="s">
        <v>138</v>
      </c>
      <c r="AU172" s="198" t="s">
        <v>88</v>
      </c>
      <c r="AY172" s="16" t="s">
        <v>136</v>
      </c>
      <c r="BE172" s="199">
        <f t="shared" si="14"/>
        <v>0</v>
      </c>
      <c r="BF172" s="199">
        <f t="shared" si="15"/>
        <v>0</v>
      </c>
      <c r="BG172" s="199">
        <f t="shared" si="16"/>
        <v>0</v>
      </c>
      <c r="BH172" s="199">
        <f t="shared" si="17"/>
        <v>0</v>
      </c>
      <c r="BI172" s="199">
        <f t="shared" si="18"/>
        <v>0</v>
      </c>
      <c r="BJ172" s="16" t="s">
        <v>85</v>
      </c>
      <c r="BK172" s="199">
        <f t="shared" si="19"/>
        <v>0</v>
      </c>
      <c r="BL172" s="16" t="s">
        <v>142</v>
      </c>
      <c r="BM172" s="198" t="s">
        <v>615</v>
      </c>
    </row>
    <row r="173" spans="1:65" s="2" customFormat="1" ht="44.25" customHeight="1">
      <c r="A173" s="33"/>
      <c r="B173" s="34"/>
      <c r="C173" s="186" t="s">
        <v>402</v>
      </c>
      <c r="D173" s="186" t="s">
        <v>138</v>
      </c>
      <c r="E173" s="187" t="s">
        <v>616</v>
      </c>
      <c r="F173" s="188" t="s">
        <v>617</v>
      </c>
      <c r="G173" s="189" t="s">
        <v>141</v>
      </c>
      <c r="H173" s="190">
        <v>15.5</v>
      </c>
      <c r="I173" s="191"/>
      <c r="J173" s="192">
        <f t="shared" si="10"/>
        <v>0</v>
      </c>
      <c r="K173" s="193"/>
      <c r="L173" s="38"/>
      <c r="M173" s="194" t="s">
        <v>1</v>
      </c>
      <c r="N173" s="195" t="s">
        <v>42</v>
      </c>
      <c r="O173" s="70"/>
      <c r="P173" s="196">
        <f t="shared" si="11"/>
        <v>0</v>
      </c>
      <c r="Q173" s="196">
        <v>0.70140000000000002</v>
      </c>
      <c r="R173" s="196">
        <f t="shared" si="12"/>
        <v>10.871700000000001</v>
      </c>
      <c r="S173" s="196">
        <v>0</v>
      </c>
      <c r="T173" s="197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8" t="s">
        <v>142</v>
      </c>
      <c r="AT173" s="198" t="s">
        <v>138</v>
      </c>
      <c r="AU173" s="198" t="s">
        <v>88</v>
      </c>
      <c r="AY173" s="16" t="s">
        <v>136</v>
      </c>
      <c r="BE173" s="199">
        <f t="shared" si="14"/>
        <v>0</v>
      </c>
      <c r="BF173" s="199">
        <f t="shared" si="15"/>
        <v>0</v>
      </c>
      <c r="BG173" s="199">
        <f t="shared" si="16"/>
        <v>0</v>
      </c>
      <c r="BH173" s="199">
        <f t="shared" si="17"/>
        <v>0</v>
      </c>
      <c r="BI173" s="199">
        <f t="shared" si="18"/>
        <v>0</v>
      </c>
      <c r="BJ173" s="16" t="s">
        <v>85</v>
      </c>
      <c r="BK173" s="199">
        <f t="shared" si="19"/>
        <v>0</v>
      </c>
      <c r="BL173" s="16" t="s">
        <v>142</v>
      </c>
      <c r="BM173" s="198" t="s">
        <v>618</v>
      </c>
    </row>
    <row r="174" spans="1:65" s="2" customFormat="1" ht="16.5" customHeight="1">
      <c r="A174" s="33"/>
      <c r="B174" s="34"/>
      <c r="C174" s="186" t="s">
        <v>407</v>
      </c>
      <c r="D174" s="186" t="s">
        <v>138</v>
      </c>
      <c r="E174" s="187" t="s">
        <v>403</v>
      </c>
      <c r="F174" s="188" t="s">
        <v>404</v>
      </c>
      <c r="G174" s="189" t="s">
        <v>280</v>
      </c>
      <c r="H174" s="190">
        <v>43.06</v>
      </c>
      <c r="I174" s="191"/>
      <c r="J174" s="192">
        <f t="shared" si="10"/>
        <v>0</v>
      </c>
      <c r="K174" s="193"/>
      <c r="L174" s="38"/>
      <c r="M174" s="194" t="s">
        <v>1</v>
      </c>
      <c r="N174" s="195" t="s">
        <v>42</v>
      </c>
      <c r="O174" s="70"/>
      <c r="P174" s="196">
        <f t="shared" si="11"/>
        <v>0</v>
      </c>
      <c r="Q174" s="196">
        <v>0</v>
      </c>
      <c r="R174" s="196">
        <f t="shared" si="12"/>
        <v>0</v>
      </c>
      <c r="S174" s="196">
        <v>0</v>
      </c>
      <c r="T174" s="197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8" t="s">
        <v>142</v>
      </c>
      <c r="AT174" s="198" t="s">
        <v>138</v>
      </c>
      <c r="AU174" s="198" t="s">
        <v>88</v>
      </c>
      <c r="AY174" s="16" t="s">
        <v>136</v>
      </c>
      <c r="BE174" s="199">
        <f t="shared" si="14"/>
        <v>0</v>
      </c>
      <c r="BF174" s="199">
        <f t="shared" si="15"/>
        <v>0</v>
      </c>
      <c r="BG174" s="199">
        <f t="shared" si="16"/>
        <v>0</v>
      </c>
      <c r="BH174" s="199">
        <f t="shared" si="17"/>
        <v>0</v>
      </c>
      <c r="BI174" s="199">
        <f t="shared" si="18"/>
        <v>0</v>
      </c>
      <c r="BJ174" s="16" t="s">
        <v>85</v>
      </c>
      <c r="BK174" s="199">
        <f t="shared" si="19"/>
        <v>0</v>
      </c>
      <c r="BL174" s="16" t="s">
        <v>142</v>
      </c>
      <c r="BM174" s="198" t="s">
        <v>619</v>
      </c>
    </row>
    <row r="175" spans="1:65" s="12" customFormat="1" ht="22.9" customHeight="1">
      <c r="B175" s="170"/>
      <c r="C175" s="171"/>
      <c r="D175" s="172" t="s">
        <v>76</v>
      </c>
      <c r="E175" s="184" t="s">
        <v>155</v>
      </c>
      <c r="F175" s="184" t="s">
        <v>620</v>
      </c>
      <c r="G175" s="171"/>
      <c r="H175" s="171"/>
      <c r="I175" s="174"/>
      <c r="J175" s="185">
        <f>BK175</f>
        <v>0</v>
      </c>
      <c r="K175" s="171"/>
      <c r="L175" s="176"/>
      <c r="M175" s="177"/>
      <c r="N175" s="178"/>
      <c r="O175" s="178"/>
      <c r="P175" s="179">
        <f>SUM(P176:P178)</f>
        <v>0</v>
      </c>
      <c r="Q175" s="178"/>
      <c r="R175" s="179">
        <f>SUM(R176:R178)</f>
        <v>0</v>
      </c>
      <c r="S175" s="178"/>
      <c r="T175" s="180">
        <f>SUM(T176:T178)</f>
        <v>0</v>
      </c>
      <c r="AR175" s="181" t="s">
        <v>85</v>
      </c>
      <c r="AT175" s="182" t="s">
        <v>76</v>
      </c>
      <c r="AU175" s="182" t="s">
        <v>85</v>
      </c>
      <c r="AY175" s="181" t="s">
        <v>136</v>
      </c>
      <c r="BK175" s="183">
        <f>SUM(BK176:BK178)</f>
        <v>0</v>
      </c>
    </row>
    <row r="176" spans="1:65" s="2" customFormat="1" ht="37.9" customHeight="1">
      <c r="A176" s="33"/>
      <c r="B176" s="34"/>
      <c r="C176" s="186" t="s">
        <v>411</v>
      </c>
      <c r="D176" s="186" t="s">
        <v>138</v>
      </c>
      <c r="E176" s="187" t="s">
        <v>621</v>
      </c>
      <c r="F176" s="188" t="s">
        <v>622</v>
      </c>
      <c r="G176" s="189" t="s">
        <v>141</v>
      </c>
      <c r="H176" s="190">
        <v>351</v>
      </c>
      <c r="I176" s="191"/>
      <c r="J176" s="192">
        <f>ROUND(I176*H176,2)</f>
        <v>0</v>
      </c>
      <c r="K176" s="193"/>
      <c r="L176" s="38"/>
      <c r="M176" s="194" t="s">
        <v>1</v>
      </c>
      <c r="N176" s="195" t="s">
        <v>42</v>
      </c>
      <c r="O176" s="70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8" t="s">
        <v>142</v>
      </c>
      <c r="AT176" s="198" t="s">
        <v>138</v>
      </c>
      <c r="AU176" s="198" t="s">
        <v>88</v>
      </c>
      <c r="AY176" s="16" t="s">
        <v>136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6" t="s">
        <v>85</v>
      </c>
      <c r="BK176" s="199">
        <f>ROUND(I176*H176,2)</f>
        <v>0</v>
      </c>
      <c r="BL176" s="16" t="s">
        <v>142</v>
      </c>
      <c r="BM176" s="198" t="s">
        <v>623</v>
      </c>
    </row>
    <row r="177" spans="1:65" s="2" customFormat="1" ht="24.2" customHeight="1">
      <c r="A177" s="33"/>
      <c r="B177" s="34"/>
      <c r="C177" s="186" t="s">
        <v>416</v>
      </c>
      <c r="D177" s="186" t="s">
        <v>138</v>
      </c>
      <c r="E177" s="187" t="s">
        <v>624</v>
      </c>
      <c r="F177" s="188" t="s">
        <v>625</v>
      </c>
      <c r="G177" s="189" t="s">
        <v>141</v>
      </c>
      <c r="H177" s="190">
        <v>351</v>
      </c>
      <c r="I177" s="191"/>
      <c r="J177" s="192">
        <f>ROUND(I177*H177,2)</f>
        <v>0</v>
      </c>
      <c r="K177" s="193"/>
      <c r="L177" s="38"/>
      <c r="M177" s="194" t="s">
        <v>1</v>
      </c>
      <c r="N177" s="195" t="s">
        <v>42</v>
      </c>
      <c r="O177" s="70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8" t="s">
        <v>142</v>
      </c>
      <c r="AT177" s="198" t="s">
        <v>138</v>
      </c>
      <c r="AU177" s="198" t="s">
        <v>88</v>
      </c>
      <c r="AY177" s="16" t="s">
        <v>136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6" t="s">
        <v>85</v>
      </c>
      <c r="BK177" s="199">
        <f>ROUND(I177*H177,2)</f>
        <v>0</v>
      </c>
      <c r="BL177" s="16" t="s">
        <v>142</v>
      </c>
      <c r="BM177" s="198" t="s">
        <v>626</v>
      </c>
    </row>
    <row r="178" spans="1:65" s="2" customFormat="1" ht="24.2" customHeight="1">
      <c r="A178" s="33"/>
      <c r="B178" s="34"/>
      <c r="C178" s="186" t="s">
        <v>421</v>
      </c>
      <c r="D178" s="186" t="s">
        <v>138</v>
      </c>
      <c r="E178" s="187" t="s">
        <v>627</v>
      </c>
      <c r="F178" s="188" t="s">
        <v>628</v>
      </c>
      <c r="G178" s="189" t="s">
        <v>280</v>
      </c>
      <c r="H178" s="190">
        <v>16.2</v>
      </c>
      <c r="I178" s="191"/>
      <c r="J178" s="192">
        <f>ROUND(I178*H178,2)</f>
        <v>0</v>
      </c>
      <c r="K178" s="193"/>
      <c r="L178" s="38"/>
      <c r="M178" s="194" t="s">
        <v>1</v>
      </c>
      <c r="N178" s="195" t="s">
        <v>42</v>
      </c>
      <c r="O178" s="70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8" t="s">
        <v>142</v>
      </c>
      <c r="AT178" s="198" t="s">
        <v>138</v>
      </c>
      <c r="AU178" s="198" t="s">
        <v>88</v>
      </c>
      <c r="AY178" s="16" t="s">
        <v>136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6" t="s">
        <v>85</v>
      </c>
      <c r="BK178" s="199">
        <f>ROUND(I178*H178,2)</f>
        <v>0</v>
      </c>
      <c r="BL178" s="16" t="s">
        <v>142</v>
      </c>
      <c r="BM178" s="198" t="s">
        <v>629</v>
      </c>
    </row>
    <row r="179" spans="1:65" s="12" customFormat="1" ht="22.9" customHeight="1">
      <c r="B179" s="170"/>
      <c r="C179" s="171"/>
      <c r="D179" s="172" t="s">
        <v>76</v>
      </c>
      <c r="E179" s="184" t="s">
        <v>167</v>
      </c>
      <c r="F179" s="184" t="s">
        <v>406</v>
      </c>
      <c r="G179" s="171"/>
      <c r="H179" s="171"/>
      <c r="I179" s="174"/>
      <c r="J179" s="185">
        <f>BK179</f>
        <v>0</v>
      </c>
      <c r="K179" s="171"/>
      <c r="L179" s="176"/>
      <c r="M179" s="177"/>
      <c r="N179" s="178"/>
      <c r="O179" s="178"/>
      <c r="P179" s="179">
        <f>SUM(P180:P181)</f>
        <v>0</v>
      </c>
      <c r="Q179" s="178"/>
      <c r="R179" s="179">
        <f>SUM(R180:R181)</f>
        <v>2.4E-2</v>
      </c>
      <c r="S179" s="178"/>
      <c r="T179" s="180">
        <f>SUM(T180:T181)</f>
        <v>0</v>
      </c>
      <c r="AR179" s="181" t="s">
        <v>85</v>
      </c>
      <c r="AT179" s="182" t="s">
        <v>76</v>
      </c>
      <c r="AU179" s="182" t="s">
        <v>85</v>
      </c>
      <c r="AY179" s="181" t="s">
        <v>136</v>
      </c>
      <c r="BK179" s="183">
        <f>SUM(BK180:BK181)</f>
        <v>0</v>
      </c>
    </row>
    <row r="180" spans="1:65" s="2" customFormat="1" ht="33" customHeight="1">
      <c r="A180" s="33"/>
      <c r="B180" s="34"/>
      <c r="C180" s="186" t="s">
        <v>427</v>
      </c>
      <c r="D180" s="186" t="s">
        <v>138</v>
      </c>
      <c r="E180" s="187" t="s">
        <v>630</v>
      </c>
      <c r="F180" s="188" t="s">
        <v>631</v>
      </c>
      <c r="G180" s="189" t="s">
        <v>414</v>
      </c>
      <c r="H180" s="190">
        <v>50</v>
      </c>
      <c r="I180" s="191"/>
      <c r="J180" s="192">
        <f>ROUND(I180*H180,2)</f>
        <v>0</v>
      </c>
      <c r="K180" s="193"/>
      <c r="L180" s="38"/>
      <c r="M180" s="194" t="s">
        <v>1</v>
      </c>
      <c r="N180" s="195" t="s">
        <v>42</v>
      </c>
      <c r="O180" s="70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8" t="s">
        <v>142</v>
      </c>
      <c r="AT180" s="198" t="s">
        <v>138</v>
      </c>
      <c r="AU180" s="198" t="s">
        <v>88</v>
      </c>
      <c r="AY180" s="16" t="s">
        <v>136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6" t="s">
        <v>85</v>
      </c>
      <c r="BK180" s="199">
        <f>ROUND(I180*H180,2)</f>
        <v>0</v>
      </c>
      <c r="BL180" s="16" t="s">
        <v>142</v>
      </c>
      <c r="BM180" s="198" t="s">
        <v>632</v>
      </c>
    </row>
    <row r="181" spans="1:65" s="2" customFormat="1" ht="37.9" customHeight="1">
      <c r="A181" s="33"/>
      <c r="B181" s="34"/>
      <c r="C181" s="212" t="s">
        <v>633</v>
      </c>
      <c r="D181" s="212" t="s">
        <v>262</v>
      </c>
      <c r="E181" s="213" t="s">
        <v>634</v>
      </c>
      <c r="F181" s="214" t="s">
        <v>635</v>
      </c>
      <c r="G181" s="215" t="s">
        <v>414</v>
      </c>
      <c r="H181" s="216">
        <v>50</v>
      </c>
      <c r="I181" s="217"/>
      <c r="J181" s="218">
        <f>ROUND(I181*H181,2)</f>
        <v>0</v>
      </c>
      <c r="K181" s="219"/>
      <c r="L181" s="220"/>
      <c r="M181" s="236" t="s">
        <v>1</v>
      </c>
      <c r="N181" s="237" t="s">
        <v>42</v>
      </c>
      <c r="O181" s="70"/>
      <c r="P181" s="196">
        <f>O181*H181</f>
        <v>0</v>
      </c>
      <c r="Q181" s="196">
        <v>4.8000000000000001E-4</v>
      </c>
      <c r="R181" s="196">
        <f>Q181*H181</f>
        <v>2.4E-2</v>
      </c>
      <c r="S181" s="196">
        <v>0</v>
      </c>
      <c r="T181" s="19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167</v>
      </c>
      <c r="AT181" s="198" t="s">
        <v>262</v>
      </c>
      <c r="AU181" s="198" t="s">
        <v>88</v>
      </c>
      <c r="AY181" s="16" t="s">
        <v>136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6" t="s">
        <v>85</v>
      </c>
      <c r="BK181" s="199">
        <f>ROUND(I181*H181,2)</f>
        <v>0</v>
      </c>
      <c r="BL181" s="16" t="s">
        <v>142</v>
      </c>
      <c r="BM181" s="198" t="s">
        <v>636</v>
      </c>
    </row>
    <row r="182" spans="1:65" s="12" customFormat="1" ht="22.9" customHeight="1">
      <c r="B182" s="170"/>
      <c r="C182" s="171"/>
      <c r="D182" s="172" t="s">
        <v>76</v>
      </c>
      <c r="E182" s="184" t="s">
        <v>425</v>
      </c>
      <c r="F182" s="184" t="s">
        <v>426</v>
      </c>
      <c r="G182" s="171"/>
      <c r="H182" s="171"/>
      <c r="I182" s="174"/>
      <c r="J182" s="185">
        <f>BK182</f>
        <v>0</v>
      </c>
      <c r="K182" s="171"/>
      <c r="L182" s="176"/>
      <c r="M182" s="177"/>
      <c r="N182" s="178"/>
      <c r="O182" s="178"/>
      <c r="P182" s="179">
        <f>P183</f>
        <v>0</v>
      </c>
      <c r="Q182" s="178"/>
      <c r="R182" s="179">
        <f>R183</f>
        <v>0</v>
      </c>
      <c r="S182" s="178"/>
      <c r="T182" s="180">
        <f>T183</f>
        <v>0</v>
      </c>
      <c r="AR182" s="181" t="s">
        <v>85</v>
      </c>
      <c r="AT182" s="182" t="s">
        <v>76</v>
      </c>
      <c r="AU182" s="182" t="s">
        <v>85</v>
      </c>
      <c r="AY182" s="181" t="s">
        <v>136</v>
      </c>
      <c r="BK182" s="183">
        <f>BK183</f>
        <v>0</v>
      </c>
    </row>
    <row r="183" spans="1:65" s="2" customFormat="1" ht="21.75" customHeight="1">
      <c r="A183" s="33"/>
      <c r="B183" s="34"/>
      <c r="C183" s="186" t="s">
        <v>637</v>
      </c>
      <c r="D183" s="186" t="s">
        <v>138</v>
      </c>
      <c r="E183" s="187" t="s">
        <v>523</v>
      </c>
      <c r="F183" s="188" t="s">
        <v>524</v>
      </c>
      <c r="G183" s="189" t="s">
        <v>373</v>
      </c>
      <c r="H183" s="190">
        <v>401.31900000000002</v>
      </c>
      <c r="I183" s="191"/>
      <c r="J183" s="192">
        <f>ROUND(I183*H183,2)</f>
        <v>0</v>
      </c>
      <c r="K183" s="193"/>
      <c r="L183" s="38"/>
      <c r="M183" s="238" t="s">
        <v>1</v>
      </c>
      <c r="N183" s="239" t="s">
        <v>42</v>
      </c>
      <c r="O183" s="223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8" t="s">
        <v>142</v>
      </c>
      <c r="AT183" s="198" t="s">
        <v>138</v>
      </c>
      <c r="AU183" s="198" t="s">
        <v>88</v>
      </c>
      <c r="AY183" s="16" t="s">
        <v>136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6" t="s">
        <v>85</v>
      </c>
      <c r="BK183" s="199">
        <f>ROUND(I183*H183,2)</f>
        <v>0</v>
      </c>
      <c r="BL183" s="16" t="s">
        <v>142</v>
      </c>
      <c r="BM183" s="198" t="s">
        <v>638</v>
      </c>
    </row>
    <row r="184" spans="1:65" s="2" customFormat="1" ht="6.95" customHeight="1">
      <c r="A184" s="33"/>
      <c r="B184" s="53"/>
      <c r="C184" s="54"/>
      <c r="D184" s="54"/>
      <c r="E184" s="54"/>
      <c r="F184" s="54"/>
      <c r="G184" s="54"/>
      <c r="H184" s="54"/>
      <c r="I184" s="54"/>
      <c r="J184" s="54"/>
      <c r="K184" s="54"/>
      <c r="L184" s="38"/>
      <c r="M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</row>
  </sheetData>
  <sheetProtection password="CC35" sheet="1" objects="1" scenarios="1" formatColumns="0" formatRows="0" autoFilter="0"/>
  <autoFilter ref="C123:K183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6"/>
  <sheetViews>
    <sheetView showGridLines="0" topLeftCell="A141" workbookViewId="0">
      <selection activeCell="F172" sqref="F17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100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88</v>
      </c>
    </row>
    <row r="4" spans="1:46" s="1" customFormat="1" ht="24.95" customHeight="1">
      <c r="B4" s="19"/>
      <c r="D4" s="109" t="s">
        <v>110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4" t="str">
        <f>'Rekapitulace stavby'!K6</f>
        <v>Odbahnění a rekonstrukce rybníka Zichův v Novém Městě n. M.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111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6" t="s">
        <v>639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87</v>
      </c>
      <c r="G11" s="33"/>
      <c r="H11" s="33"/>
      <c r="I11" s="111" t="s">
        <v>19</v>
      </c>
      <c r="J11" s="112" t="s">
        <v>113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1. 11. 2023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">
        <v>32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33</v>
      </c>
      <c r="F21" s="33"/>
      <c r="G21" s="33"/>
      <c r="H21" s="33"/>
      <c r="I21" s="111" t="s">
        <v>28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">
        <v>32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33</v>
      </c>
      <c r="F24" s="33"/>
      <c r="G24" s="33"/>
      <c r="H24" s="33"/>
      <c r="I24" s="111" t="s">
        <v>28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ROUND((SUM(BE122:BE165)),  2)</f>
        <v>0</v>
      </c>
      <c r="G33" s="33"/>
      <c r="H33" s="33"/>
      <c r="I33" s="123">
        <v>0.21</v>
      </c>
      <c r="J33" s="122">
        <f>ROUND(((SUM(BE122:BE165))*I33),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ROUND((SUM(BF122:BF165)),  2)</f>
        <v>0</v>
      </c>
      <c r="G34" s="33"/>
      <c r="H34" s="33"/>
      <c r="I34" s="123">
        <v>0.12</v>
      </c>
      <c r="J34" s="122">
        <f>ROUND(((SUM(BF122:BF165))*I34),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ROUND((SUM(BG122:BG165)),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ROUND((SUM(BH122:BH165)),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ROUND((SUM(BI122:BI165)),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82" t="str">
        <f>E7</f>
        <v>Odbahnění a rekonstrukce rybníka Zichův v Novém Městě n. M.</v>
      </c>
      <c r="F85" s="283"/>
      <c r="G85" s="283"/>
      <c r="H85" s="28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111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62" t="str">
        <f>E9</f>
        <v>05 - 05 - Bezpečnostní přeliv včetně odpadu</v>
      </c>
      <c r="F87" s="281"/>
      <c r="G87" s="281"/>
      <c r="H87" s="28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>Nové Město na Moravě</v>
      </c>
      <c r="G89" s="35"/>
      <c r="H89" s="35"/>
      <c r="I89" s="28" t="s">
        <v>22</v>
      </c>
      <c r="J89" s="65" t="str">
        <f>IF(J12="","",J12)</f>
        <v>1. 11. 2023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>Město Nové Město na Moravě</v>
      </c>
      <c r="G91" s="35"/>
      <c r="H91" s="35"/>
      <c r="I91" s="28" t="s">
        <v>31</v>
      </c>
      <c r="J91" s="31" t="str">
        <f>E21</f>
        <v>Ing. Václav Nečas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>Ing. Václav Nečas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115</v>
      </c>
      <c r="D94" s="143"/>
      <c r="E94" s="143"/>
      <c r="F94" s="143"/>
      <c r="G94" s="143"/>
      <c r="H94" s="143"/>
      <c r="I94" s="143"/>
      <c r="J94" s="144" t="s">
        <v>116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117</v>
      </c>
      <c r="D96" s="35"/>
      <c r="E96" s="35"/>
      <c r="F96" s="35"/>
      <c r="G96" s="35"/>
      <c r="H96" s="35"/>
      <c r="I96" s="35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hidden="1" customHeight="1">
      <c r="B97" s="146"/>
      <c r="C97" s="147"/>
      <c r="D97" s="148" t="s">
        <v>119</v>
      </c>
      <c r="E97" s="149"/>
      <c r="F97" s="149"/>
      <c r="G97" s="149"/>
      <c r="H97" s="149"/>
      <c r="I97" s="149"/>
      <c r="J97" s="150">
        <f>J123</f>
        <v>0</v>
      </c>
      <c r="K97" s="147"/>
      <c r="L97" s="151"/>
    </row>
    <row r="98" spans="1:31" s="10" customFormat="1" ht="19.899999999999999" hidden="1" customHeight="1">
      <c r="B98" s="152"/>
      <c r="C98" s="153"/>
      <c r="D98" s="154" t="s">
        <v>120</v>
      </c>
      <c r="E98" s="155"/>
      <c r="F98" s="155"/>
      <c r="G98" s="155"/>
      <c r="H98" s="155"/>
      <c r="I98" s="155"/>
      <c r="J98" s="156">
        <f>J124</f>
        <v>0</v>
      </c>
      <c r="K98" s="153"/>
      <c r="L98" s="157"/>
    </row>
    <row r="99" spans="1:31" s="10" customFormat="1" ht="19.899999999999999" hidden="1" customHeight="1">
      <c r="B99" s="152"/>
      <c r="C99" s="153"/>
      <c r="D99" s="154" t="s">
        <v>268</v>
      </c>
      <c r="E99" s="155"/>
      <c r="F99" s="155"/>
      <c r="G99" s="155"/>
      <c r="H99" s="155"/>
      <c r="I99" s="155"/>
      <c r="J99" s="156">
        <f>J146</f>
        <v>0</v>
      </c>
      <c r="K99" s="153"/>
      <c r="L99" s="157"/>
    </row>
    <row r="100" spans="1:31" s="10" customFormat="1" ht="19.899999999999999" hidden="1" customHeight="1">
      <c r="B100" s="152"/>
      <c r="C100" s="153"/>
      <c r="D100" s="154" t="s">
        <v>269</v>
      </c>
      <c r="E100" s="155"/>
      <c r="F100" s="155"/>
      <c r="G100" s="155"/>
      <c r="H100" s="155"/>
      <c r="I100" s="155"/>
      <c r="J100" s="156">
        <f>J155</f>
        <v>0</v>
      </c>
      <c r="K100" s="153"/>
      <c r="L100" s="157"/>
    </row>
    <row r="101" spans="1:31" s="10" customFormat="1" ht="19.899999999999999" hidden="1" customHeight="1">
      <c r="B101" s="152"/>
      <c r="C101" s="153"/>
      <c r="D101" s="154" t="s">
        <v>271</v>
      </c>
      <c r="E101" s="155"/>
      <c r="F101" s="155"/>
      <c r="G101" s="155"/>
      <c r="H101" s="155"/>
      <c r="I101" s="155"/>
      <c r="J101" s="156">
        <f>J162</f>
        <v>0</v>
      </c>
      <c r="K101" s="153"/>
      <c r="L101" s="157"/>
    </row>
    <row r="102" spans="1:31" s="10" customFormat="1" ht="19.899999999999999" hidden="1" customHeight="1">
      <c r="B102" s="152"/>
      <c r="C102" s="153"/>
      <c r="D102" s="154" t="s">
        <v>272</v>
      </c>
      <c r="E102" s="155"/>
      <c r="F102" s="155"/>
      <c r="G102" s="155"/>
      <c r="H102" s="155"/>
      <c r="I102" s="155"/>
      <c r="J102" s="156">
        <f>J164</f>
        <v>0</v>
      </c>
      <c r="K102" s="153"/>
      <c r="L102" s="157"/>
    </row>
    <row r="103" spans="1:31" s="2" customFormat="1" ht="21.75" hidden="1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hidden="1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hidden="1"/>
    <row r="106" spans="1:31" hidden="1"/>
    <row r="107" spans="1:31" hidden="1"/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121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82" t="str">
        <f>E7</f>
        <v>Odbahnění a rekonstrukce rybníka Zichův v Novém Městě n. M.</v>
      </c>
      <c r="F112" s="283"/>
      <c r="G112" s="283"/>
      <c r="H112" s="283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111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62" t="str">
        <f>E9</f>
        <v>05 - 05 - Bezpečnostní přeliv včetně odpadu</v>
      </c>
      <c r="F114" s="281"/>
      <c r="G114" s="281"/>
      <c r="H114" s="281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F12</f>
        <v>Nové Město na Moravě</v>
      </c>
      <c r="G116" s="35"/>
      <c r="H116" s="35"/>
      <c r="I116" s="28" t="s">
        <v>22</v>
      </c>
      <c r="J116" s="65" t="str">
        <f>IF(J12="","",J12)</f>
        <v>1. 11. 2023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24</v>
      </c>
      <c r="D118" s="35"/>
      <c r="E118" s="35"/>
      <c r="F118" s="26" t="str">
        <f>E15</f>
        <v>Město Nové Město na Moravě</v>
      </c>
      <c r="G118" s="35"/>
      <c r="H118" s="35"/>
      <c r="I118" s="28" t="s">
        <v>31</v>
      </c>
      <c r="J118" s="31" t="str">
        <f>E21</f>
        <v>Ing. Václav Nečas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29</v>
      </c>
      <c r="D119" s="35"/>
      <c r="E119" s="35"/>
      <c r="F119" s="26" t="str">
        <f>IF(E18="","",E18)</f>
        <v>Vyplň údaj</v>
      </c>
      <c r="G119" s="35"/>
      <c r="H119" s="35"/>
      <c r="I119" s="28" t="s">
        <v>35</v>
      </c>
      <c r="J119" s="31" t="str">
        <f>E24</f>
        <v>Ing. Václav Nečas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58"/>
      <c r="B121" s="159"/>
      <c r="C121" s="160" t="s">
        <v>122</v>
      </c>
      <c r="D121" s="161" t="s">
        <v>62</v>
      </c>
      <c r="E121" s="161" t="s">
        <v>58</v>
      </c>
      <c r="F121" s="161" t="s">
        <v>59</v>
      </c>
      <c r="G121" s="161" t="s">
        <v>123</v>
      </c>
      <c r="H121" s="161" t="s">
        <v>124</v>
      </c>
      <c r="I121" s="161" t="s">
        <v>125</v>
      </c>
      <c r="J121" s="162" t="s">
        <v>116</v>
      </c>
      <c r="K121" s="163" t="s">
        <v>126</v>
      </c>
      <c r="L121" s="164"/>
      <c r="M121" s="74" t="s">
        <v>1</v>
      </c>
      <c r="N121" s="75" t="s">
        <v>41</v>
      </c>
      <c r="O121" s="75" t="s">
        <v>127</v>
      </c>
      <c r="P121" s="75" t="s">
        <v>128</v>
      </c>
      <c r="Q121" s="75" t="s">
        <v>129</v>
      </c>
      <c r="R121" s="75" t="s">
        <v>130</v>
      </c>
      <c r="S121" s="75" t="s">
        <v>131</v>
      </c>
      <c r="T121" s="76" t="s">
        <v>132</v>
      </c>
      <c r="U121" s="158"/>
      <c r="V121" s="158"/>
      <c r="W121" s="158"/>
      <c r="X121" s="158"/>
      <c r="Y121" s="158"/>
      <c r="Z121" s="158"/>
      <c r="AA121" s="158"/>
      <c r="AB121" s="158"/>
      <c r="AC121" s="158"/>
      <c r="AD121" s="158"/>
      <c r="AE121" s="158"/>
    </row>
    <row r="122" spans="1:65" s="2" customFormat="1" ht="22.9" customHeight="1">
      <c r="A122" s="33"/>
      <c r="B122" s="34"/>
      <c r="C122" s="81" t="s">
        <v>133</v>
      </c>
      <c r="D122" s="35"/>
      <c r="E122" s="35"/>
      <c r="F122" s="35"/>
      <c r="G122" s="35"/>
      <c r="H122" s="35"/>
      <c r="I122" s="35"/>
      <c r="J122" s="165">
        <f>BK122</f>
        <v>0</v>
      </c>
      <c r="K122" s="35"/>
      <c r="L122" s="38"/>
      <c r="M122" s="77"/>
      <c r="N122" s="166"/>
      <c r="O122" s="78"/>
      <c r="P122" s="167">
        <f>P123</f>
        <v>0</v>
      </c>
      <c r="Q122" s="78"/>
      <c r="R122" s="167">
        <f>R123</f>
        <v>304.12228145</v>
      </c>
      <c r="S122" s="78"/>
      <c r="T122" s="168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76</v>
      </c>
      <c r="AU122" s="16" t="s">
        <v>118</v>
      </c>
      <c r="BK122" s="169">
        <f>BK123</f>
        <v>0</v>
      </c>
    </row>
    <row r="123" spans="1:65" s="12" customFormat="1" ht="25.9" customHeight="1">
      <c r="B123" s="170"/>
      <c r="C123" s="171"/>
      <c r="D123" s="172" t="s">
        <v>76</v>
      </c>
      <c r="E123" s="173" t="s">
        <v>134</v>
      </c>
      <c r="F123" s="173" t="s">
        <v>135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P124+P146+P155+P162+P164</f>
        <v>0</v>
      </c>
      <c r="Q123" s="178"/>
      <c r="R123" s="179">
        <f>R124+R146+R155+R162+R164</f>
        <v>304.12228145</v>
      </c>
      <c r="S123" s="178"/>
      <c r="T123" s="180">
        <f>T124+T146+T155+T162+T164</f>
        <v>0</v>
      </c>
      <c r="AR123" s="181" t="s">
        <v>85</v>
      </c>
      <c r="AT123" s="182" t="s">
        <v>76</v>
      </c>
      <c r="AU123" s="182" t="s">
        <v>77</v>
      </c>
      <c r="AY123" s="181" t="s">
        <v>136</v>
      </c>
      <c r="BK123" s="183">
        <f>BK124+BK146+BK155+BK162+BK164</f>
        <v>0</v>
      </c>
    </row>
    <row r="124" spans="1:65" s="12" customFormat="1" ht="22.9" customHeight="1">
      <c r="B124" s="170"/>
      <c r="C124" s="171"/>
      <c r="D124" s="172" t="s">
        <v>76</v>
      </c>
      <c r="E124" s="184" t="s">
        <v>85</v>
      </c>
      <c r="F124" s="184" t="s">
        <v>137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SUM(P125:P145)</f>
        <v>0</v>
      </c>
      <c r="Q124" s="178"/>
      <c r="R124" s="179">
        <f>SUM(R125:R145)</f>
        <v>3.7080000000000004E-3</v>
      </c>
      <c r="S124" s="178"/>
      <c r="T124" s="180">
        <f>SUM(T125:T145)</f>
        <v>0</v>
      </c>
      <c r="AR124" s="181" t="s">
        <v>85</v>
      </c>
      <c r="AT124" s="182" t="s">
        <v>76</v>
      </c>
      <c r="AU124" s="182" t="s">
        <v>85</v>
      </c>
      <c r="AY124" s="181" t="s">
        <v>136</v>
      </c>
      <c r="BK124" s="183">
        <f>SUM(BK125:BK145)</f>
        <v>0</v>
      </c>
    </row>
    <row r="125" spans="1:65" s="2" customFormat="1" ht="24.2" customHeight="1">
      <c r="A125" s="33"/>
      <c r="B125" s="34"/>
      <c r="C125" s="186" t="s">
        <v>85</v>
      </c>
      <c r="D125" s="186" t="s">
        <v>138</v>
      </c>
      <c r="E125" s="187" t="s">
        <v>640</v>
      </c>
      <c r="F125" s="188" t="s">
        <v>641</v>
      </c>
      <c r="G125" s="189" t="s">
        <v>642</v>
      </c>
      <c r="H125" s="190">
        <v>50</v>
      </c>
      <c r="I125" s="191"/>
      <c r="J125" s="192">
        <f t="shared" ref="J125:J136" si="0">ROUND(I125*H125,2)</f>
        <v>0</v>
      </c>
      <c r="K125" s="193"/>
      <c r="L125" s="38"/>
      <c r="M125" s="194" t="s">
        <v>1</v>
      </c>
      <c r="N125" s="195" t="s">
        <v>42</v>
      </c>
      <c r="O125" s="70"/>
      <c r="P125" s="196">
        <f t="shared" ref="P125:P136" si="1">O125*H125</f>
        <v>0</v>
      </c>
      <c r="Q125" s="196">
        <v>3.0000000000000001E-5</v>
      </c>
      <c r="R125" s="196">
        <f t="shared" ref="R125:R136" si="2">Q125*H125</f>
        <v>1.5E-3</v>
      </c>
      <c r="S125" s="196">
        <v>0</v>
      </c>
      <c r="T125" s="197">
        <f t="shared" ref="T125:T136" si="3"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142</v>
      </c>
      <c r="AT125" s="198" t="s">
        <v>138</v>
      </c>
      <c r="AU125" s="198" t="s">
        <v>88</v>
      </c>
      <c r="AY125" s="16" t="s">
        <v>136</v>
      </c>
      <c r="BE125" s="199">
        <f t="shared" ref="BE125:BE136" si="4">IF(N125="základní",J125,0)</f>
        <v>0</v>
      </c>
      <c r="BF125" s="199">
        <f t="shared" ref="BF125:BF136" si="5">IF(N125="snížená",J125,0)</f>
        <v>0</v>
      </c>
      <c r="BG125" s="199">
        <f t="shared" ref="BG125:BG136" si="6">IF(N125="zákl. přenesená",J125,0)</f>
        <v>0</v>
      </c>
      <c r="BH125" s="199">
        <f t="shared" ref="BH125:BH136" si="7">IF(N125="sníž. přenesená",J125,0)</f>
        <v>0</v>
      </c>
      <c r="BI125" s="199">
        <f t="shared" ref="BI125:BI136" si="8">IF(N125="nulová",J125,0)</f>
        <v>0</v>
      </c>
      <c r="BJ125" s="16" t="s">
        <v>85</v>
      </c>
      <c r="BK125" s="199">
        <f t="shared" ref="BK125:BK136" si="9">ROUND(I125*H125,2)</f>
        <v>0</v>
      </c>
      <c r="BL125" s="16" t="s">
        <v>142</v>
      </c>
      <c r="BM125" s="198" t="s">
        <v>643</v>
      </c>
    </row>
    <row r="126" spans="1:65" s="2" customFormat="1" ht="24.2" customHeight="1">
      <c r="A126" s="33"/>
      <c r="B126" s="34"/>
      <c r="C126" s="186" t="s">
        <v>88</v>
      </c>
      <c r="D126" s="186" t="s">
        <v>138</v>
      </c>
      <c r="E126" s="187" t="s">
        <v>644</v>
      </c>
      <c r="F126" s="188" t="s">
        <v>645</v>
      </c>
      <c r="G126" s="189" t="s">
        <v>141</v>
      </c>
      <c r="H126" s="190">
        <v>372.95</v>
      </c>
      <c r="I126" s="191"/>
      <c r="J126" s="192">
        <f t="shared" si="0"/>
        <v>0</v>
      </c>
      <c r="K126" s="193"/>
      <c r="L126" s="38"/>
      <c r="M126" s="194" t="s">
        <v>1</v>
      </c>
      <c r="N126" s="195" t="s">
        <v>42</v>
      </c>
      <c r="O126" s="70"/>
      <c r="P126" s="196">
        <f t="shared" si="1"/>
        <v>0</v>
      </c>
      <c r="Q126" s="196">
        <v>0</v>
      </c>
      <c r="R126" s="196">
        <f t="shared" si="2"/>
        <v>0</v>
      </c>
      <c r="S126" s="196">
        <v>0</v>
      </c>
      <c r="T126" s="197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142</v>
      </c>
      <c r="AT126" s="198" t="s">
        <v>138</v>
      </c>
      <c r="AU126" s="198" t="s">
        <v>88</v>
      </c>
      <c r="AY126" s="16" t="s">
        <v>136</v>
      </c>
      <c r="BE126" s="199">
        <f t="shared" si="4"/>
        <v>0</v>
      </c>
      <c r="BF126" s="199">
        <f t="shared" si="5"/>
        <v>0</v>
      </c>
      <c r="BG126" s="199">
        <f t="shared" si="6"/>
        <v>0</v>
      </c>
      <c r="BH126" s="199">
        <f t="shared" si="7"/>
        <v>0</v>
      </c>
      <c r="BI126" s="199">
        <f t="shared" si="8"/>
        <v>0</v>
      </c>
      <c r="BJ126" s="16" t="s">
        <v>85</v>
      </c>
      <c r="BK126" s="199">
        <f t="shared" si="9"/>
        <v>0</v>
      </c>
      <c r="BL126" s="16" t="s">
        <v>142</v>
      </c>
      <c r="BM126" s="198" t="s">
        <v>646</v>
      </c>
    </row>
    <row r="127" spans="1:65" s="2" customFormat="1" ht="37.9" customHeight="1">
      <c r="A127" s="33"/>
      <c r="B127" s="34"/>
      <c r="C127" s="186" t="s">
        <v>147</v>
      </c>
      <c r="D127" s="186" t="s">
        <v>138</v>
      </c>
      <c r="E127" s="187" t="s">
        <v>647</v>
      </c>
      <c r="F127" s="188" t="s">
        <v>648</v>
      </c>
      <c r="G127" s="189" t="s">
        <v>280</v>
      </c>
      <c r="H127" s="190">
        <v>8.7899999999999991</v>
      </c>
      <c r="I127" s="191"/>
      <c r="J127" s="192">
        <f t="shared" si="0"/>
        <v>0</v>
      </c>
      <c r="K127" s="193"/>
      <c r="L127" s="38"/>
      <c r="M127" s="194" t="s">
        <v>1</v>
      </c>
      <c r="N127" s="195" t="s">
        <v>42</v>
      </c>
      <c r="O127" s="70"/>
      <c r="P127" s="196">
        <f t="shared" si="1"/>
        <v>0</v>
      </c>
      <c r="Q127" s="196">
        <v>0</v>
      </c>
      <c r="R127" s="196">
        <f t="shared" si="2"/>
        <v>0</v>
      </c>
      <c r="S127" s="196">
        <v>0</v>
      </c>
      <c r="T127" s="197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142</v>
      </c>
      <c r="AT127" s="198" t="s">
        <v>138</v>
      </c>
      <c r="AU127" s="198" t="s">
        <v>88</v>
      </c>
      <c r="AY127" s="16" t="s">
        <v>136</v>
      </c>
      <c r="BE127" s="199">
        <f t="shared" si="4"/>
        <v>0</v>
      </c>
      <c r="BF127" s="199">
        <f t="shared" si="5"/>
        <v>0</v>
      </c>
      <c r="BG127" s="199">
        <f t="shared" si="6"/>
        <v>0</v>
      </c>
      <c r="BH127" s="199">
        <f t="shared" si="7"/>
        <v>0</v>
      </c>
      <c r="BI127" s="199">
        <f t="shared" si="8"/>
        <v>0</v>
      </c>
      <c r="BJ127" s="16" t="s">
        <v>85</v>
      </c>
      <c r="BK127" s="199">
        <f t="shared" si="9"/>
        <v>0</v>
      </c>
      <c r="BL127" s="16" t="s">
        <v>142</v>
      </c>
      <c r="BM127" s="198" t="s">
        <v>649</v>
      </c>
    </row>
    <row r="128" spans="1:65" s="2" customFormat="1" ht="33" customHeight="1">
      <c r="A128" s="33"/>
      <c r="B128" s="34"/>
      <c r="C128" s="186" t="s">
        <v>142</v>
      </c>
      <c r="D128" s="186" t="s">
        <v>138</v>
      </c>
      <c r="E128" s="187" t="s">
        <v>650</v>
      </c>
      <c r="F128" s="188" t="s">
        <v>651</v>
      </c>
      <c r="G128" s="189" t="s">
        <v>280</v>
      </c>
      <c r="H128" s="190">
        <v>443.51</v>
      </c>
      <c r="I128" s="191"/>
      <c r="J128" s="192">
        <f t="shared" si="0"/>
        <v>0</v>
      </c>
      <c r="K128" s="193"/>
      <c r="L128" s="38"/>
      <c r="M128" s="194" t="s">
        <v>1</v>
      </c>
      <c r="N128" s="195" t="s">
        <v>42</v>
      </c>
      <c r="O128" s="70"/>
      <c r="P128" s="196">
        <f t="shared" si="1"/>
        <v>0</v>
      </c>
      <c r="Q128" s="196">
        <v>0</v>
      </c>
      <c r="R128" s="196">
        <f t="shared" si="2"/>
        <v>0</v>
      </c>
      <c r="S128" s="196">
        <v>0</v>
      </c>
      <c r="T128" s="197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142</v>
      </c>
      <c r="AT128" s="198" t="s">
        <v>138</v>
      </c>
      <c r="AU128" s="198" t="s">
        <v>88</v>
      </c>
      <c r="AY128" s="16" t="s">
        <v>136</v>
      </c>
      <c r="BE128" s="199">
        <f t="shared" si="4"/>
        <v>0</v>
      </c>
      <c r="BF128" s="199">
        <f t="shared" si="5"/>
        <v>0</v>
      </c>
      <c r="BG128" s="199">
        <f t="shared" si="6"/>
        <v>0</v>
      </c>
      <c r="BH128" s="199">
        <f t="shared" si="7"/>
        <v>0</v>
      </c>
      <c r="BI128" s="199">
        <f t="shared" si="8"/>
        <v>0</v>
      </c>
      <c r="BJ128" s="16" t="s">
        <v>85</v>
      </c>
      <c r="BK128" s="199">
        <f t="shared" si="9"/>
        <v>0</v>
      </c>
      <c r="BL128" s="16" t="s">
        <v>142</v>
      </c>
      <c r="BM128" s="198" t="s">
        <v>652</v>
      </c>
    </row>
    <row r="129" spans="1:65" s="2" customFormat="1" ht="33" customHeight="1">
      <c r="A129" s="33"/>
      <c r="B129" s="34"/>
      <c r="C129" s="186" t="s">
        <v>155</v>
      </c>
      <c r="D129" s="186" t="s">
        <v>138</v>
      </c>
      <c r="E129" s="187" t="s">
        <v>653</v>
      </c>
      <c r="F129" s="188" t="s">
        <v>654</v>
      </c>
      <c r="G129" s="189" t="s">
        <v>280</v>
      </c>
      <c r="H129" s="190">
        <v>38.57</v>
      </c>
      <c r="I129" s="191"/>
      <c r="J129" s="192">
        <f t="shared" si="0"/>
        <v>0</v>
      </c>
      <c r="K129" s="193"/>
      <c r="L129" s="38"/>
      <c r="M129" s="194" t="s">
        <v>1</v>
      </c>
      <c r="N129" s="195" t="s">
        <v>42</v>
      </c>
      <c r="O129" s="70"/>
      <c r="P129" s="196">
        <f t="shared" si="1"/>
        <v>0</v>
      </c>
      <c r="Q129" s="196">
        <v>0</v>
      </c>
      <c r="R129" s="196">
        <f t="shared" si="2"/>
        <v>0</v>
      </c>
      <c r="S129" s="196">
        <v>0</v>
      </c>
      <c r="T129" s="197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142</v>
      </c>
      <c r="AT129" s="198" t="s">
        <v>138</v>
      </c>
      <c r="AU129" s="198" t="s">
        <v>88</v>
      </c>
      <c r="AY129" s="16" t="s">
        <v>136</v>
      </c>
      <c r="BE129" s="199">
        <f t="shared" si="4"/>
        <v>0</v>
      </c>
      <c r="BF129" s="199">
        <f t="shared" si="5"/>
        <v>0</v>
      </c>
      <c r="BG129" s="199">
        <f t="shared" si="6"/>
        <v>0</v>
      </c>
      <c r="BH129" s="199">
        <f t="shared" si="7"/>
        <v>0</v>
      </c>
      <c r="BI129" s="199">
        <f t="shared" si="8"/>
        <v>0</v>
      </c>
      <c r="BJ129" s="16" t="s">
        <v>85</v>
      </c>
      <c r="BK129" s="199">
        <f t="shared" si="9"/>
        <v>0</v>
      </c>
      <c r="BL129" s="16" t="s">
        <v>142</v>
      </c>
      <c r="BM129" s="198" t="s">
        <v>655</v>
      </c>
    </row>
    <row r="130" spans="1:65" s="2" customFormat="1" ht="44.25" customHeight="1">
      <c r="A130" s="33"/>
      <c r="B130" s="34"/>
      <c r="C130" s="186" t="s">
        <v>159</v>
      </c>
      <c r="D130" s="186" t="s">
        <v>138</v>
      </c>
      <c r="E130" s="187" t="s">
        <v>656</v>
      </c>
      <c r="F130" s="188" t="s">
        <v>657</v>
      </c>
      <c r="G130" s="189" t="s">
        <v>280</v>
      </c>
      <c r="H130" s="190">
        <v>4.8600000000000003</v>
      </c>
      <c r="I130" s="191"/>
      <c r="J130" s="192">
        <f t="shared" si="0"/>
        <v>0</v>
      </c>
      <c r="K130" s="193"/>
      <c r="L130" s="38"/>
      <c r="M130" s="194" t="s">
        <v>1</v>
      </c>
      <c r="N130" s="195" t="s">
        <v>42</v>
      </c>
      <c r="O130" s="70"/>
      <c r="P130" s="196">
        <f t="shared" si="1"/>
        <v>0</v>
      </c>
      <c r="Q130" s="196">
        <v>0</v>
      </c>
      <c r="R130" s="196">
        <f t="shared" si="2"/>
        <v>0</v>
      </c>
      <c r="S130" s="196">
        <v>0</v>
      </c>
      <c r="T130" s="197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142</v>
      </c>
      <c r="AT130" s="198" t="s">
        <v>138</v>
      </c>
      <c r="AU130" s="198" t="s">
        <v>88</v>
      </c>
      <c r="AY130" s="16" t="s">
        <v>136</v>
      </c>
      <c r="BE130" s="199">
        <f t="shared" si="4"/>
        <v>0</v>
      </c>
      <c r="BF130" s="199">
        <f t="shared" si="5"/>
        <v>0</v>
      </c>
      <c r="BG130" s="199">
        <f t="shared" si="6"/>
        <v>0</v>
      </c>
      <c r="BH130" s="199">
        <f t="shared" si="7"/>
        <v>0</v>
      </c>
      <c r="BI130" s="199">
        <f t="shared" si="8"/>
        <v>0</v>
      </c>
      <c r="BJ130" s="16" t="s">
        <v>85</v>
      </c>
      <c r="BK130" s="199">
        <f t="shared" si="9"/>
        <v>0</v>
      </c>
      <c r="BL130" s="16" t="s">
        <v>142</v>
      </c>
      <c r="BM130" s="198" t="s">
        <v>658</v>
      </c>
    </row>
    <row r="131" spans="1:65" s="2" customFormat="1" ht="55.5" customHeight="1">
      <c r="A131" s="33"/>
      <c r="B131" s="34"/>
      <c r="C131" s="186" t="s">
        <v>163</v>
      </c>
      <c r="D131" s="186" t="s">
        <v>138</v>
      </c>
      <c r="E131" s="187" t="s">
        <v>305</v>
      </c>
      <c r="F131" s="188" t="s">
        <v>306</v>
      </c>
      <c r="G131" s="189" t="s">
        <v>280</v>
      </c>
      <c r="H131" s="190">
        <v>8.7899999999999991</v>
      </c>
      <c r="I131" s="191"/>
      <c r="J131" s="192">
        <f t="shared" si="0"/>
        <v>0</v>
      </c>
      <c r="K131" s="193"/>
      <c r="L131" s="38"/>
      <c r="M131" s="194" t="s">
        <v>1</v>
      </c>
      <c r="N131" s="195" t="s">
        <v>42</v>
      </c>
      <c r="O131" s="70"/>
      <c r="P131" s="196">
        <f t="shared" si="1"/>
        <v>0</v>
      </c>
      <c r="Q131" s="196">
        <v>0</v>
      </c>
      <c r="R131" s="196">
        <f t="shared" si="2"/>
        <v>0</v>
      </c>
      <c r="S131" s="196">
        <v>0</v>
      </c>
      <c r="T131" s="197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142</v>
      </c>
      <c r="AT131" s="198" t="s">
        <v>138</v>
      </c>
      <c r="AU131" s="198" t="s">
        <v>88</v>
      </c>
      <c r="AY131" s="16" t="s">
        <v>136</v>
      </c>
      <c r="BE131" s="199">
        <f t="shared" si="4"/>
        <v>0</v>
      </c>
      <c r="BF131" s="199">
        <f t="shared" si="5"/>
        <v>0</v>
      </c>
      <c r="BG131" s="199">
        <f t="shared" si="6"/>
        <v>0</v>
      </c>
      <c r="BH131" s="199">
        <f t="shared" si="7"/>
        <v>0</v>
      </c>
      <c r="BI131" s="199">
        <f t="shared" si="8"/>
        <v>0</v>
      </c>
      <c r="BJ131" s="16" t="s">
        <v>85</v>
      </c>
      <c r="BK131" s="199">
        <f t="shared" si="9"/>
        <v>0</v>
      </c>
      <c r="BL131" s="16" t="s">
        <v>142</v>
      </c>
      <c r="BM131" s="198" t="s">
        <v>659</v>
      </c>
    </row>
    <row r="132" spans="1:65" s="2" customFormat="1" ht="62.65" customHeight="1">
      <c r="A132" s="33"/>
      <c r="B132" s="34"/>
      <c r="C132" s="186" t="s">
        <v>167</v>
      </c>
      <c r="D132" s="186" t="s">
        <v>138</v>
      </c>
      <c r="E132" s="187" t="s">
        <v>309</v>
      </c>
      <c r="F132" s="188" t="s">
        <v>310</v>
      </c>
      <c r="G132" s="189" t="s">
        <v>280</v>
      </c>
      <c r="H132" s="190">
        <v>150</v>
      </c>
      <c r="I132" s="191"/>
      <c r="J132" s="192">
        <f t="shared" si="0"/>
        <v>0</v>
      </c>
      <c r="K132" s="193"/>
      <c r="L132" s="38"/>
      <c r="M132" s="194" t="s">
        <v>1</v>
      </c>
      <c r="N132" s="195" t="s">
        <v>42</v>
      </c>
      <c r="O132" s="70"/>
      <c r="P132" s="196">
        <f t="shared" si="1"/>
        <v>0</v>
      </c>
      <c r="Q132" s="196">
        <v>0</v>
      </c>
      <c r="R132" s="196">
        <f t="shared" si="2"/>
        <v>0</v>
      </c>
      <c r="S132" s="196">
        <v>0</v>
      </c>
      <c r="T132" s="197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142</v>
      </c>
      <c r="AT132" s="198" t="s">
        <v>138</v>
      </c>
      <c r="AU132" s="198" t="s">
        <v>88</v>
      </c>
      <c r="AY132" s="16" t="s">
        <v>136</v>
      </c>
      <c r="BE132" s="199">
        <f t="shared" si="4"/>
        <v>0</v>
      </c>
      <c r="BF132" s="199">
        <f t="shared" si="5"/>
        <v>0</v>
      </c>
      <c r="BG132" s="199">
        <f t="shared" si="6"/>
        <v>0</v>
      </c>
      <c r="BH132" s="199">
        <f t="shared" si="7"/>
        <v>0</v>
      </c>
      <c r="BI132" s="199">
        <f t="shared" si="8"/>
        <v>0</v>
      </c>
      <c r="BJ132" s="16" t="s">
        <v>85</v>
      </c>
      <c r="BK132" s="199">
        <f t="shared" si="9"/>
        <v>0</v>
      </c>
      <c r="BL132" s="16" t="s">
        <v>142</v>
      </c>
      <c r="BM132" s="198" t="s">
        <v>660</v>
      </c>
    </row>
    <row r="133" spans="1:65" s="2" customFormat="1" ht="62.65" customHeight="1">
      <c r="A133" s="33"/>
      <c r="B133" s="34"/>
      <c r="C133" s="186" t="s">
        <v>171</v>
      </c>
      <c r="D133" s="186" t="s">
        <v>138</v>
      </c>
      <c r="E133" s="187" t="s">
        <v>313</v>
      </c>
      <c r="F133" s="188" t="s">
        <v>314</v>
      </c>
      <c r="G133" s="189" t="s">
        <v>280</v>
      </c>
      <c r="H133" s="190">
        <v>385.25</v>
      </c>
      <c r="I133" s="191"/>
      <c r="J133" s="192">
        <f t="shared" si="0"/>
        <v>0</v>
      </c>
      <c r="K133" s="193"/>
      <c r="L133" s="38"/>
      <c r="M133" s="194" t="s">
        <v>1</v>
      </c>
      <c r="N133" s="195" t="s">
        <v>42</v>
      </c>
      <c r="O133" s="70"/>
      <c r="P133" s="196">
        <f t="shared" si="1"/>
        <v>0</v>
      </c>
      <c r="Q133" s="196">
        <v>0</v>
      </c>
      <c r="R133" s="196">
        <f t="shared" si="2"/>
        <v>0</v>
      </c>
      <c r="S133" s="196">
        <v>0</v>
      </c>
      <c r="T133" s="197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142</v>
      </c>
      <c r="AT133" s="198" t="s">
        <v>138</v>
      </c>
      <c r="AU133" s="198" t="s">
        <v>88</v>
      </c>
      <c r="AY133" s="16" t="s">
        <v>136</v>
      </c>
      <c r="BE133" s="199">
        <f t="shared" si="4"/>
        <v>0</v>
      </c>
      <c r="BF133" s="199">
        <f t="shared" si="5"/>
        <v>0</v>
      </c>
      <c r="BG133" s="199">
        <f t="shared" si="6"/>
        <v>0</v>
      </c>
      <c r="BH133" s="199">
        <f t="shared" si="7"/>
        <v>0</v>
      </c>
      <c r="BI133" s="199">
        <f t="shared" si="8"/>
        <v>0</v>
      </c>
      <c r="BJ133" s="16" t="s">
        <v>85</v>
      </c>
      <c r="BK133" s="199">
        <f t="shared" si="9"/>
        <v>0</v>
      </c>
      <c r="BL133" s="16" t="s">
        <v>142</v>
      </c>
      <c r="BM133" s="198" t="s">
        <v>661</v>
      </c>
    </row>
    <row r="134" spans="1:65" s="2" customFormat="1" ht="44.25" customHeight="1">
      <c r="A134" s="33"/>
      <c r="B134" s="34"/>
      <c r="C134" s="186" t="s">
        <v>175</v>
      </c>
      <c r="D134" s="186" t="s">
        <v>138</v>
      </c>
      <c r="E134" s="187" t="s">
        <v>449</v>
      </c>
      <c r="F134" s="188" t="s">
        <v>450</v>
      </c>
      <c r="G134" s="189" t="s">
        <v>280</v>
      </c>
      <c r="H134" s="190">
        <v>385.25</v>
      </c>
      <c r="I134" s="191"/>
      <c r="J134" s="192">
        <f t="shared" si="0"/>
        <v>0</v>
      </c>
      <c r="K134" s="193"/>
      <c r="L134" s="38"/>
      <c r="M134" s="194" t="s">
        <v>1</v>
      </c>
      <c r="N134" s="195" t="s">
        <v>42</v>
      </c>
      <c r="O134" s="70"/>
      <c r="P134" s="196">
        <f t="shared" si="1"/>
        <v>0</v>
      </c>
      <c r="Q134" s="196">
        <v>0</v>
      </c>
      <c r="R134" s="196">
        <f t="shared" si="2"/>
        <v>0</v>
      </c>
      <c r="S134" s="196">
        <v>0</v>
      </c>
      <c r="T134" s="197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142</v>
      </c>
      <c r="AT134" s="198" t="s">
        <v>138</v>
      </c>
      <c r="AU134" s="198" t="s">
        <v>88</v>
      </c>
      <c r="AY134" s="16" t="s">
        <v>136</v>
      </c>
      <c r="BE134" s="199">
        <f t="shared" si="4"/>
        <v>0</v>
      </c>
      <c r="BF134" s="199">
        <f t="shared" si="5"/>
        <v>0</v>
      </c>
      <c r="BG134" s="199">
        <f t="shared" si="6"/>
        <v>0</v>
      </c>
      <c r="BH134" s="199">
        <f t="shared" si="7"/>
        <v>0</v>
      </c>
      <c r="BI134" s="199">
        <f t="shared" si="8"/>
        <v>0</v>
      </c>
      <c r="BJ134" s="16" t="s">
        <v>85</v>
      </c>
      <c r="BK134" s="199">
        <f t="shared" si="9"/>
        <v>0</v>
      </c>
      <c r="BL134" s="16" t="s">
        <v>142</v>
      </c>
      <c r="BM134" s="198" t="s">
        <v>662</v>
      </c>
    </row>
    <row r="135" spans="1:65" s="2" customFormat="1" ht="44.25" customHeight="1">
      <c r="A135" s="33"/>
      <c r="B135" s="34"/>
      <c r="C135" s="186" t="s">
        <v>179</v>
      </c>
      <c r="D135" s="186" t="s">
        <v>138</v>
      </c>
      <c r="E135" s="187" t="s">
        <v>452</v>
      </c>
      <c r="F135" s="188" t="s">
        <v>453</v>
      </c>
      <c r="G135" s="189" t="s">
        <v>280</v>
      </c>
      <c r="H135" s="190">
        <v>8.7899999999999991</v>
      </c>
      <c r="I135" s="191"/>
      <c r="J135" s="192">
        <f t="shared" si="0"/>
        <v>0</v>
      </c>
      <c r="K135" s="193"/>
      <c r="L135" s="38"/>
      <c r="M135" s="194" t="s">
        <v>1</v>
      </c>
      <c r="N135" s="195" t="s">
        <v>42</v>
      </c>
      <c r="O135" s="70"/>
      <c r="P135" s="196">
        <f t="shared" si="1"/>
        <v>0</v>
      </c>
      <c r="Q135" s="196">
        <v>0</v>
      </c>
      <c r="R135" s="196">
        <f t="shared" si="2"/>
        <v>0</v>
      </c>
      <c r="S135" s="196">
        <v>0</v>
      </c>
      <c r="T135" s="197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142</v>
      </c>
      <c r="AT135" s="198" t="s">
        <v>138</v>
      </c>
      <c r="AU135" s="198" t="s">
        <v>88</v>
      </c>
      <c r="AY135" s="16" t="s">
        <v>136</v>
      </c>
      <c r="BE135" s="199">
        <f t="shared" si="4"/>
        <v>0</v>
      </c>
      <c r="BF135" s="199">
        <f t="shared" si="5"/>
        <v>0</v>
      </c>
      <c r="BG135" s="199">
        <f t="shared" si="6"/>
        <v>0</v>
      </c>
      <c r="BH135" s="199">
        <f t="shared" si="7"/>
        <v>0</v>
      </c>
      <c r="BI135" s="199">
        <f t="shared" si="8"/>
        <v>0</v>
      </c>
      <c r="BJ135" s="16" t="s">
        <v>85</v>
      </c>
      <c r="BK135" s="199">
        <f t="shared" si="9"/>
        <v>0</v>
      </c>
      <c r="BL135" s="16" t="s">
        <v>142</v>
      </c>
      <c r="BM135" s="198" t="s">
        <v>663</v>
      </c>
    </row>
    <row r="136" spans="1:65" s="2" customFormat="1" ht="44.25" customHeight="1">
      <c r="A136" s="33"/>
      <c r="B136" s="34"/>
      <c r="C136" s="186" t="s">
        <v>8</v>
      </c>
      <c r="D136" s="186" t="s">
        <v>138</v>
      </c>
      <c r="E136" s="187" t="s">
        <v>664</v>
      </c>
      <c r="F136" s="188" t="s">
        <v>665</v>
      </c>
      <c r="G136" s="189" t="s">
        <v>280</v>
      </c>
      <c r="H136" s="190">
        <v>49.45</v>
      </c>
      <c r="I136" s="191"/>
      <c r="J136" s="192">
        <f t="shared" si="0"/>
        <v>0</v>
      </c>
      <c r="K136" s="193"/>
      <c r="L136" s="38"/>
      <c r="M136" s="194" t="s">
        <v>1</v>
      </c>
      <c r="N136" s="195" t="s">
        <v>42</v>
      </c>
      <c r="O136" s="70"/>
      <c r="P136" s="196">
        <f t="shared" si="1"/>
        <v>0</v>
      </c>
      <c r="Q136" s="196">
        <v>0</v>
      </c>
      <c r="R136" s="196">
        <f t="shared" si="2"/>
        <v>0</v>
      </c>
      <c r="S136" s="196">
        <v>0</v>
      </c>
      <c r="T136" s="197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142</v>
      </c>
      <c r="AT136" s="198" t="s">
        <v>138</v>
      </c>
      <c r="AU136" s="198" t="s">
        <v>88</v>
      </c>
      <c r="AY136" s="16" t="s">
        <v>136</v>
      </c>
      <c r="BE136" s="199">
        <f t="shared" si="4"/>
        <v>0</v>
      </c>
      <c r="BF136" s="199">
        <f t="shared" si="5"/>
        <v>0</v>
      </c>
      <c r="BG136" s="199">
        <f t="shared" si="6"/>
        <v>0</v>
      </c>
      <c r="BH136" s="199">
        <f t="shared" si="7"/>
        <v>0</v>
      </c>
      <c r="BI136" s="199">
        <f t="shared" si="8"/>
        <v>0</v>
      </c>
      <c r="BJ136" s="16" t="s">
        <v>85</v>
      </c>
      <c r="BK136" s="199">
        <f t="shared" si="9"/>
        <v>0</v>
      </c>
      <c r="BL136" s="16" t="s">
        <v>142</v>
      </c>
      <c r="BM136" s="198" t="s">
        <v>666</v>
      </c>
    </row>
    <row r="137" spans="1:65" s="13" customFormat="1">
      <c r="B137" s="200"/>
      <c r="C137" s="201"/>
      <c r="D137" s="202" t="s">
        <v>186</v>
      </c>
      <c r="E137" s="203" t="s">
        <v>1</v>
      </c>
      <c r="F137" s="204" t="s">
        <v>667</v>
      </c>
      <c r="G137" s="201"/>
      <c r="H137" s="205">
        <v>49.45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186</v>
      </c>
      <c r="AU137" s="211" t="s">
        <v>88</v>
      </c>
      <c r="AV137" s="13" t="s">
        <v>88</v>
      </c>
      <c r="AW137" s="13" t="s">
        <v>34</v>
      </c>
      <c r="AX137" s="13" t="s">
        <v>85</v>
      </c>
      <c r="AY137" s="211" t="s">
        <v>136</v>
      </c>
    </row>
    <row r="138" spans="1:65" s="2" customFormat="1" ht="37.9" customHeight="1">
      <c r="A138" s="33"/>
      <c r="B138" s="34"/>
      <c r="C138" s="186" t="s">
        <v>188</v>
      </c>
      <c r="D138" s="186" t="s">
        <v>138</v>
      </c>
      <c r="E138" s="187" t="s">
        <v>668</v>
      </c>
      <c r="F138" s="188" t="s">
        <v>669</v>
      </c>
      <c r="G138" s="189" t="s">
        <v>141</v>
      </c>
      <c r="H138" s="190">
        <v>44.55</v>
      </c>
      <c r="I138" s="191"/>
      <c r="J138" s="192">
        <f>ROUND(I138*H138,2)</f>
        <v>0</v>
      </c>
      <c r="K138" s="193"/>
      <c r="L138" s="38"/>
      <c r="M138" s="194" t="s">
        <v>1</v>
      </c>
      <c r="N138" s="195" t="s">
        <v>42</v>
      </c>
      <c r="O138" s="70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142</v>
      </c>
      <c r="AT138" s="198" t="s">
        <v>138</v>
      </c>
      <c r="AU138" s="198" t="s">
        <v>88</v>
      </c>
      <c r="AY138" s="16" t="s">
        <v>136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6" t="s">
        <v>85</v>
      </c>
      <c r="BK138" s="199">
        <f>ROUND(I138*H138,2)</f>
        <v>0</v>
      </c>
      <c r="BL138" s="16" t="s">
        <v>142</v>
      </c>
      <c r="BM138" s="198" t="s">
        <v>670</v>
      </c>
    </row>
    <row r="139" spans="1:65" s="2" customFormat="1" ht="37.9" customHeight="1">
      <c r="A139" s="33"/>
      <c r="B139" s="34"/>
      <c r="C139" s="186" t="s">
        <v>192</v>
      </c>
      <c r="D139" s="186" t="s">
        <v>138</v>
      </c>
      <c r="E139" s="187" t="s">
        <v>332</v>
      </c>
      <c r="F139" s="188" t="s">
        <v>333</v>
      </c>
      <c r="G139" s="189" t="s">
        <v>141</v>
      </c>
      <c r="H139" s="190">
        <v>44.55</v>
      </c>
      <c r="I139" s="191"/>
      <c r="J139" s="192">
        <f>ROUND(I139*H139,2)</f>
        <v>0</v>
      </c>
      <c r="K139" s="193"/>
      <c r="L139" s="38"/>
      <c r="M139" s="194" t="s">
        <v>1</v>
      </c>
      <c r="N139" s="195" t="s">
        <v>42</v>
      </c>
      <c r="O139" s="7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142</v>
      </c>
      <c r="AT139" s="198" t="s">
        <v>138</v>
      </c>
      <c r="AU139" s="198" t="s">
        <v>88</v>
      </c>
      <c r="AY139" s="16" t="s">
        <v>136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6" t="s">
        <v>85</v>
      </c>
      <c r="BK139" s="199">
        <f>ROUND(I139*H139,2)</f>
        <v>0</v>
      </c>
      <c r="BL139" s="16" t="s">
        <v>142</v>
      </c>
      <c r="BM139" s="198" t="s">
        <v>671</v>
      </c>
    </row>
    <row r="140" spans="1:65" s="2" customFormat="1" ht="37.9" customHeight="1">
      <c r="A140" s="33"/>
      <c r="B140" s="34"/>
      <c r="C140" s="186" t="s">
        <v>196</v>
      </c>
      <c r="D140" s="186" t="s">
        <v>138</v>
      </c>
      <c r="E140" s="187" t="s">
        <v>573</v>
      </c>
      <c r="F140" s="188" t="s">
        <v>574</v>
      </c>
      <c r="G140" s="189" t="s">
        <v>141</v>
      </c>
      <c r="H140" s="190">
        <v>102.64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42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142</v>
      </c>
      <c r="AT140" s="198" t="s">
        <v>138</v>
      </c>
      <c r="AU140" s="198" t="s">
        <v>88</v>
      </c>
      <c r="AY140" s="16" t="s">
        <v>136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85</v>
      </c>
      <c r="BK140" s="199">
        <f>ROUND(I140*H140,2)</f>
        <v>0</v>
      </c>
      <c r="BL140" s="16" t="s">
        <v>142</v>
      </c>
      <c r="BM140" s="198" t="s">
        <v>672</v>
      </c>
    </row>
    <row r="141" spans="1:65" s="2" customFormat="1" ht="16.5" customHeight="1">
      <c r="A141" s="33"/>
      <c r="B141" s="34"/>
      <c r="C141" s="212" t="s">
        <v>200</v>
      </c>
      <c r="D141" s="212" t="s">
        <v>262</v>
      </c>
      <c r="E141" s="213" t="s">
        <v>335</v>
      </c>
      <c r="F141" s="214" t="s">
        <v>673</v>
      </c>
      <c r="G141" s="215" t="s">
        <v>337</v>
      </c>
      <c r="H141" s="216">
        <v>2.2080000000000002</v>
      </c>
      <c r="I141" s="217"/>
      <c r="J141" s="218">
        <f>ROUND(I141*H141,2)</f>
        <v>0</v>
      </c>
      <c r="K141" s="219"/>
      <c r="L141" s="220"/>
      <c r="M141" s="236" t="s">
        <v>1</v>
      </c>
      <c r="N141" s="237" t="s">
        <v>42</v>
      </c>
      <c r="O141" s="70"/>
      <c r="P141" s="196">
        <f>O141*H141</f>
        <v>0</v>
      </c>
      <c r="Q141" s="196">
        <v>1E-3</v>
      </c>
      <c r="R141" s="196">
        <f>Q141*H141</f>
        <v>2.2080000000000003E-3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167</v>
      </c>
      <c r="AT141" s="198" t="s">
        <v>262</v>
      </c>
      <c r="AU141" s="198" t="s">
        <v>88</v>
      </c>
      <c r="AY141" s="16" t="s">
        <v>136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85</v>
      </c>
      <c r="BK141" s="199">
        <f>ROUND(I141*H141,2)</f>
        <v>0</v>
      </c>
      <c r="BL141" s="16" t="s">
        <v>142</v>
      </c>
      <c r="BM141" s="198" t="s">
        <v>674</v>
      </c>
    </row>
    <row r="142" spans="1:65" s="13" customFormat="1">
      <c r="B142" s="200"/>
      <c r="C142" s="201"/>
      <c r="D142" s="202" t="s">
        <v>186</v>
      </c>
      <c r="E142" s="203" t="s">
        <v>1</v>
      </c>
      <c r="F142" s="204" t="s">
        <v>675</v>
      </c>
      <c r="G142" s="201"/>
      <c r="H142" s="205">
        <v>147.19</v>
      </c>
      <c r="I142" s="206"/>
      <c r="J142" s="201"/>
      <c r="K142" s="201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186</v>
      </c>
      <c r="AU142" s="211" t="s">
        <v>88</v>
      </c>
      <c r="AV142" s="13" t="s">
        <v>88</v>
      </c>
      <c r="AW142" s="13" t="s">
        <v>34</v>
      </c>
      <c r="AX142" s="13" t="s">
        <v>85</v>
      </c>
      <c r="AY142" s="211" t="s">
        <v>136</v>
      </c>
    </row>
    <row r="143" spans="1:65" s="13" customFormat="1">
      <c r="B143" s="200"/>
      <c r="C143" s="201"/>
      <c r="D143" s="202" t="s">
        <v>186</v>
      </c>
      <c r="E143" s="201"/>
      <c r="F143" s="204" t="s">
        <v>676</v>
      </c>
      <c r="G143" s="201"/>
      <c r="H143" s="205">
        <v>2.2080000000000002</v>
      </c>
      <c r="I143" s="206"/>
      <c r="J143" s="201"/>
      <c r="K143" s="201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186</v>
      </c>
      <c r="AU143" s="211" t="s">
        <v>88</v>
      </c>
      <c r="AV143" s="13" t="s">
        <v>88</v>
      </c>
      <c r="AW143" s="13" t="s">
        <v>4</v>
      </c>
      <c r="AX143" s="13" t="s">
        <v>85</v>
      </c>
      <c r="AY143" s="211" t="s">
        <v>136</v>
      </c>
    </row>
    <row r="144" spans="1:65" s="2" customFormat="1" ht="44.25" customHeight="1">
      <c r="A144" s="33"/>
      <c r="B144" s="34"/>
      <c r="C144" s="186" t="s">
        <v>204</v>
      </c>
      <c r="D144" s="186" t="s">
        <v>138</v>
      </c>
      <c r="E144" s="187" t="s">
        <v>677</v>
      </c>
      <c r="F144" s="188" t="s">
        <v>678</v>
      </c>
      <c r="G144" s="189" t="s">
        <v>141</v>
      </c>
      <c r="H144" s="190">
        <v>347.18</v>
      </c>
      <c r="I144" s="191"/>
      <c r="J144" s="192">
        <f>ROUND(I144*H144,2)</f>
        <v>0</v>
      </c>
      <c r="K144" s="193"/>
      <c r="L144" s="38"/>
      <c r="M144" s="194" t="s">
        <v>1</v>
      </c>
      <c r="N144" s="195" t="s">
        <v>42</v>
      </c>
      <c r="O144" s="7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142</v>
      </c>
      <c r="AT144" s="198" t="s">
        <v>138</v>
      </c>
      <c r="AU144" s="198" t="s">
        <v>88</v>
      </c>
      <c r="AY144" s="16" t="s">
        <v>136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85</v>
      </c>
      <c r="BK144" s="199">
        <f>ROUND(I144*H144,2)</f>
        <v>0</v>
      </c>
      <c r="BL144" s="16" t="s">
        <v>142</v>
      </c>
      <c r="BM144" s="198" t="s">
        <v>679</v>
      </c>
    </row>
    <row r="145" spans="1:65" s="2" customFormat="1" ht="37.9" customHeight="1">
      <c r="A145" s="33"/>
      <c r="B145" s="34"/>
      <c r="C145" s="186" t="s">
        <v>208</v>
      </c>
      <c r="D145" s="186" t="s">
        <v>138</v>
      </c>
      <c r="E145" s="187" t="s">
        <v>585</v>
      </c>
      <c r="F145" s="188" t="s">
        <v>586</v>
      </c>
      <c r="G145" s="189" t="s">
        <v>141</v>
      </c>
      <c r="H145" s="190">
        <v>102.64</v>
      </c>
      <c r="I145" s="191"/>
      <c r="J145" s="192">
        <f>ROUND(I145*H145,2)</f>
        <v>0</v>
      </c>
      <c r="K145" s="193"/>
      <c r="L145" s="38"/>
      <c r="M145" s="194" t="s">
        <v>1</v>
      </c>
      <c r="N145" s="195" t="s">
        <v>42</v>
      </c>
      <c r="O145" s="70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142</v>
      </c>
      <c r="AT145" s="198" t="s">
        <v>138</v>
      </c>
      <c r="AU145" s="198" t="s">
        <v>88</v>
      </c>
      <c r="AY145" s="16" t="s">
        <v>136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85</v>
      </c>
      <c r="BK145" s="199">
        <f>ROUND(I145*H145,2)</f>
        <v>0</v>
      </c>
      <c r="BL145" s="16" t="s">
        <v>142</v>
      </c>
      <c r="BM145" s="198" t="s">
        <v>680</v>
      </c>
    </row>
    <row r="146" spans="1:65" s="12" customFormat="1" ht="22.9" customHeight="1">
      <c r="B146" s="170"/>
      <c r="C146" s="171"/>
      <c r="D146" s="172" t="s">
        <v>76</v>
      </c>
      <c r="E146" s="184" t="s">
        <v>147</v>
      </c>
      <c r="F146" s="184" t="s">
        <v>367</v>
      </c>
      <c r="G146" s="171"/>
      <c r="H146" s="171"/>
      <c r="I146" s="174"/>
      <c r="J146" s="185">
        <f>BK146</f>
        <v>0</v>
      </c>
      <c r="K146" s="171"/>
      <c r="L146" s="176"/>
      <c r="M146" s="177"/>
      <c r="N146" s="178"/>
      <c r="O146" s="178"/>
      <c r="P146" s="179">
        <f>SUM(P147:P154)</f>
        <v>0</v>
      </c>
      <c r="Q146" s="178"/>
      <c r="R146" s="179">
        <f>SUM(R147:R154)</f>
        <v>2.7705790499999998</v>
      </c>
      <c r="S146" s="178"/>
      <c r="T146" s="180">
        <f>SUM(T147:T154)</f>
        <v>0</v>
      </c>
      <c r="AR146" s="181" t="s">
        <v>85</v>
      </c>
      <c r="AT146" s="182" t="s">
        <v>76</v>
      </c>
      <c r="AU146" s="182" t="s">
        <v>85</v>
      </c>
      <c r="AY146" s="181" t="s">
        <v>136</v>
      </c>
      <c r="BK146" s="183">
        <f>SUM(BK147:BK154)</f>
        <v>0</v>
      </c>
    </row>
    <row r="147" spans="1:65" s="2" customFormat="1" ht="24.2" customHeight="1">
      <c r="A147" s="33"/>
      <c r="B147" s="34"/>
      <c r="C147" s="186" t="s">
        <v>212</v>
      </c>
      <c r="D147" s="186" t="s">
        <v>138</v>
      </c>
      <c r="E147" s="187" t="s">
        <v>368</v>
      </c>
      <c r="F147" s="188" t="s">
        <v>455</v>
      </c>
      <c r="G147" s="189" t="s">
        <v>280</v>
      </c>
      <c r="H147" s="190">
        <v>55.39</v>
      </c>
      <c r="I147" s="191"/>
      <c r="J147" s="192">
        <f>ROUND(I147*H147,2)</f>
        <v>0</v>
      </c>
      <c r="K147" s="193"/>
      <c r="L147" s="38"/>
      <c r="M147" s="194" t="s">
        <v>1</v>
      </c>
      <c r="N147" s="195" t="s">
        <v>42</v>
      </c>
      <c r="O147" s="7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142</v>
      </c>
      <c r="AT147" s="198" t="s">
        <v>138</v>
      </c>
      <c r="AU147" s="198" t="s">
        <v>88</v>
      </c>
      <c r="AY147" s="16" t="s">
        <v>136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85</v>
      </c>
      <c r="BK147" s="199">
        <f>ROUND(I147*H147,2)</f>
        <v>0</v>
      </c>
      <c r="BL147" s="16" t="s">
        <v>142</v>
      </c>
      <c r="BM147" s="198" t="s">
        <v>456</v>
      </c>
    </row>
    <row r="148" spans="1:65" s="2" customFormat="1" ht="16.5" customHeight="1">
      <c r="A148" s="33"/>
      <c r="B148" s="34"/>
      <c r="C148" s="186" t="s">
        <v>216</v>
      </c>
      <c r="D148" s="186" t="s">
        <v>138</v>
      </c>
      <c r="E148" s="187" t="s">
        <v>457</v>
      </c>
      <c r="F148" s="188" t="s">
        <v>458</v>
      </c>
      <c r="G148" s="189" t="s">
        <v>141</v>
      </c>
      <c r="H148" s="190">
        <v>147.63</v>
      </c>
      <c r="I148" s="191"/>
      <c r="J148" s="192">
        <f>ROUND(I148*H148,2)</f>
        <v>0</v>
      </c>
      <c r="K148" s="193"/>
      <c r="L148" s="38"/>
      <c r="M148" s="194" t="s">
        <v>1</v>
      </c>
      <c r="N148" s="195" t="s">
        <v>42</v>
      </c>
      <c r="O148" s="70"/>
      <c r="P148" s="196">
        <f>O148*H148</f>
        <v>0</v>
      </c>
      <c r="Q148" s="196">
        <v>7.9299999999999995E-3</v>
      </c>
      <c r="R148" s="196">
        <f>Q148*H148</f>
        <v>1.1707059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142</v>
      </c>
      <c r="AT148" s="198" t="s">
        <v>138</v>
      </c>
      <c r="AU148" s="198" t="s">
        <v>88</v>
      </c>
      <c r="AY148" s="16" t="s">
        <v>136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85</v>
      </c>
      <c r="BK148" s="199">
        <f>ROUND(I148*H148,2)</f>
        <v>0</v>
      </c>
      <c r="BL148" s="16" t="s">
        <v>142</v>
      </c>
      <c r="BM148" s="198" t="s">
        <v>459</v>
      </c>
    </row>
    <row r="149" spans="1:65" s="13" customFormat="1">
      <c r="B149" s="200"/>
      <c r="C149" s="201"/>
      <c r="D149" s="202" t="s">
        <v>186</v>
      </c>
      <c r="E149" s="203" t="s">
        <v>1</v>
      </c>
      <c r="F149" s="204" t="s">
        <v>681</v>
      </c>
      <c r="G149" s="201"/>
      <c r="H149" s="205">
        <v>147.63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186</v>
      </c>
      <c r="AU149" s="211" t="s">
        <v>88</v>
      </c>
      <c r="AV149" s="13" t="s">
        <v>88</v>
      </c>
      <c r="AW149" s="13" t="s">
        <v>34</v>
      </c>
      <c r="AX149" s="13" t="s">
        <v>85</v>
      </c>
      <c r="AY149" s="211" t="s">
        <v>136</v>
      </c>
    </row>
    <row r="150" spans="1:65" s="2" customFormat="1" ht="78" customHeight="1">
      <c r="A150" s="33"/>
      <c r="B150" s="34"/>
      <c r="C150" s="186" t="s">
        <v>7</v>
      </c>
      <c r="D150" s="186" t="s">
        <v>138</v>
      </c>
      <c r="E150" s="187" t="s">
        <v>682</v>
      </c>
      <c r="F150" s="188" t="s">
        <v>683</v>
      </c>
      <c r="G150" s="189" t="s">
        <v>141</v>
      </c>
      <c r="H150" s="190">
        <v>42.01</v>
      </c>
      <c r="I150" s="191"/>
      <c r="J150" s="192">
        <f>ROUND(I150*H150,2)</f>
        <v>0</v>
      </c>
      <c r="K150" s="193"/>
      <c r="L150" s="38"/>
      <c r="M150" s="194" t="s">
        <v>1</v>
      </c>
      <c r="N150" s="195" t="s">
        <v>42</v>
      </c>
      <c r="O150" s="70"/>
      <c r="P150" s="196">
        <f>O150*H150</f>
        <v>0</v>
      </c>
      <c r="Q150" s="196">
        <v>9.7599999999999996E-3</v>
      </c>
      <c r="R150" s="196">
        <f>Q150*H150</f>
        <v>0.41001759999999998</v>
      </c>
      <c r="S150" s="196">
        <v>0</v>
      </c>
      <c r="T150" s="19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8" t="s">
        <v>142</v>
      </c>
      <c r="AT150" s="198" t="s">
        <v>138</v>
      </c>
      <c r="AU150" s="198" t="s">
        <v>88</v>
      </c>
      <c r="AY150" s="16" t="s">
        <v>136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6" t="s">
        <v>85</v>
      </c>
      <c r="BK150" s="199">
        <f>ROUND(I150*H150,2)</f>
        <v>0</v>
      </c>
      <c r="BL150" s="16" t="s">
        <v>142</v>
      </c>
      <c r="BM150" s="198" t="s">
        <v>684</v>
      </c>
    </row>
    <row r="151" spans="1:65" s="2" customFormat="1" ht="16.5" customHeight="1">
      <c r="A151" s="33"/>
      <c r="B151" s="34"/>
      <c r="C151" s="186" t="s">
        <v>223</v>
      </c>
      <c r="D151" s="186" t="s">
        <v>138</v>
      </c>
      <c r="E151" s="187" t="s">
        <v>460</v>
      </c>
      <c r="F151" s="188" t="s">
        <v>461</v>
      </c>
      <c r="G151" s="189" t="s">
        <v>141</v>
      </c>
      <c r="H151" s="190">
        <v>147.63</v>
      </c>
      <c r="I151" s="191"/>
      <c r="J151" s="192">
        <f>ROUND(I151*H151,2)</f>
        <v>0</v>
      </c>
      <c r="K151" s="193"/>
      <c r="L151" s="38"/>
      <c r="M151" s="194" t="s">
        <v>1</v>
      </c>
      <c r="N151" s="195" t="s">
        <v>42</v>
      </c>
      <c r="O151" s="70"/>
      <c r="P151" s="196">
        <f>O151*H151</f>
        <v>0</v>
      </c>
      <c r="Q151" s="196">
        <v>1.0200000000000001E-3</v>
      </c>
      <c r="R151" s="196">
        <f>Q151*H151</f>
        <v>0.15058260000000001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142</v>
      </c>
      <c r="AT151" s="198" t="s">
        <v>138</v>
      </c>
      <c r="AU151" s="198" t="s">
        <v>88</v>
      </c>
      <c r="AY151" s="16" t="s">
        <v>136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85</v>
      </c>
      <c r="BK151" s="199">
        <f>ROUND(I151*H151,2)</f>
        <v>0</v>
      </c>
      <c r="BL151" s="16" t="s">
        <v>142</v>
      </c>
      <c r="BM151" s="198" t="s">
        <v>462</v>
      </c>
    </row>
    <row r="152" spans="1:65" s="2" customFormat="1" ht="78" customHeight="1">
      <c r="A152" s="33"/>
      <c r="B152" s="34"/>
      <c r="C152" s="186" t="s">
        <v>227</v>
      </c>
      <c r="D152" s="186" t="s">
        <v>138</v>
      </c>
      <c r="E152" s="187" t="s">
        <v>685</v>
      </c>
      <c r="F152" s="188" t="s">
        <v>686</v>
      </c>
      <c r="G152" s="189" t="s">
        <v>141</v>
      </c>
      <c r="H152" s="190">
        <v>42.01</v>
      </c>
      <c r="I152" s="191"/>
      <c r="J152" s="192">
        <f>ROUND(I152*H152,2)</f>
        <v>0</v>
      </c>
      <c r="K152" s="193"/>
      <c r="L152" s="38"/>
      <c r="M152" s="194" t="s">
        <v>1</v>
      </c>
      <c r="N152" s="195" t="s">
        <v>42</v>
      </c>
      <c r="O152" s="70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8" t="s">
        <v>142</v>
      </c>
      <c r="AT152" s="198" t="s">
        <v>138</v>
      </c>
      <c r="AU152" s="198" t="s">
        <v>88</v>
      </c>
      <c r="AY152" s="16" t="s">
        <v>136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6" t="s">
        <v>85</v>
      </c>
      <c r="BK152" s="199">
        <f>ROUND(I152*H152,2)</f>
        <v>0</v>
      </c>
      <c r="BL152" s="16" t="s">
        <v>142</v>
      </c>
      <c r="BM152" s="198" t="s">
        <v>687</v>
      </c>
    </row>
    <row r="153" spans="1:65" s="2" customFormat="1" ht="78" customHeight="1">
      <c r="A153" s="33"/>
      <c r="B153" s="34"/>
      <c r="C153" s="186" t="s">
        <v>232</v>
      </c>
      <c r="D153" s="186" t="s">
        <v>138</v>
      </c>
      <c r="E153" s="187" t="s">
        <v>688</v>
      </c>
      <c r="F153" s="188" t="s">
        <v>689</v>
      </c>
      <c r="G153" s="189" t="s">
        <v>373</v>
      </c>
      <c r="H153" s="190">
        <v>0.17899999999999999</v>
      </c>
      <c r="I153" s="191"/>
      <c r="J153" s="192">
        <f>ROUND(I153*H153,2)</f>
        <v>0</v>
      </c>
      <c r="K153" s="193"/>
      <c r="L153" s="38"/>
      <c r="M153" s="194" t="s">
        <v>1</v>
      </c>
      <c r="N153" s="195" t="s">
        <v>42</v>
      </c>
      <c r="O153" s="70"/>
      <c r="P153" s="196">
        <f>O153*H153</f>
        <v>0</v>
      </c>
      <c r="Q153" s="196">
        <v>1.09528</v>
      </c>
      <c r="R153" s="196">
        <f>Q153*H153</f>
        <v>0.19605512</v>
      </c>
      <c r="S153" s="196">
        <v>0</v>
      </c>
      <c r="T153" s="19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142</v>
      </c>
      <c r="AT153" s="198" t="s">
        <v>138</v>
      </c>
      <c r="AU153" s="198" t="s">
        <v>88</v>
      </c>
      <c r="AY153" s="16" t="s">
        <v>136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6" t="s">
        <v>85</v>
      </c>
      <c r="BK153" s="199">
        <f>ROUND(I153*H153,2)</f>
        <v>0</v>
      </c>
      <c r="BL153" s="16" t="s">
        <v>142</v>
      </c>
      <c r="BM153" s="198" t="s">
        <v>690</v>
      </c>
    </row>
    <row r="154" spans="1:65" s="2" customFormat="1" ht="90" customHeight="1">
      <c r="A154" s="33"/>
      <c r="B154" s="34"/>
      <c r="C154" s="186" t="s">
        <v>237</v>
      </c>
      <c r="D154" s="186" t="s">
        <v>138</v>
      </c>
      <c r="E154" s="187" t="s">
        <v>371</v>
      </c>
      <c r="F154" s="188" t="s">
        <v>463</v>
      </c>
      <c r="G154" s="189" t="s">
        <v>373</v>
      </c>
      <c r="H154" s="190">
        <v>0.81899999999999995</v>
      </c>
      <c r="I154" s="191"/>
      <c r="J154" s="192">
        <f>ROUND(I154*H154,2)</f>
        <v>0</v>
      </c>
      <c r="K154" s="193"/>
      <c r="L154" s="38"/>
      <c r="M154" s="194" t="s">
        <v>1</v>
      </c>
      <c r="N154" s="195" t="s">
        <v>42</v>
      </c>
      <c r="O154" s="70"/>
      <c r="P154" s="196">
        <f>O154*H154</f>
        <v>0</v>
      </c>
      <c r="Q154" s="196">
        <v>1.0295700000000001</v>
      </c>
      <c r="R154" s="196">
        <f>Q154*H154</f>
        <v>0.84321783000000006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142</v>
      </c>
      <c r="AT154" s="198" t="s">
        <v>138</v>
      </c>
      <c r="AU154" s="198" t="s">
        <v>88</v>
      </c>
      <c r="AY154" s="16" t="s">
        <v>136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85</v>
      </c>
      <c r="BK154" s="199">
        <f>ROUND(I154*H154,2)</f>
        <v>0</v>
      </c>
      <c r="BL154" s="16" t="s">
        <v>142</v>
      </c>
      <c r="BM154" s="198" t="s">
        <v>464</v>
      </c>
    </row>
    <row r="155" spans="1:65" s="12" customFormat="1" ht="22.9" customHeight="1">
      <c r="B155" s="170"/>
      <c r="C155" s="171"/>
      <c r="D155" s="172" t="s">
        <v>76</v>
      </c>
      <c r="E155" s="184" t="s">
        <v>142</v>
      </c>
      <c r="F155" s="184" t="s">
        <v>375</v>
      </c>
      <c r="G155" s="171"/>
      <c r="H155" s="171"/>
      <c r="I155" s="174"/>
      <c r="J155" s="185">
        <f>BK155</f>
        <v>0</v>
      </c>
      <c r="K155" s="171"/>
      <c r="L155" s="176"/>
      <c r="M155" s="177"/>
      <c r="N155" s="178"/>
      <c r="O155" s="178"/>
      <c r="P155" s="179">
        <f>SUM(P156:P161)</f>
        <v>0</v>
      </c>
      <c r="Q155" s="178"/>
      <c r="R155" s="179">
        <f>SUM(R156:R161)</f>
        <v>301.33367440000001</v>
      </c>
      <c r="S155" s="178"/>
      <c r="T155" s="180">
        <f>SUM(T156:T161)</f>
        <v>0</v>
      </c>
      <c r="AR155" s="181" t="s">
        <v>85</v>
      </c>
      <c r="AT155" s="182" t="s">
        <v>76</v>
      </c>
      <c r="AU155" s="182" t="s">
        <v>85</v>
      </c>
      <c r="AY155" s="181" t="s">
        <v>136</v>
      </c>
      <c r="BK155" s="183">
        <f>SUM(BK156:BK161)</f>
        <v>0</v>
      </c>
    </row>
    <row r="156" spans="1:65" s="2" customFormat="1" ht="33" customHeight="1">
      <c r="A156" s="33"/>
      <c r="B156" s="34"/>
      <c r="C156" s="186" t="s">
        <v>242</v>
      </c>
      <c r="D156" s="186" t="s">
        <v>138</v>
      </c>
      <c r="E156" s="187" t="s">
        <v>691</v>
      </c>
      <c r="F156" s="188" t="s">
        <v>692</v>
      </c>
      <c r="G156" s="189" t="s">
        <v>141</v>
      </c>
      <c r="H156" s="190">
        <v>114.5</v>
      </c>
      <c r="I156" s="191"/>
      <c r="J156" s="192">
        <f>ROUND(I156*H156,2)</f>
        <v>0</v>
      </c>
      <c r="K156" s="193"/>
      <c r="L156" s="38"/>
      <c r="M156" s="194" t="s">
        <v>1</v>
      </c>
      <c r="N156" s="195" t="s">
        <v>42</v>
      </c>
      <c r="O156" s="70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142</v>
      </c>
      <c r="AT156" s="198" t="s">
        <v>138</v>
      </c>
      <c r="AU156" s="198" t="s">
        <v>88</v>
      </c>
      <c r="AY156" s="16" t="s">
        <v>136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6" t="s">
        <v>85</v>
      </c>
      <c r="BK156" s="199">
        <f>ROUND(I156*H156,2)</f>
        <v>0</v>
      </c>
      <c r="BL156" s="16" t="s">
        <v>142</v>
      </c>
      <c r="BM156" s="198" t="s">
        <v>693</v>
      </c>
    </row>
    <row r="157" spans="1:65" s="2" customFormat="1" ht="37.9" customHeight="1">
      <c r="A157" s="33"/>
      <c r="B157" s="34"/>
      <c r="C157" s="186" t="s">
        <v>247</v>
      </c>
      <c r="D157" s="186" t="s">
        <v>138</v>
      </c>
      <c r="E157" s="187" t="s">
        <v>694</v>
      </c>
      <c r="F157" s="188" t="s">
        <v>695</v>
      </c>
      <c r="G157" s="189" t="s">
        <v>280</v>
      </c>
      <c r="H157" s="190">
        <v>20.94</v>
      </c>
      <c r="I157" s="191"/>
      <c r="J157" s="192">
        <f>ROUND(I157*H157,2)</f>
        <v>0</v>
      </c>
      <c r="K157" s="193"/>
      <c r="L157" s="38"/>
      <c r="M157" s="194" t="s">
        <v>1</v>
      </c>
      <c r="N157" s="195" t="s">
        <v>42</v>
      </c>
      <c r="O157" s="70"/>
      <c r="P157" s="196">
        <f>O157*H157</f>
        <v>0</v>
      </c>
      <c r="Q157" s="196">
        <v>2.4340799999999998</v>
      </c>
      <c r="R157" s="196">
        <f>Q157*H157</f>
        <v>50.969635199999999</v>
      </c>
      <c r="S157" s="196">
        <v>0</v>
      </c>
      <c r="T157" s="19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8" t="s">
        <v>142</v>
      </c>
      <c r="AT157" s="198" t="s">
        <v>138</v>
      </c>
      <c r="AU157" s="198" t="s">
        <v>88</v>
      </c>
      <c r="AY157" s="16" t="s">
        <v>136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6" t="s">
        <v>85</v>
      </c>
      <c r="BK157" s="199">
        <f>ROUND(I157*H157,2)</f>
        <v>0</v>
      </c>
      <c r="BL157" s="16" t="s">
        <v>142</v>
      </c>
      <c r="BM157" s="198" t="s">
        <v>696</v>
      </c>
    </row>
    <row r="158" spans="1:65" s="2" customFormat="1" ht="24.2" customHeight="1">
      <c r="A158" s="33"/>
      <c r="B158" s="34"/>
      <c r="C158" s="186" t="s">
        <v>252</v>
      </c>
      <c r="D158" s="186" t="s">
        <v>138</v>
      </c>
      <c r="E158" s="187" t="s">
        <v>697</v>
      </c>
      <c r="F158" s="188" t="s">
        <v>698</v>
      </c>
      <c r="G158" s="189" t="s">
        <v>280</v>
      </c>
      <c r="H158" s="190">
        <v>18.079999999999998</v>
      </c>
      <c r="I158" s="191"/>
      <c r="J158" s="192">
        <f>ROUND(I158*H158,2)</f>
        <v>0</v>
      </c>
      <c r="K158" s="193"/>
      <c r="L158" s="38"/>
      <c r="M158" s="194" t="s">
        <v>1</v>
      </c>
      <c r="N158" s="195" t="s">
        <v>42</v>
      </c>
      <c r="O158" s="70"/>
      <c r="P158" s="196">
        <f>O158*H158</f>
        <v>0</v>
      </c>
      <c r="Q158" s="196">
        <v>2.5897399999999999</v>
      </c>
      <c r="R158" s="196">
        <f>Q158*H158</f>
        <v>46.822499199999996</v>
      </c>
      <c r="S158" s="196">
        <v>0</v>
      </c>
      <c r="T158" s="19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8" t="s">
        <v>142</v>
      </c>
      <c r="AT158" s="198" t="s">
        <v>138</v>
      </c>
      <c r="AU158" s="198" t="s">
        <v>88</v>
      </c>
      <c r="AY158" s="16" t="s">
        <v>136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6" t="s">
        <v>85</v>
      </c>
      <c r="BK158" s="199">
        <f>ROUND(I158*H158,2)</f>
        <v>0</v>
      </c>
      <c r="BL158" s="16" t="s">
        <v>142</v>
      </c>
      <c r="BM158" s="198" t="s">
        <v>699</v>
      </c>
    </row>
    <row r="159" spans="1:65" s="2" customFormat="1" ht="33" customHeight="1">
      <c r="A159" s="33"/>
      <c r="B159" s="34"/>
      <c r="C159" s="186" t="s">
        <v>257</v>
      </c>
      <c r="D159" s="186" t="s">
        <v>138</v>
      </c>
      <c r="E159" s="187" t="s">
        <v>398</v>
      </c>
      <c r="F159" s="188" t="s">
        <v>399</v>
      </c>
      <c r="G159" s="189" t="s">
        <v>280</v>
      </c>
      <c r="H159" s="190">
        <v>59.65</v>
      </c>
      <c r="I159" s="191"/>
      <c r="J159" s="192">
        <f>ROUND(I159*H159,2)</f>
        <v>0</v>
      </c>
      <c r="K159" s="193"/>
      <c r="L159" s="38"/>
      <c r="M159" s="194" t="s">
        <v>1</v>
      </c>
      <c r="N159" s="195" t="s">
        <v>42</v>
      </c>
      <c r="O159" s="70"/>
      <c r="P159" s="196">
        <f>O159*H159</f>
        <v>0</v>
      </c>
      <c r="Q159" s="196">
        <v>1.8480000000000001</v>
      </c>
      <c r="R159" s="196">
        <f>Q159*H159</f>
        <v>110.2332</v>
      </c>
      <c r="S159" s="196">
        <v>0</v>
      </c>
      <c r="T159" s="19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8" t="s">
        <v>142</v>
      </c>
      <c r="AT159" s="198" t="s">
        <v>138</v>
      </c>
      <c r="AU159" s="198" t="s">
        <v>88</v>
      </c>
      <c r="AY159" s="16" t="s">
        <v>136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6" t="s">
        <v>85</v>
      </c>
      <c r="BK159" s="199">
        <f>ROUND(I159*H159,2)</f>
        <v>0</v>
      </c>
      <c r="BL159" s="16" t="s">
        <v>142</v>
      </c>
      <c r="BM159" s="198" t="s">
        <v>400</v>
      </c>
    </row>
    <row r="160" spans="1:65" s="13" customFormat="1">
      <c r="B160" s="200"/>
      <c r="C160" s="201"/>
      <c r="D160" s="202" t="s">
        <v>186</v>
      </c>
      <c r="E160" s="203" t="s">
        <v>1</v>
      </c>
      <c r="F160" s="204" t="s">
        <v>700</v>
      </c>
      <c r="G160" s="201"/>
      <c r="H160" s="205">
        <v>59.65</v>
      </c>
      <c r="I160" s="206"/>
      <c r="J160" s="201"/>
      <c r="K160" s="201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186</v>
      </c>
      <c r="AU160" s="211" t="s">
        <v>88</v>
      </c>
      <c r="AV160" s="13" t="s">
        <v>88</v>
      </c>
      <c r="AW160" s="13" t="s">
        <v>34</v>
      </c>
      <c r="AX160" s="13" t="s">
        <v>85</v>
      </c>
      <c r="AY160" s="211" t="s">
        <v>136</v>
      </c>
    </row>
    <row r="161" spans="1:65" s="2" customFormat="1" ht="55.5" customHeight="1">
      <c r="A161" s="33"/>
      <c r="B161" s="34"/>
      <c r="C161" s="186" t="s">
        <v>261</v>
      </c>
      <c r="D161" s="186" t="s">
        <v>138</v>
      </c>
      <c r="E161" s="187" t="s">
        <v>701</v>
      </c>
      <c r="F161" s="188" t="s">
        <v>702</v>
      </c>
      <c r="G161" s="189" t="s">
        <v>141</v>
      </c>
      <c r="H161" s="190">
        <v>114.5</v>
      </c>
      <c r="I161" s="191"/>
      <c r="J161" s="192">
        <f>ROUND(I161*H161,2)</f>
        <v>0</v>
      </c>
      <c r="K161" s="193"/>
      <c r="L161" s="38"/>
      <c r="M161" s="194" t="s">
        <v>1</v>
      </c>
      <c r="N161" s="195" t="s">
        <v>42</v>
      </c>
      <c r="O161" s="70"/>
      <c r="P161" s="196">
        <f>O161*H161</f>
        <v>0</v>
      </c>
      <c r="Q161" s="196">
        <v>0.81491999999999998</v>
      </c>
      <c r="R161" s="196">
        <f>Q161*H161</f>
        <v>93.308340000000001</v>
      </c>
      <c r="S161" s="196">
        <v>0</v>
      </c>
      <c r="T161" s="19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8" t="s">
        <v>142</v>
      </c>
      <c r="AT161" s="198" t="s">
        <v>138</v>
      </c>
      <c r="AU161" s="198" t="s">
        <v>88</v>
      </c>
      <c r="AY161" s="16" t="s">
        <v>136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6" t="s">
        <v>85</v>
      </c>
      <c r="BK161" s="199">
        <f>ROUND(I161*H161,2)</f>
        <v>0</v>
      </c>
      <c r="BL161" s="16" t="s">
        <v>142</v>
      </c>
      <c r="BM161" s="198" t="s">
        <v>703</v>
      </c>
    </row>
    <row r="162" spans="1:65" s="12" customFormat="1" ht="22.9" customHeight="1">
      <c r="B162" s="170"/>
      <c r="C162" s="171"/>
      <c r="D162" s="172" t="s">
        <v>76</v>
      </c>
      <c r="E162" s="184" t="s">
        <v>171</v>
      </c>
      <c r="F162" s="184" t="s">
        <v>420</v>
      </c>
      <c r="G162" s="171"/>
      <c r="H162" s="171"/>
      <c r="I162" s="174"/>
      <c r="J162" s="185">
        <f>BK162</f>
        <v>0</v>
      </c>
      <c r="K162" s="171"/>
      <c r="L162" s="176"/>
      <c r="M162" s="177"/>
      <c r="N162" s="178"/>
      <c r="O162" s="178"/>
      <c r="P162" s="179">
        <f>P163</f>
        <v>0</v>
      </c>
      <c r="Q162" s="178"/>
      <c r="R162" s="179">
        <f>R163</f>
        <v>1.4319999999999999E-2</v>
      </c>
      <c r="S162" s="178"/>
      <c r="T162" s="180">
        <f>T163</f>
        <v>0</v>
      </c>
      <c r="AR162" s="181" t="s">
        <v>85</v>
      </c>
      <c r="AT162" s="182" t="s">
        <v>76</v>
      </c>
      <c r="AU162" s="182" t="s">
        <v>85</v>
      </c>
      <c r="AY162" s="181" t="s">
        <v>136</v>
      </c>
      <c r="BK162" s="183">
        <f>BK163</f>
        <v>0</v>
      </c>
    </row>
    <row r="163" spans="1:65" s="2" customFormat="1" ht="55.5" customHeight="1">
      <c r="A163" s="33"/>
      <c r="B163" s="34"/>
      <c r="C163" s="186" t="s">
        <v>379</v>
      </c>
      <c r="D163" s="186" t="s">
        <v>138</v>
      </c>
      <c r="E163" s="187" t="s">
        <v>704</v>
      </c>
      <c r="F163" s="188" t="s">
        <v>705</v>
      </c>
      <c r="G163" s="189" t="s">
        <v>414</v>
      </c>
      <c r="H163" s="190">
        <v>8</v>
      </c>
      <c r="I163" s="191"/>
      <c r="J163" s="192">
        <f>ROUND(I163*H163,2)</f>
        <v>0</v>
      </c>
      <c r="K163" s="193"/>
      <c r="L163" s="38"/>
      <c r="M163" s="194" t="s">
        <v>1</v>
      </c>
      <c r="N163" s="195" t="s">
        <v>42</v>
      </c>
      <c r="O163" s="70"/>
      <c r="P163" s="196">
        <f>O163*H163</f>
        <v>0</v>
      </c>
      <c r="Q163" s="196">
        <v>1.7899999999999999E-3</v>
      </c>
      <c r="R163" s="196">
        <f>Q163*H163</f>
        <v>1.4319999999999999E-2</v>
      </c>
      <c r="S163" s="196">
        <v>0</v>
      </c>
      <c r="T163" s="19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8" t="s">
        <v>142</v>
      </c>
      <c r="AT163" s="198" t="s">
        <v>138</v>
      </c>
      <c r="AU163" s="198" t="s">
        <v>88</v>
      </c>
      <c r="AY163" s="16" t="s">
        <v>136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6" t="s">
        <v>85</v>
      </c>
      <c r="BK163" s="199">
        <f>ROUND(I163*H163,2)</f>
        <v>0</v>
      </c>
      <c r="BL163" s="16" t="s">
        <v>142</v>
      </c>
      <c r="BM163" s="198" t="s">
        <v>706</v>
      </c>
    </row>
    <row r="164" spans="1:65" s="12" customFormat="1" ht="22.9" customHeight="1">
      <c r="B164" s="170"/>
      <c r="C164" s="171"/>
      <c r="D164" s="172" t="s">
        <v>76</v>
      </c>
      <c r="E164" s="184" t="s">
        <v>425</v>
      </c>
      <c r="F164" s="184" t="s">
        <v>426</v>
      </c>
      <c r="G164" s="171"/>
      <c r="H164" s="171"/>
      <c r="I164" s="174"/>
      <c r="J164" s="185">
        <f>BK164</f>
        <v>0</v>
      </c>
      <c r="K164" s="171"/>
      <c r="L164" s="176"/>
      <c r="M164" s="177"/>
      <c r="N164" s="178"/>
      <c r="O164" s="178"/>
      <c r="P164" s="179">
        <f>P165</f>
        <v>0</v>
      </c>
      <c r="Q164" s="178"/>
      <c r="R164" s="179">
        <f>R165</f>
        <v>0</v>
      </c>
      <c r="S164" s="178"/>
      <c r="T164" s="180">
        <f>T165</f>
        <v>0</v>
      </c>
      <c r="AR164" s="181" t="s">
        <v>85</v>
      </c>
      <c r="AT164" s="182" t="s">
        <v>76</v>
      </c>
      <c r="AU164" s="182" t="s">
        <v>85</v>
      </c>
      <c r="AY164" s="181" t="s">
        <v>136</v>
      </c>
      <c r="BK164" s="183">
        <f>BK165</f>
        <v>0</v>
      </c>
    </row>
    <row r="165" spans="1:65" s="2" customFormat="1" ht="21.75" customHeight="1">
      <c r="A165" s="33"/>
      <c r="B165" s="34"/>
      <c r="C165" s="186" t="s">
        <v>384</v>
      </c>
      <c r="D165" s="186" t="s">
        <v>138</v>
      </c>
      <c r="E165" s="187" t="s">
        <v>523</v>
      </c>
      <c r="F165" s="188" t="s">
        <v>524</v>
      </c>
      <c r="G165" s="189" t="s">
        <v>373</v>
      </c>
      <c r="H165" s="190">
        <v>304.12200000000001</v>
      </c>
      <c r="I165" s="191"/>
      <c r="J165" s="192">
        <f>ROUND(I165*H165,2)</f>
        <v>0</v>
      </c>
      <c r="K165" s="193"/>
      <c r="L165" s="38"/>
      <c r="M165" s="238" t="s">
        <v>1</v>
      </c>
      <c r="N165" s="239" t="s">
        <v>42</v>
      </c>
      <c r="O165" s="223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8" t="s">
        <v>142</v>
      </c>
      <c r="AT165" s="198" t="s">
        <v>138</v>
      </c>
      <c r="AU165" s="198" t="s">
        <v>88</v>
      </c>
      <c r="AY165" s="16" t="s">
        <v>136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6" t="s">
        <v>85</v>
      </c>
      <c r="BK165" s="199">
        <f>ROUND(I165*H165,2)</f>
        <v>0</v>
      </c>
      <c r="BL165" s="16" t="s">
        <v>142</v>
      </c>
      <c r="BM165" s="198" t="s">
        <v>707</v>
      </c>
    </row>
    <row r="166" spans="1:65" s="2" customFormat="1" ht="6.95" customHeight="1">
      <c r="A166" s="33"/>
      <c r="B166" s="53"/>
      <c r="C166" s="54"/>
      <c r="D166" s="54"/>
      <c r="E166" s="54"/>
      <c r="F166" s="54"/>
      <c r="G166" s="54"/>
      <c r="H166" s="54"/>
      <c r="I166" s="54"/>
      <c r="J166" s="54"/>
      <c r="K166" s="54"/>
      <c r="L166" s="38"/>
      <c r="M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</row>
  </sheetData>
  <sheetProtection password="CC35" sheet="1" objects="1" scenarios="1" formatColumns="0" formatRows="0" autoFilter="0"/>
  <autoFilter ref="C121:K16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4"/>
  <sheetViews>
    <sheetView showGridLines="0" topLeftCell="A168" workbookViewId="0">
      <selection activeCell="Y208" sqref="Y20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103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88</v>
      </c>
    </row>
    <row r="4" spans="1:46" s="1" customFormat="1" ht="24.95" customHeight="1">
      <c r="B4" s="19"/>
      <c r="D4" s="109" t="s">
        <v>110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4" t="str">
        <f>'Rekapitulace stavby'!K6</f>
        <v>Odbahnění a rekonstrukce rybníka Zichův v Novém Městě n. M.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111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6" t="s">
        <v>708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87</v>
      </c>
      <c r="G11" s="33"/>
      <c r="H11" s="33"/>
      <c r="I11" s="111" t="s">
        <v>19</v>
      </c>
      <c r="J11" s="112" t="s">
        <v>113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1. 11. 2023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">
        <v>32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33</v>
      </c>
      <c r="F21" s="33"/>
      <c r="G21" s="33"/>
      <c r="H21" s="33"/>
      <c r="I21" s="111" t="s">
        <v>28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">
        <v>32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33</v>
      </c>
      <c r="F24" s="33"/>
      <c r="G24" s="33"/>
      <c r="H24" s="33"/>
      <c r="I24" s="111" t="s">
        <v>28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ROUND((SUM(BE122:BE153)),  2)</f>
        <v>0</v>
      </c>
      <c r="G33" s="33"/>
      <c r="H33" s="33"/>
      <c r="I33" s="123">
        <v>0.21</v>
      </c>
      <c r="J33" s="122">
        <f>ROUND(((SUM(BE122:BE153))*I33),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ROUND((SUM(BF122:BF153)),  2)</f>
        <v>0</v>
      </c>
      <c r="G34" s="33"/>
      <c r="H34" s="33"/>
      <c r="I34" s="123">
        <v>0.12</v>
      </c>
      <c r="J34" s="122">
        <f>ROUND(((SUM(BF122:BF153))*I34),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ROUND((SUM(BG122:BG153)),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ROUND((SUM(BH122:BH153)),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ROUND((SUM(BI122:BI153)),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82" t="str">
        <f>E7</f>
        <v>Odbahnění a rekonstrukce rybníka Zichův v Novém Městě n. M.</v>
      </c>
      <c r="F85" s="283"/>
      <c r="G85" s="283"/>
      <c r="H85" s="28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111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62" t="str">
        <f>E9</f>
        <v>06 - 06 - Ocelový mostek - 4,7 m</v>
      </c>
      <c r="F87" s="281"/>
      <c r="G87" s="281"/>
      <c r="H87" s="28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>Nové Město na Moravě</v>
      </c>
      <c r="G89" s="35"/>
      <c r="H89" s="35"/>
      <c r="I89" s="28" t="s">
        <v>22</v>
      </c>
      <c r="J89" s="65" t="str">
        <f>IF(J12="","",J12)</f>
        <v>1. 11. 2023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>Město Nové Město na Moravě</v>
      </c>
      <c r="G91" s="35"/>
      <c r="H91" s="35"/>
      <c r="I91" s="28" t="s">
        <v>31</v>
      </c>
      <c r="J91" s="31" t="str">
        <f>E21</f>
        <v>Ing. Václav Nečas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>Ing. Václav Nečas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115</v>
      </c>
      <c r="D94" s="143"/>
      <c r="E94" s="143"/>
      <c r="F94" s="143"/>
      <c r="G94" s="143"/>
      <c r="H94" s="143"/>
      <c r="I94" s="143"/>
      <c r="J94" s="144" t="s">
        <v>116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117</v>
      </c>
      <c r="D96" s="35"/>
      <c r="E96" s="35"/>
      <c r="F96" s="35"/>
      <c r="G96" s="35"/>
      <c r="H96" s="35"/>
      <c r="I96" s="35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hidden="1" customHeight="1">
      <c r="B97" s="146"/>
      <c r="C97" s="147"/>
      <c r="D97" s="148" t="s">
        <v>119</v>
      </c>
      <c r="E97" s="149"/>
      <c r="F97" s="149"/>
      <c r="G97" s="149"/>
      <c r="H97" s="149"/>
      <c r="I97" s="149"/>
      <c r="J97" s="150">
        <f>J123</f>
        <v>0</v>
      </c>
      <c r="K97" s="147"/>
      <c r="L97" s="151"/>
    </row>
    <row r="98" spans="1:31" s="10" customFormat="1" ht="19.899999999999999" hidden="1" customHeight="1">
      <c r="B98" s="152"/>
      <c r="C98" s="153"/>
      <c r="D98" s="154" t="s">
        <v>120</v>
      </c>
      <c r="E98" s="155"/>
      <c r="F98" s="155"/>
      <c r="G98" s="155"/>
      <c r="H98" s="155"/>
      <c r="I98" s="155"/>
      <c r="J98" s="156">
        <f>J124</f>
        <v>0</v>
      </c>
      <c r="K98" s="153"/>
      <c r="L98" s="157"/>
    </row>
    <row r="99" spans="1:31" s="10" customFormat="1" ht="19.899999999999999" hidden="1" customHeight="1">
      <c r="B99" s="152"/>
      <c r="C99" s="153"/>
      <c r="D99" s="154" t="s">
        <v>268</v>
      </c>
      <c r="E99" s="155"/>
      <c r="F99" s="155"/>
      <c r="G99" s="155"/>
      <c r="H99" s="155"/>
      <c r="I99" s="155"/>
      <c r="J99" s="156">
        <f>J139</f>
        <v>0</v>
      </c>
      <c r="K99" s="153"/>
      <c r="L99" s="157"/>
    </row>
    <row r="100" spans="1:31" s="10" customFormat="1" ht="19.899999999999999" hidden="1" customHeight="1">
      <c r="B100" s="152"/>
      <c r="C100" s="153"/>
      <c r="D100" s="154" t="s">
        <v>269</v>
      </c>
      <c r="E100" s="155"/>
      <c r="F100" s="155"/>
      <c r="G100" s="155"/>
      <c r="H100" s="155"/>
      <c r="I100" s="155"/>
      <c r="J100" s="156">
        <f>J145</f>
        <v>0</v>
      </c>
      <c r="K100" s="153"/>
      <c r="L100" s="157"/>
    </row>
    <row r="101" spans="1:31" s="10" customFormat="1" ht="19.899999999999999" hidden="1" customHeight="1">
      <c r="B101" s="152"/>
      <c r="C101" s="153"/>
      <c r="D101" s="154" t="s">
        <v>527</v>
      </c>
      <c r="E101" s="155"/>
      <c r="F101" s="155"/>
      <c r="G101" s="155"/>
      <c r="H101" s="155"/>
      <c r="I101" s="155"/>
      <c r="J101" s="156">
        <f>J148</f>
        <v>0</v>
      </c>
      <c r="K101" s="153"/>
      <c r="L101" s="157"/>
    </row>
    <row r="102" spans="1:31" s="10" customFormat="1" ht="19.899999999999999" hidden="1" customHeight="1">
      <c r="B102" s="152"/>
      <c r="C102" s="153"/>
      <c r="D102" s="154" t="s">
        <v>272</v>
      </c>
      <c r="E102" s="155"/>
      <c r="F102" s="155"/>
      <c r="G102" s="155"/>
      <c r="H102" s="155"/>
      <c r="I102" s="155"/>
      <c r="J102" s="156">
        <f>J152</f>
        <v>0</v>
      </c>
      <c r="K102" s="153"/>
      <c r="L102" s="157"/>
    </row>
    <row r="103" spans="1:31" s="2" customFormat="1" ht="21.75" hidden="1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hidden="1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hidden="1"/>
    <row r="106" spans="1:31" hidden="1"/>
    <row r="107" spans="1:31" hidden="1"/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121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82" t="str">
        <f>E7</f>
        <v>Odbahnění a rekonstrukce rybníka Zichův v Novém Městě n. M.</v>
      </c>
      <c r="F112" s="283"/>
      <c r="G112" s="283"/>
      <c r="H112" s="283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111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62" t="str">
        <f>E9</f>
        <v>06 - 06 - Ocelový mostek - 4,7 m</v>
      </c>
      <c r="F114" s="281"/>
      <c r="G114" s="281"/>
      <c r="H114" s="281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F12</f>
        <v>Nové Město na Moravě</v>
      </c>
      <c r="G116" s="35"/>
      <c r="H116" s="35"/>
      <c r="I116" s="28" t="s">
        <v>22</v>
      </c>
      <c r="J116" s="65" t="str">
        <f>IF(J12="","",J12)</f>
        <v>1. 11. 2023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24</v>
      </c>
      <c r="D118" s="35"/>
      <c r="E118" s="35"/>
      <c r="F118" s="26" t="str">
        <f>E15</f>
        <v>Město Nové Město na Moravě</v>
      </c>
      <c r="G118" s="35"/>
      <c r="H118" s="35"/>
      <c r="I118" s="28" t="s">
        <v>31</v>
      </c>
      <c r="J118" s="31" t="str">
        <f>E21</f>
        <v>Ing. Václav Nečas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29</v>
      </c>
      <c r="D119" s="35"/>
      <c r="E119" s="35"/>
      <c r="F119" s="26" t="str">
        <f>IF(E18="","",E18)</f>
        <v>Vyplň údaj</v>
      </c>
      <c r="G119" s="35"/>
      <c r="H119" s="35"/>
      <c r="I119" s="28" t="s">
        <v>35</v>
      </c>
      <c r="J119" s="31" t="str">
        <f>E24</f>
        <v>Ing. Václav Nečas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58"/>
      <c r="B121" s="159"/>
      <c r="C121" s="160" t="s">
        <v>122</v>
      </c>
      <c r="D121" s="161" t="s">
        <v>62</v>
      </c>
      <c r="E121" s="161" t="s">
        <v>58</v>
      </c>
      <c r="F121" s="161" t="s">
        <v>59</v>
      </c>
      <c r="G121" s="161" t="s">
        <v>123</v>
      </c>
      <c r="H121" s="161" t="s">
        <v>124</v>
      </c>
      <c r="I121" s="161" t="s">
        <v>125</v>
      </c>
      <c r="J121" s="162" t="s">
        <v>116</v>
      </c>
      <c r="K121" s="163" t="s">
        <v>126</v>
      </c>
      <c r="L121" s="164"/>
      <c r="M121" s="74" t="s">
        <v>1</v>
      </c>
      <c r="N121" s="75" t="s">
        <v>41</v>
      </c>
      <c r="O121" s="75" t="s">
        <v>127</v>
      </c>
      <c r="P121" s="75" t="s">
        <v>128</v>
      </c>
      <c r="Q121" s="75" t="s">
        <v>129</v>
      </c>
      <c r="R121" s="75" t="s">
        <v>130</v>
      </c>
      <c r="S121" s="75" t="s">
        <v>131</v>
      </c>
      <c r="T121" s="76" t="s">
        <v>132</v>
      </c>
      <c r="U121" s="158"/>
      <c r="V121" s="158"/>
      <c r="W121" s="158"/>
      <c r="X121" s="158"/>
      <c r="Y121" s="158"/>
      <c r="Z121" s="158"/>
      <c r="AA121" s="158"/>
      <c r="AB121" s="158"/>
      <c r="AC121" s="158"/>
      <c r="AD121" s="158"/>
      <c r="AE121" s="158"/>
    </row>
    <row r="122" spans="1:65" s="2" customFormat="1" ht="22.9" customHeight="1">
      <c r="A122" s="33"/>
      <c r="B122" s="34"/>
      <c r="C122" s="81" t="s">
        <v>133</v>
      </c>
      <c r="D122" s="35"/>
      <c r="E122" s="35"/>
      <c r="F122" s="35"/>
      <c r="G122" s="35"/>
      <c r="H122" s="35"/>
      <c r="I122" s="35"/>
      <c r="J122" s="165">
        <f>BK122</f>
        <v>0</v>
      </c>
      <c r="K122" s="35"/>
      <c r="L122" s="38"/>
      <c r="M122" s="77"/>
      <c r="N122" s="166"/>
      <c r="O122" s="78"/>
      <c r="P122" s="167">
        <f>P123</f>
        <v>0</v>
      </c>
      <c r="Q122" s="78"/>
      <c r="R122" s="167">
        <f>R123</f>
        <v>2.7808881400000001</v>
      </c>
      <c r="S122" s="78"/>
      <c r="T122" s="168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76</v>
      </c>
      <c r="AU122" s="16" t="s">
        <v>118</v>
      </c>
      <c r="BK122" s="169">
        <f>BK123</f>
        <v>0</v>
      </c>
    </row>
    <row r="123" spans="1:65" s="12" customFormat="1" ht="25.9" customHeight="1">
      <c r="B123" s="170"/>
      <c r="C123" s="171"/>
      <c r="D123" s="172" t="s">
        <v>76</v>
      </c>
      <c r="E123" s="173" t="s">
        <v>134</v>
      </c>
      <c r="F123" s="173" t="s">
        <v>135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P124+P139+P145+P148+P152</f>
        <v>0</v>
      </c>
      <c r="Q123" s="178"/>
      <c r="R123" s="179">
        <f>R124+R139+R145+R148+R152</f>
        <v>2.7808881400000001</v>
      </c>
      <c r="S123" s="178"/>
      <c r="T123" s="180">
        <f>T124+T139+T145+T148+T152</f>
        <v>0</v>
      </c>
      <c r="AR123" s="181" t="s">
        <v>85</v>
      </c>
      <c r="AT123" s="182" t="s">
        <v>76</v>
      </c>
      <c r="AU123" s="182" t="s">
        <v>77</v>
      </c>
      <c r="AY123" s="181" t="s">
        <v>136</v>
      </c>
      <c r="BK123" s="183">
        <f>BK124+BK139+BK145+BK148+BK152</f>
        <v>0</v>
      </c>
    </row>
    <row r="124" spans="1:65" s="12" customFormat="1" ht="22.9" customHeight="1">
      <c r="B124" s="170"/>
      <c r="C124" s="171"/>
      <c r="D124" s="172" t="s">
        <v>76</v>
      </c>
      <c r="E124" s="184" t="s">
        <v>85</v>
      </c>
      <c r="F124" s="184" t="s">
        <v>137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SUM(P125:P138)</f>
        <v>0</v>
      </c>
      <c r="Q124" s="178"/>
      <c r="R124" s="179">
        <f>SUM(R125:R138)</f>
        <v>0.92280299999999993</v>
      </c>
      <c r="S124" s="178"/>
      <c r="T124" s="180">
        <f>SUM(T125:T138)</f>
        <v>0</v>
      </c>
      <c r="AR124" s="181" t="s">
        <v>85</v>
      </c>
      <c r="AT124" s="182" t="s">
        <v>76</v>
      </c>
      <c r="AU124" s="182" t="s">
        <v>85</v>
      </c>
      <c r="AY124" s="181" t="s">
        <v>136</v>
      </c>
      <c r="BK124" s="183">
        <f>SUM(BK125:BK138)</f>
        <v>0</v>
      </c>
    </row>
    <row r="125" spans="1:65" s="2" customFormat="1" ht="24.2" customHeight="1">
      <c r="A125" s="33"/>
      <c r="B125" s="34"/>
      <c r="C125" s="186" t="s">
        <v>85</v>
      </c>
      <c r="D125" s="186" t="s">
        <v>138</v>
      </c>
      <c r="E125" s="187" t="s">
        <v>644</v>
      </c>
      <c r="F125" s="188" t="s">
        <v>645</v>
      </c>
      <c r="G125" s="189" t="s">
        <v>141</v>
      </c>
      <c r="H125" s="190">
        <v>400</v>
      </c>
      <c r="I125" s="191"/>
      <c r="J125" s="192">
        <f t="shared" ref="J125:J130" si="0">ROUND(I125*H125,2)</f>
        <v>0</v>
      </c>
      <c r="K125" s="193"/>
      <c r="L125" s="38"/>
      <c r="M125" s="194" t="s">
        <v>1</v>
      </c>
      <c r="N125" s="195" t="s">
        <v>42</v>
      </c>
      <c r="O125" s="70"/>
      <c r="P125" s="196">
        <f t="shared" ref="P125:P130" si="1">O125*H125</f>
        <v>0</v>
      </c>
      <c r="Q125" s="196">
        <v>0</v>
      </c>
      <c r="R125" s="196">
        <f t="shared" ref="R125:R130" si="2">Q125*H125</f>
        <v>0</v>
      </c>
      <c r="S125" s="196">
        <v>0</v>
      </c>
      <c r="T125" s="197">
        <f t="shared" ref="T125:T130" si="3"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142</v>
      </c>
      <c r="AT125" s="198" t="s">
        <v>138</v>
      </c>
      <c r="AU125" s="198" t="s">
        <v>88</v>
      </c>
      <c r="AY125" s="16" t="s">
        <v>136</v>
      </c>
      <c r="BE125" s="199">
        <f t="shared" ref="BE125:BE130" si="4">IF(N125="základní",J125,0)</f>
        <v>0</v>
      </c>
      <c r="BF125" s="199">
        <f t="shared" ref="BF125:BF130" si="5">IF(N125="snížená",J125,0)</f>
        <v>0</v>
      </c>
      <c r="BG125" s="199">
        <f t="shared" ref="BG125:BG130" si="6">IF(N125="zákl. přenesená",J125,0)</f>
        <v>0</v>
      </c>
      <c r="BH125" s="199">
        <f t="shared" ref="BH125:BH130" si="7">IF(N125="sníž. přenesená",J125,0)</f>
        <v>0</v>
      </c>
      <c r="BI125" s="199">
        <f t="shared" ref="BI125:BI130" si="8">IF(N125="nulová",J125,0)</f>
        <v>0</v>
      </c>
      <c r="BJ125" s="16" t="s">
        <v>85</v>
      </c>
      <c r="BK125" s="199">
        <f t="shared" ref="BK125:BK130" si="9">ROUND(I125*H125,2)</f>
        <v>0</v>
      </c>
      <c r="BL125" s="16" t="s">
        <v>142</v>
      </c>
      <c r="BM125" s="198" t="s">
        <v>646</v>
      </c>
    </row>
    <row r="126" spans="1:65" s="2" customFormat="1" ht="44.25" customHeight="1">
      <c r="A126" s="33"/>
      <c r="B126" s="34"/>
      <c r="C126" s="186" t="s">
        <v>88</v>
      </c>
      <c r="D126" s="186" t="s">
        <v>138</v>
      </c>
      <c r="E126" s="187" t="s">
        <v>709</v>
      </c>
      <c r="F126" s="188" t="s">
        <v>710</v>
      </c>
      <c r="G126" s="189" t="s">
        <v>280</v>
      </c>
      <c r="H126" s="190">
        <v>0.8</v>
      </c>
      <c r="I126" s="191"/>
      <c r="J126" s="192">
        <f t="shared" si="0"/>
        <v>0</v>
      </c>
      <c r="K126" s="193"/>
      <c r="L126" s="38"/>
      <c r="M126" s="194" t="s">
        <v>1</v>
      </c>
      <c r="N126" s="195" t="s">
        <v>42</v>
      </c>
      <c r="O126" s="70"/>
      <c r="P126" s="196">
        <f t="shared" si="1"/>
        <v>0</v>
      </c>
      <c r="Q126" s="196">
        <v>0</v>
      </c>
      <c r="R126" s="196">
        <f t="shared" si="2"/>
        <v>0</v>
      </c>
      <c r="S126" s="196">
        <v>0</v>
      </c>
      <c r="T126" s="197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142</v>
      </c>
      <c r="AT126" s="198" t="s">
        <v>138</v>
      </c>
      <c r="AU126" s="198" t="s">
        <v>88</v>
      </c>
      <c r="AY126" s="16" t="s">
        <v>136</v>
      </c>
      <c r="BE126" s="199">
        <f t="shared" si="4"/>
        <v>0</v>
      </c>
      <c r="BF126" s="199">
        <f t="shared" si="5"/>
        <v>0</v>
      </c>
      <c r="BG126" s="199">
        <f t="shared" si="6"/>
        <v>0</v>
      </c>
      <c r="BH126" s="199">
        <f t="shared" si="7"/>
        <v>0</v>
      </c>
      <c r="BI126" s="199">
        <f t="shared" si="8"/>
        <v>0</v>
      </c>
      <c r="BJ126" s="16" t="s">
        <v>85</v>
      </c>
      <c r="BK126" s="199">
        <f t="shared" si="9"/>
        <v>0</v>
      </c>
      <c r="BL126" s="16" t="s">
        <v>142</v>
      </c>
      <c r="BM126" s="198" t="s">
        <v>711</v>
      </c>
    </row>
    <row r="127" spans="1:65" s="2" customFormat="1" ht="55.5" customHeight="1">
      <c r="A127" s="33"/>
      <c r="B127" s="34"/>
      <c r="C127" s="186" t="s">
        <v>147</v>
      </c>
      <c r="D127" s="186" t="s">
        <v>138</v>
      </c>
      <c r="E127" s="187" t="s">
        <v>305</v>
      </c>
      <c r="F127" s="188" t="s">
        <v>306</v>
      </c>
      <c r="G127" s="189" t="s">
        <v>280</v>
      </c>
      <c r="H127" s="190">
        <v>150</v>
      </c>
      <c r="I127" s="191"/>
      <c r="J127" s="192">
        <f t="shared" si="0"/>
        <v>0</v>
      </c>
      <c r="K127" s="193"/>
      <c r="L127" s="38"/>
      <c r="M127" s="194" t="s">
        <v>1</v>
      </c>
      <c r="N127" s="195" t="s">
        <v>42</v>
      </c>
      <c r="O127" s="70"/>
      <c r="P127" s="196">
        <f t="shared" si="1"/>
        <v>0</v>
      </c>
      <c r="Q127" s="196">
        <v>0</v>
      </c>
      <c r="R127" s="196">
        <f t="shared" si="2"/>
        <v>0</v>
      </c>
      <c r="S127" s="196">
        <v>0</v>
      </c>
      <c r="T127" s="197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142</v>
      </c>
      <c r="AT127" s="198" t="s">
        <v>138</v>
      </c>
      <c r="AU127" s="198" t="s">
        <v>88</v>
      </c>
      <c r="AY127" s="16" t="s">
        <v>136</v>
      </c>
      <c r="BE127" s="199">
        <f t="shared" si="4"/>
        <v>0</v>
      </c>
      <c r="BF127" s="199">
        <f t="shared" si="5"/>
        <v>0</v>
      </c>
      <c r="BG127" s="199">
        <f t="shared" si="6"/>
        <v>0</v>
      </c>
      <c r="BH127" s="199">
        <f t="shared" si="7"/>
        <v>0</v>
      </c>
      <c r="BI127" s="199">
        <f t="shared" si="8"/>
        <v>0</v>
      </c>
      <c r="BJ127" s="16" t="s">
        <v>85</v>
      </c>
      <c r="BK127" s="199">
        <f t="shared" si="9"/>
        <v>0</v>
      </c>
      <c r="BL127" s="16" t="s">
        <v>142</v>
      </c>
      <c r="BM127" s="198" t="s">
        <v>659</v>
      </c>
    </row>
    <row r="128" spans="1:65" s="2" customFormat="1" ht="37.9" customHeight="1">
      <c r="A128" s="33"/>
      <c r="B128" s="34"/>
      <c r="C128" s="186" t="s">
        <v>142</v>
      </c>
      <c r="D128" s="186" t="s">
        <v>138</v>
      </c>
      <c r="E128" s="187" t="s">
        <v>328</v>
      </c>
      <c r="F128" s="188" t="s">
        <v>329</v>
      </c>
      <c r="G128" s="189" t="s">
        <v>280</v>
      </c>
      <c r="H128" s="190">
        <v>150</v>
      </c>
      <c r="I128" s="191"/>
      <c r="J128" s="192">
        <f t="shared" si="0"/>
        <v>0</v>
      </c>
      <c r="K128" s="193"/>
      <c r="L128" s="38"/>
      <c r="M128" s="194" t="s">
        <v>1</v>
      </c>
      <c r="N128" s="195" t="s">
        <v>42</v>
      </c>
      <c r="O128" s="70"/>
      <c r="P128" s="196">
        <f t="shared" si="1"/>
        <v>0</v>
      </c>
      <c r="Q128" s="196">
        <v>0</v>
      </c>
      <c r="R128" s="196">
        <f t="shared" si="2"/>
        <v>0</v>
      </c>
      <c r="S128" s="196">
        <v>0</v>
      </c>
      <c r="T128" s="197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142</v>
      </c>
      <c r="AT128" s="198" t="s">
        <v>138</v>
      </c>
      <c r="AU128" s="198" t="s">
        <v>88</v>
      </c>
      <c r="AY128" s="16" t="s">
        <v>136</v>
      </c>
      <c r="BE128" s="199">
        <f t="shared" si="4"/>
        <v>0</v>
      </c>
      <c r="BF128" s="199">
        <f t="shared" si="5"/>
        <v>0</v>
      </c>
      <c r="BG128" s="199">
        <f t="shared" si="6"/>
        <v>0</v>
      </c>
      <c r="BH128" s="199">
        <f t="shared" si="7"/>
        <v>0</v>
      </c>
      <c r="BI128" s="199">
        <f t="shared" si="8"/>
        <v>0</v>
      </c>
      <c r="BJ128" s="16" t="s">
        <v>85</v>
      </c>
      <c r="BK128" s="199">
        <f t="shared" si="9"/>
        <v>0</v>
      </c>
      <c r="BL128" s="16" t="s">
        <v>142</v>
      </c>
      <c r="BM128" s="198" t="s">
        <v>712</v>
      </c>
    </row>
    <row r="129" spans="1:65" s="2" customFormat="1" ht="37.9" customHeight="1">
      <c r="A129" s="33"/>
      <c r="B129" s="34"/>
      <c r="C129" s="186" t="s">
        <v>155</v>
      </c>
      <c r="D129" s="186" t="s">
        <v>138</v>
      </c>
      <c r="E129" s="187" t="s">
        <v>668</v>
      </c>
      <c r="F129" s="188" t="s">
        <v>669</v>
      </c>
      <c r="G129" s="189" t="s">
        <v>141</v>
      </c>
      <c r="H129" s="190">
        <v>400</v>
      </c>
      <c r="I129" s="191"/>
      <c r="J129" s="192">
        <f t="shared" si="0"/>
        <v>0</v>
      </c>
      <c r="K129" s="193"/>
      <c r="L129" s="38"/>
      <c r="M129" s="194" t="s">
        <v>1</v>
      </c>
      <c r="N129" s="195" t="s">
        <v>42</v>
      </c>
      <c r="O129" s="70"/>
      <c r="P129" s="196">
        <f t="shared" si="1"/>
        <v>0</v>
      </c>
      <c r="Q129" s="196">
        <v>0</v>
      </c>
      <c r="R129" s="196">
        <f t="shared" si="2"/>
        <v>0</v>
      </c>
      <c r="S129" s="196">
        <v>0</v>
      </c>
      <c r="T129" s="197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142</v>
      </c>
      <c r="AT129" s="198" t="s">
        <v>138</v>
      </c>
      <c r="AU129" s="198" t="s">
        <v>88</v>
      </c>
      <c r="AY129" s="16" t="s">
        <v>136</v>
      </c>
      <c r="BE129" s="199">
        <f t="shared" si="4"/>
        <v>0</v>
      </c>
      <c r="BF129" s="199">
        <f t="shared" si="5"/>
        <v>0</v>
      </c>
      <c r="BG129" s="199">
        <f t="shared" si="6"/>
        <v>0</v>
      </c>
      <c r="BH129" s="199">
        <f t="shared" si="7"/>
        <v>0</v>
      </c>
      <c r="BI129" s="199">
        <f t="shared" si="8"/>
        <v>0</v>
      </c>
      <c r="BJ129" s="16" t="s">
        <v>85</v>
      </c>
      <c r="BK129" s="199">
        <f t="shared" si="9"/>
        <v>0</v>
      </c>
      <c r="BL129" s="16" t="s">
        <v>142</v>
      </c>
      <c r="BM129" s="198" t="s">
        <v>670</v>
      </c>
    </row>
    <row r="130" spans="1:65" s="2" customFormat="1" ht="37.9" customHeight="1">
      <c r="A130" s="33"/>
      <c r="B130" s="34"/>
      <c r="C130" s="186" t="s">
        <v>159</v>
      </c>
      <c r="D130" s="186" t="s">
        <v>138</v>
      </c>
      <c r="E130" s="187" t="s">
        <v>332</v>
      </c>
      <c r="F130" s="188" t="s">
        <v>333</v>
      </c>
      <c r="G130" s="189" t="s">
        <v>141</v>
      </c>
      <c r="H130" s="190">
        <v>426.22</v>
      </c>
      <c r="I130" s="191"/>
      <c r="J130" s="192">
        <f t="shared" si="0"/>
        <v>0</v>
      </c>
      <c r="K130" s="193"/>
      <c r="L130" s="38"/>
      <c r="M130" s="194" t="s">
        <v>1</v>
      </c>
      <c r="N130" s="195" t="s">
        <v>42</v>
      </c>
      <c r="O130" s="70"/>
      <c r="P130" s="196">
        <f t="shared" si="1"/>
        <v>0</v>
      </c>
      <c r="Q130" s="196">
        <v>0</v>
      </c>
      <c r="R130" s="196">
        <f t="shared" si="2"/>
        <v>0</v>
      </c>
      <c r="S130" s="196">
        <v>0</v>
      </c>
      <c r="T130" s="197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142</v>
      </c>
      <c r="AT130" s="198" t="s">
        <v>138</v>
      </c>
      <c r="AU130" s="198" t="s">
        <v>88</v>
      </c>
      <c r="AY130" s="16" t="s">
        <v>136</v>
      </c>
      <c r="BE130" s="199">
        <f t="shared" si="4"/>
        <v>0</v>
      </c>
      <c r="BF130" s="199">
        <f t="shared" si="5"/>
        <v>0</v>
      </c>
      <c r="BG130" s="199">
        <f t="shared" si="6"/>
        <v>0</v>
      </c>
      <c r="BH130" s="199">
        <f t="shared" si="7"/>
        <v>0</v>
      </c>
      <c r="BI130" s="199">
        <f t="shared" si="8"/>
        <v>0</v>
      </c>
      <c r="BJ130" s="16" t="s">
        <v>85</v>
      </c>
      <c r="BK130" s="199">
        <f t="shared" si="9"/>
        <v>0</v>
      </c>
      <c r="BL130" s="16" t="s">
        <v>142</v>
      </c>
      <c r="BM130" s="198" t="s">
        <v>671</v>
      </c>
    </row>
    <row r="131" spans="1:65" s="13" customFormat="1">
      <c r="B131" s="200"/>
      <c r="C131" s="201"/>
      <c r="D131" s="202" t="s">
        <v>186</v>
      </c>
      <c r="E131" s="203" t="s">
        <v>1</v>
      </c>
      <c r="F131" s="204" t="s">
        <v>713</v>
      </c>
      <c r="G131" s="201"/>
      <c r="H131" s="205">
        <v>426.22</v>
      </c>
      <c r="I131" s="206"/>
      <c r="J131" s="201"/>
      <c r="K131" s="201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186</v>
      </c>
      <c r="AU131" s="211" t="s">
        <v>88</v>
      </c>
      <c r="AV131" s="13" t="s">
        <v>88</v>
      </c>
      <c r="AW131" s="13" t="s">
        <v>34</v>
      </c>
      <c r="AX131" s="13" t="s">
        <v>85</v>
      </c>
      <c r="AY131" s="211" t="s">
        <v>136</v>
      </c>
    </row>
    <row r="132" spans="1:65" s="2" customFormat="1" ht="16.5" customHeight="1">
      <c r="A132" s="33"/>
      <c r="B132" s="34"/>
      <c r="C132" s="212" t="s">
        <v>163</v>
      </c>
      <c r="D132" s="212" t="s">
        <v>262</v>
      </c>
      <c r="E132" s="213" t="s">
        <v>335</v>
      </c>
      <c r="F132" s="214" t="s">
        <v>673</v>
      </c>
      <c r="G132" s="215" t="s">
        <v>337</v>
      </c>
      <c r="H132" s="216">
        <v>6.3929999999999998</v>
      </c>
      <c r="I132" s="217"/>
      <c r="J132" s="218">
        <f>ROUND(I132*H132,2)</f>
        <v>0</v>
      </c>
      <c r="K132" s="219"/>
      <c r="L132" s="220"/>
      <c r="M132" s="236" t="s">
        <v>1</v>
      </c>
      <c r="N132" s="237" t="s">
        <v>42</v>
      </c>
      <c r="O132" s="70"/>
      <c r="P132" s="196">
        <f>O132*H132</f>
        <v>0</v>
      </c>
      <c r="Q132" s="196">
        <v>1E-3</v>
      </c>
      <c r="R132" s="196">
        <f>Q132*H132</f>
        <v>6.3930000000000002E-3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167</v>
      </c>
      <c r="AT132" s="198" t="s">
        <v>262</v>
      </c>
      <c r="AU132" s="198" t="s">
        <v>88</v>
      </c>
      <c r="AY132" s="16" t="s">
        <v>136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85</v>
      </c>
      <c r="BK132" s="199">
        <f>ROUND(I132*H132,2)</f>
        <v>0</v>
      </c>
      <c r="BL132" s="16" t="s">
        <v>142</v>
      </c>
      <c r="BM132" s="198" t="s">
        <v>674</v>
      </c>
    </row>
    <row r="133" spans="1:65" s="13" customFormat="1">
      <c r="B133" s="200"/>
      <c r="C133" s="201"/>
      <c r="D133" s="202" t="s">
        <v>186</v>
      </c>
      <c r="E133" s="203" t="s">
        <v>1</v>
      </c>
      <c r="F133" s="204" t="s">
        <v>713</v>
      </c>
      <c r="G133" s="201"/>
      <c r="H133" s="205">
        <v>426.22</v>
      </c>
      <c r="I133" s="206"/>
      <c r="J133" s="201"/>
      <c r="K133" s="201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186</v>
      </c>
      <c r="AU133" s="211" t="s">
        <v>88</v>
      </c>
      <c r="AV133" s="13" t="s">
        <v>88</v>
      </c>
      <c r="AW133" s="13" t="s">
        <v>34</v>
      </c>
      <c r="AX133" s="13" t="s">
        <v>85</v>
      </c>
      <c r="AY133" s="211" t="s">
        <v>136</v>
      </c>
    </row>
    <row r="134" spans="1:65" s="13" customFormat="1">
      <c r="B134" s="200"/>
      <c r="C134" s="201"/>
      <c r="D134" s="202" t="s">
        <v>186</v>
      </c>
      <c r="E134" s="201"/>
      <c r="F134" s="204" t="s">
        <v>714</v>
      </c>
      <c r="G134" s="201"/>
      <c r="H134" s="205">
        <v>6.3929999999999998</v>
      </c>
      <c r="I134" s="206"/>
      <c r="J134" s="201"/>
      <c r="K134" s="201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186</v>
      </c>
      <c r="AU134" s="211" t="s">
        <v>88</v>
      </c>
      <c r="AV134" s="13" t="s">
        <v>88</v>
      </c>
      <c r="AW134" s="13" t="s">
        <v>4</v>
      </c>
      <c r="AX134" s="13" t="s">
        <v>85</v>
      </c>
      <c r="AY134" s="211" t="s">
        <v>136</v>
      </c>
    </row>
    <row r="135" spans="1:65" s="2" customFormat="1" ht="33" customHeight="1">
      <c r="A135" s="33"/>
      <c r="B135" s="34"/>
      <c r="C135" s="186" t="s">
        <v>167</v>
      </c>
      <c r="D135" s="186" t="s">
        <v>138</v>
      </c>
      <c r="E135" s="187" t="s">
        <v>347</v>
      </c>
      <c r="F135" s="188" t="s">
        <v>348</v>
      </c>
      <c r="G135" s="189" t="s">
        <v>141</v>
      </c>
      <c r="H135" s="190">
        <v>370</v>
      </c>
      <c r="I135" s="191"/>
      <c r="J135" s="192">
        <f>ROUND(I135*H135,2)</f>
        <v>0</v>
      </c>
      <c r="K135" s="193"/>
      <c r="L135" s="38"/>
      <c r="M135" s="194" t="s">
        <v>1</v>
      </c>
      <c r="N135" s="195" t="s">
        <v>42</v>
      </c>
      <c r="O135" s="70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142</v>
      </c>
      <c r="AT135" s="198" t="s">
        <v>138</v>
      </c>
      <c r="AU135" s="198" t="s">
        <v>88</v>
      </c>
      <c r="AY135" s="16" t="s">
        <v>136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6" t="s">
        <v>85</v>
      </c>
      <c r="BK135" s="199">
        <f>ROUND(I135*H135,2)</f>
        <v>0</v>
      </c>
      <c r="BL135" s="16" t="s">
        <v>142</v>
      </c>
      <c r="BM135" s="198" t="s">
        <v>715</v>
      </c>
    </row>
    <row r="136" spans="1:65" s="2" customFormat="1" ht="33" customHeight="1">
      <c r="A136" s="33"/>
      <c r="B136" s="34"/>
      <c r="C136" s="186" t="s">
        <v>171</v>
      </c>
      <c r="D136" s="186" t="s">
        <v>138</v>
      </c>
      <c r="E136" s="187" t="s">
        <v>579</v>
      </c>
      <c r="F136" s="188" t="s">
        <v>580</v>
      </c>
      <c r="G136" s="189" t="s">
        <v>141</v>
      </c>
      <c r="H136" s="190">
        <v>55.9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42</v>
      </c>
      <c r="O136" s="70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142</v>
      </c>
      <c r="AT136" s="198" t="s">
        <v>138</v>
      </c>
      <c r="AU136" s="198" t="s">
        <v>88</v>
      </c>
      <c r="AY136" s="16" t="s">
        <v>136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85</v>
      </c>
      <c r="BK136" s="199">
        <f>ROUND(I136*H136,2)</f>
        <v>0</v>
      </c>
      <c r="BL136" s="16" t="s">
        <v>142</v>
      </c>
      <c r="BM136" s="198" t="s">
        <v>716</v>
      </c>
    </row>
    <row r="137" spans="1:65" s="2" customFormat="1" ht="37.9" customHeight="1">
      <c r="A137" s="33"/>
      <c r="B137" s="34"/>
      <c r="C137" s="186" t="s">
        <v>175</v>
      </c>
      <c r="D137" s="186" t="s">
        <v>138</v>
      </c>
      <c r="E137" s="187" t="s">
        <v>351</v>
      </c>
      <c r="F137" s="188" t="s">
        <v>352</v>
      </c>
      <c r="G137" s="189" t="s">
        <v>141</v>
      </c>
      <c r="H137" s="190">
        <v>26.22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42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142</v>
      </c>
      <c r="AT137" s="198" t="s">
        <v>138</v>
      </c>
      <c r="AU137" s="198" t="s">
        <v>88</v>
      </c>
      <c r="AY137" s="16" t="s">
        <v>136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85</v>
      </c>
      <c r="BK137" s="199">
        <f>ROUND(I137*H137,2)</f>
        <v>0</v>
      </c>
      <c r="BL137" s="16" t="s">
        <v>142</v>
      </c>
      <c r="BM137" s="198" t="s">
        <v>717</v>
      </c>
    </row>
    <row r="138" spans="1:65" s="2" customFormat="1" ht="37.9" customHeight="1">
      <c r="A138" s="33"/>
      <c r="B138" s="34"/>
      <c r="C138" s="186" t="s">
        <v>179</v>
      </c>
      <c r="D138" s="186" t="s">
        <v>138</v>
      </c>
      <c r="E138" s="187" t="s">
        <v>718</v>
      </c>
      <c r="F138" s="188" t="s">
        <v>719</v>
      </c>
      <c r="G138" s="189" t="s">
        <v>337</v>
      </c>
      <c r="H138" s="190">
        <v>916.41</v>
      </c>
      <c r="I138" s="191"/>
      <c r="J138" s="192">
        <f>ROUND(I138*H138,2)</f>
        <v>0</v>
      </c>
      <c r="K138" s="193"/>
      <c r="L138" s="38"/>
      <c r="M138" s="194" t="s">
        <v>1</v>
      </c>
      <c r="N138" s="195" t="s">
        <v>42</v>
      </c>
      <c r="O138" s="70"/>
      <c r="P138" s="196">
        <f>O138*H138</f>
        <v>0</v>
      </c>
      <c r="Q138" s="196">
        <v>1E-3</v>
      </c>
      <c r="R138" s="196">
        <f>Q138*H138</f>
        <v>0.91640999999999995</v>
      </c>
      <c r="S138" s="196">
        <v>0</v>
      </c>
      <c r="T138" s="19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142</v>
      </c>
      <c r="AT138" s="198" t="s">
        <v>138</v>
      </c>
      <c r="AU138" s="198" t="s">
        <v>88</v>
      </c>
      <c r="AY138" s="16" t="s">
        <v>136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6" t="s">
        <v>85</v>
      </c>
      <c r="BK138" s="199">
        <f>ROUND(I138*H138,2)</f>
        <v>0</v>
      </c>
      <c r="BL138" s="16" t="s">
        <v>142</v>
      </c>
      <c r="BM138" s="198" t="s">
        <v>720</v>
      </c>
    </row>
    <row r="139" spans="1:65" s="12" customFormat="1" ht="22.9" customHeight="1">
      <c r="B139" s="170"/>
      <c r="C139" s="171"/>
      <c r="D139" s="172" t="s">
        <v>76</v>
      </c>
      <c r="E139" s="184" t="s">
        <v>147</v>
      </c>
      <c r="F139" s="184" t="s">
        <v>367</v>
      </c>
      <c r="G139" s="171"/>
      <c r="H139" s="171"/>
      <c r="I139" s="174"/>
      <c r="J139" s="185">
        <f>BK139</f>
        <v>0</v>
      </c>
      <c r="K139" s="171"/>
      <c r="L139" s="176"/>
      <c r="M139" s="177"/>
      <c r="N139" s="178"/>
      <c r="O139" s="178"/>
      <c r="P139" s="179">
        <f>SUM(P140:P144)</f>
        <v>0</v>
      </c>
      <c r="Q139" s="178"/>
      <c r="R139" s="179">
        <f>SUM(R140:R144)</f>
        <v>5.4085140000000004E-2</v>
      </c>
      <c r="S139" s="178"/>
      <c r="T139" s="180">
        <f>SUM(T140:T144)</f>
        <v>0</v>
      </c>
      <c r="AR139" s="181" t="s">
        <v>85</v>
      </c>
      <c r="AT139" s="182" t="s">
        <v>76</v>
      </c>
      <c r="AU139" s="182" t="s">
        <v>85</v>
      </c>
      <c r="AY139" s="181" t="s">
        <v>136</v>
      </c>
      <c r="BK139" s="183">
        <f>SUM(BK140:BK144)</f>
        <v>0</v>
      </c>
    </row>
    <row r="140" spans="1:65" s="2" customFormat="1" ht="24.2" customHeight="1">
      <c r="A140" s="33"/>
      <c r="B140" s="34"/>
      <c r="C140" s="186" t="s">
        <v>8</v>
      </c>
      <c r="D140" s="186" t="s">
        <v>138</v>
      </c>
      <c r="E140" s="187" t="s">
        <v>368</v>
      </c>
      <c r="F140" s="188" t="s">
        <v>455</v>
      </c>
      <c r="G140" s="189" t="s">
        <v>280</v>
      </c>
      <c r="H140" s="190">
        <v>1.4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42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142</v>
      </c>
      <c r="AT140" s="198" t="s">
        <v>138</v>
      </c>
      <c r="AU140" s="198" t="s">
        <v>88</v>
      </c>
      <c r="AY140" s="16" t="s">
        <v>136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85</v>
      </c>
      <c r="BK140" s="199">
        <f>ROUND(I140*H140,2)</f>
        <v>0</v>
      </c>
      <c r="BL140" s="16" t="s">
        <v>142</v>
      </c>
      <c r="BM140" s="198" t="s">
        <v>456</v>
      </c>
    </row>
    <row r="141" spans="1:65" s="2" customFormat="1" ht="16.5" customHeight="1">
      <c r="A141" s="33"/>
      <c r="B141" s="34"/>
      <c r="C141" s="186" t="s">
        <v>188</v>
      </c>
      <c r="D141" s="186" t="s">
        <v>138</v>
      </c>
      <c r="E141" s="187" t="s">
        <v>457</v>
      </c>
      <c r="F141" s="188" t="s">
        <v>458</v>
      </c>
      <c r="G141" s="189" t="s">
        <v>141</v>
      </c>
      <c r="H141" s="190">
        <v>1.75</v>
      </c>
      <c r="I141" s="191"/>
      <c r="J141" s="192">
        <f>ROUND(I141*H141,2)</f>
        <v>0</v>
      </c>
      <c r="K141" s="193"/>
      <c r="L141" s="38"/>
      <c r="M141" s="194" t="s">
        <v>1</v>
      </c>
      <c r="N141" s="195" t="s">
        <v>42</v>
      </c>
      <c r="O141" s="70"/>
      <c r="P141" s="196">
        <f>O141*H141</f>
        <v>0</v>
      </c>
      <c r="Q141" s="196">
        <v>7.9299999999999995E-3</v>
      </c>
      <c r="R141" s="196">
        <f>Q141*H141</f>
        <v>1.3877499999999999E-2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142</v>
      </c>
      <c r="AT141" s="198" t="s">
        <v>138</v>
      </c>
      <c r="AU141" s="198" t="s">
        <v>88</v>
      </c>
      <c r="AY141" s="16" t="s">
        <v>136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85</v>
      </c>
      <c r="BK141" s="199">
        <f>ROUND(I141*H141,2)</f>
        <v>0</v>
      </c>
      <c r="BL141" s="16" t="s">
        <v>142</v>
      </c>
      <c r="BM141" s="198" t="s">
        <v>459</v>
      </c>
    </row>
    <row r="142" spans="1:65" s="2" customFormat="1" ht="16.5" customHeight="1">
      <c r="A142" s="33"/>
      <c r="B142" s="34"/>
      <c r="C142" s="186" t="s">
        <v>192</v>
      </c>
      <c r="D142" s="186" t="s">
        <v>138</v>
      </c>
      <c r="E142" s="187" t="s">
        <v>460</v>
      </c>
      <c r="F142" s="188" t="s">
        <v>461</v>
      </c>
      <c r="G142" s="189" t="s">
        <v>141</v>
      </c>
      <c r="H142" s="190">
        <v>1.75</v>
      </c>
      <c r="I142" s="191"/>
      <c r="J142" s="192">
        <f>ROUND(I142*H142,2)</f>
        <v>0</v>
      </c>
      <c r="K142" s="193"/>
      <c r="L142" s="38"/>
      <c r="M142" s="194" t="s">
        <v>1</v>
      </c>
      <c r="N142" s="195" t="s">
        <v>42</v>
      </c>
      <c r="O142" s="70"/>
      <c r="P142" s="196">
        <f>O142*H142</f>
        <v>0</v>
      </c>
      <c r="Q142" s="196">
        <v>1.0200000000000001E-3</v>
      </c>
      <c r="R142" s="196">
        <f>Q142*H142</f>
        <v>1.7850000000000001E-3</v>
      </c>
      <c r="S142" s="196">
        <v>0</v>
      </c>
      <c r="T142" s="19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142</v>
      </c>
      <c r="AT142" s="198" t="s">
        <v>138</v>
      </c>
      <c r="AU142" s="198" t="s">
        <v>88</v>
      </c>
      <c r="AY142" s="16" t="s">
        <v>136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85</v>
      </c>
      <c r="BK142" s="199">
        <f>ROUND(I142*H142,2)</f>
        <v>0</v>
      </c>
      <c r="BL142" s="16" t="s">
        <v>142</v>
      </c>
      <c r="BM142" s="198" t="s">
        <v>462</v>
      </c>
    </row>
    <row r="143" spans="1:65" s="2" customFormat="1" ht="78" customHeight="1">
      <c r="A143" s="33"/>
      <c r="B143" s="34"/>
      <c r="C143" s="186" t="s">
        <v>196</v>
      </c>
      <c r="D143" s="186" t="s">
        <v>138</v>
      </c>
      <c r="E143" s="187" t="s">
        <v>688</v>
      </c>
      <c r="F143" s="188" t="s">
        <v>689</v>
      </c>
      <c r="G143" s="189" t="s">
        <v>373</v>
      </c>
      <c r="H143" s="190">
        <v>5.0000000000000001E-3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42</v>
      </c>
      <c r="O143" s="70"/>
      <c r="P143" s="196">
        <f>O143*H143</f>
        <v>0</v>
      </c>
      <c r="Q143" s="196">
        <v>1.09528</v>
      </c>
      <c r="R143" s="196">
        <f>Q143*H143</f>
        <v>5.4764000000000002E-3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142</v>
      </c>
      <c r="AT143" s="198" t="s">
        <v>138</v>
      </c>
      <c r="AU143" s="198" t="s">
        <v>88</v>
      </c>
      <c r="AY143" s="16" t="s">
        <v>136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85</v>
      </c>
      <c r="BK143" s="199">
        <f>ROUND(I143*H143,2)</f>
        <v>0</v>
      </c>
      <c r="BL143" s="16" t="s">
        <v>142</v>
      </c>
      <c r="BM143" s="198" t="s">
        <v>690</v>
      </c>
    </row>
    <row r="144" spans="1:65" s="2" customFormat="1" ht="90" customHeight="1">
      <c r="A144" s="33"/>
      <c r="B144" s="34"/>
      <c r="C144" s="186" t="s">
        <v>200</v>
      </c>
      <c r="D144" s="186" t="s">
        <v>138</v>
      </c>
      <c r="E144" s="187" t="s">
        <v>371</v>
      </c>
      <c r="F144" s="188" t="s">
        <v>463</v>
      </c>
      <c r="G144" s="189" t="s">
        <v>373</v>
      </c>
      <c r="H144" s="190">
        <v>3.2000000000000001E-2</v>
      </c>
      <c r="I144" s="191"/>
      <c r="J144" s="192">
        <f>ROUND(I144*H144,2)</f>
        <v>0</v>
      </c>
      <c r="K144" s="193"/>
      <c r="L144" s="38"/>
      <c r="M144" s="194" t="s">
        <v>1</v>
      </c>
      <c r="N144" s="195" t="s">
        <v>42</v>
      </c>
      <c r="O144" s="70"/>
      <c r="P144" s="196">
        <f>O144*H144</f>
        <v>0</v>
      </c>
      <c r="Q144" s="196">
        <v>1.0295700000000001</v>
      </c>
      <c r="R144" s="196">
        <f>Q144*H144</f>
        <v>3.2946240000000002E-2</v>
      </c>
      <c r="S144" s="196">
        <v>0</v>
      </c>
      <c r="T144" s="19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142</v>
      </c>
      <c r="AT144" s="198" t="s">
        <v>138</v>
      </c>
      <c r="AU144" s="198" t="s">
        <v>88</v>
      </c>
      <c r="AY144" s="16" t="s">
        <v>136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85</v>
      </c>
      <c r="BK144" s="199">
        <f>ROUND(I144*H144,2)</f>
        <v>0</v>
      </c>
      <c r="BL144" s="16" t="s">
        <v>142</v>
      </c>
      <c r="BM144" s="198" t="s">
        <v>464</v>
      </c>
    </row>
    <row r="145" spans="1:65" s="12" customFormat="1" ht="22.9" customHeight="1">
      <c r="B145" s="170"/>
      <c r="C145" s="171"/>
      <c r="D145" s="172" t="s">
        <v>76</v>
      </c>
      <c r="E145" s="184" t="s">
        <v>142</v>
      </c>
      <c r="F145" s="184" t="s">
        <v>375</v>
      </c>
      <c r="G145" s="171"/>
      <c r="H145" s="171"/>
      <c r="I145" s="174"/>
      <c r="J145" s="185">
        <f>BK145</f>
        <v>0</v>
      </c>
      <c r="K145" s="171"/>
      <c r="L145" s="176"/>
      <c r="M145" s="177"/>
      <c r="N145" s="178"/>
      <c r="O145" s="178"/>
      <c r="P145" s="179">
        <f>SUM(P146:P147)</f>
        <v>0</v>
      </c>
      <c r="Q145" s="178"/>
      <c r="R145" s="179">
        <f>SUM(R146:R147)</f>
        <v>1.804</v>
      </c>
      <c r="S145" s="178"/>
      <c r="T145" s="180">
        <f>SUM(T146:T147)</f>
        <v>0</v>
      </c>
      <c r="AR145" s="181" t="s">
        <v>85</v>
      </c>
      <c r="AT145" s="182" t="s">
        <v>76</v>
      </c>
      <c r="AU145" s="182" t="s">
        <v>85</v>
      </c>
      <c r="AY145" s="181" t="s">
        <v>136</v>
      </c>
      <c r="BK145" s="183">
        <f>SUM(BK146:BK147)</f>
        <v>0</v>
      </c>
    </row>
    <row r="146" spans="1:65" s="2" customFormat="1" ht="33" customHeight="1">
      <c r="A146" s="33"/>
      <c r="B146" s="34"/>
      <c r="C146" s="186" t="s">
        <v>204</v>
      </c>
      <c r="D146" s="186" t="s">
        <v>138</v>
      </c>
      <c r="E146" s="187" t="s">
        <v>691</v>
      </c>
      <c r="F146" s="188" t="s">
        <v>692</v>
      </c>
      <c r="G146" s="189" t="s">
        <v>141</v>
      </c>
      <c r="H146" s="190">
        <v>2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42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142</v>
      </c>
      <c r="AT146" s="198" t="s">
        <v>138</v>
      </c>
      <c r="AU146" s="198" t="s">
        <v>88</v>
      </c>
      <c r="AY146" s="16" t="s">
        <v>136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85</v>
      </c>
      <c r="BK146" s="199">
        <f>ROUND(I146*H146,2)</f>
        <v>0</v>
      </c>
      <c r="BL146" s="16" t="s">
        <v>142</v>
      </c>
      <c r="BM146" s="198" t="s">
        <v>721</v>
      </c>
    </row>
    <row r="147" spans="1:65" s="2" customFormat="1" ht="55.5" customHeight="1">
      <c r="A147" s="33"/>
      <c r="B147" s="34"/>
      <c r="C147" s="186" t="s">
        <v>208</v>
      </c>
      <c r="D147" s="186" t="s">
        <v>138</v>
      </c>
      <c r="E147" s="187" t="s">
        <v>722</v>
      </c>
      <c r="F147" s="188" t="s">
        <v>723</v>
      </c>
      <c r="G147" s="189" t="s">
        <v>141</v>
      </c>
      <c r="H147" s="190">
        <v>2</v>
      </c>
      <c r="I147" s="191"/>
      <c r="J147" s="192">
        <f>ROUND(I147*H147,2)</f>
        <v>0</v>
      </c>
      <c r="K147" s="193"/>
      <c r="L147" s="38"/>
      <c r="M147" s="194" t="s">
        <v>1</v>
      </c>
      <c r="N147" s="195" t="s">
        <v>42</v>
      </c>
      <c r="O147" s="70"/>
      <c r="P147" s="196">
        <f>O147*H147</f>
        <v>0</v>
      </c>
      <c r="Q147" s="196">
        <v>0.90200000000000002</v>
      </c>
      <c r="R147" s="196">
        <f>Q147*H147</f>
        <v>1.804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142</v>
      </c>
      <c r="AT147" s="198" t="s">
        <v>138</v>
      </c>
      <c r="AU147" s="198" t="s">
        <v>88</v>
      </c>
      <c r="AY147" s="16" t="s">
        <v>136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85</v>
      </c>
      <c r="BK147" s="199">
        <f>ROUND(I147*H147,2)</f>
        <v>0</v>
      </c>
      <c r="BL147" s="16" t="s">
        <v>142</v>
      </c>
      <c r="BM147" s="198" t="s">
        <v>724</v>
      </c>
    </row>
    <row r="148" spans="1:65" s="12" customFormat="1" ht="22.9" customHeight="1">
      <c r="B148" s="170"/>
      <c r="C148" s="171"/>
      <c r="D148" s="172" t="s">
        <v>76</v>
      </c>
      <c r="E148" s="184" t="s">
        <v>155</v>
      </c>
      <c r="F148" s="184" t="s">
        <v>620</v>
      </c>
      <c r="G148" s="171"/>
      <c r="H148" s="171"/>
      <c r="I148" s="174"/>
      <c r="J148" s="185">
        <f>BK148</f>
        <v>0</v>
      </c>
      <c r="K148" s="171"/>
      <c r="L148" s="176"/>
      <c r="M148" s="177"/>
      <c r="N148" s="178"/>
      <c r="O148" s="178"/>
      <c r="P148" s="179">
        <f>SUM(P149:P151)</f>
        <v>0</v>
      </c>
      <c r="Q148" s="178"/>
      <c r="R148" s="179">
        <f>SUM(R149:R151)</f>
        <v>0</v>
      </c>
      <c r="S148" s="178"/>
      <c r="T148" s="180">
        <f>SUM(T149:T151)</f>
        <v>0</v>
      </c>
      <c r="AR148" s="181" t="s">
        <v>85</v>
      </c>
      <c r="AT148" s="182" t="s">
        <v>76</v>
      </c>
      <c r="AU148" s="182" t="s">
        <v>85</v>
      </c>
      <c r="AY148" s="181" t="s">
        <v>136</v>
      </c>
      <c r="BK148" s="183">
        <f>SUM(BK149:BK151)</f>
        <v>0</v>
      </c>
    </row>
    <row r="149" spans="1:65" s="2" customFormat="1" ht="37.9" customHeight="1">
      <c r="A149" s="33"/>
      <c r="B149" s="34"/>
      <c r="C149" s="186" t="s">
        <v>212</v>
      </c>
      <c r="D149" s="186" t="s">
        <v>138</v>
      </c>
      <c r="E149" s="187" t="s">
        <v>621</v>
      </c>
      <c r="F149" s="188" t="s">
        <v>622</v>
      </c>
      <c r="G149" s="189" t="s">
        <v>141</v>
      </c>
      <c r="H149" s="190">
        <v>33.200000000000003</v>
      </c>
      <c r="I149" s="191"/>
      <c r="J149" s="192">
        <f>ROUND(I149*H149,2)</f>
        <v>0</v>
      </c>
      <c r="K149" s="193"/>
      <c r="L149" s="38"/>
      <c r="M149" s="194" t="s">
        <v>1</v>
      </c>
      <c r="N149" s="195" t="s">
        <v>42</v>
      </c>
      <c r="O149" s="70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8" t="s">
        <v>142</v>
      </c>
      <c r="AT149" s="198" t="s">
        <v>138</v>
      </c>
      <c r="AU149" s="198" t="s">
        <v>88</v>
      </c>
      <c r="AY149" s="16" t="s">
        <v>136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6" t="s">
        <v>85</v>
      </c>
      <c r="BK149" s="199">
        <f>ROUND(I149*H149,2)</f>
        <v>0</v>
      </c>
      <c r="BL149" s="16" t="s">
        <v>142</v>
      </c>
      <c r="BM149" s="198" t="s">
        <v>725</v>
      </c>
    </row>
    <row r="150" spans="1:65" s="2" customFormat="1" ht="24.2" customHeight="1">
      <c r="A150" s="33"/>
      <c r="B150" s="34"/>
      <c r="C150" s="186" t="s">
        <v>216</v>
      </c>
      <c r="D150" s="186" t="s">
        <v>138</v>
      </c>
      <c r="E150" s="187" t="s">
        <v>624</v>
      </c>
      <c r="F150" s="188" t="s">
        <v>625</v>
      </c>
      <c r="G150" s="189" t="s">
        <v>141</v>
      </c>
      <c r="H150" s="190">
        <v>33.200000000000003</v>
      </c>
      <c r="I150" s="191"/>
      <c r="J150" s="192">
        <f>ROUND(I150*H150,2)</f>
        <v>0</v>
      </c>
      <c r="K150" s="193"/>
      <c r="L150" s="38"/>
      <c r="M150" s="194" t="s">
        <v>1</v>
      </c>
      <c r="N150" s="195" t="s">
        <v>42</v>
      </c>
      <c r="O150" s="70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8" t="s">
        <v>142</v>
      </c>
      <c r="AT150" s="198" t="s">
        <v>138</v>
      </c>
      <c r="AU150" s="198" t="s">
        <v>88</v>
      </c>
      <c r="AY150" s="16" t="s">
        <v>136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6" t="s">
        <v>85</v>
      </c>
      <c r="BK150" s="199">
        <f>ROUND(I150*H150,2)</f>
        <v>0</v>
      </c>
      <c r="BL150" s="16" t="s">
        <v>142</v>
      </c>
      <c r="BM150" s="198" t="s">
        <v>726</v>
      </c>
    </row>
    <row r="151" spans="1:65" s="2" customFormat="1" ht="24.2" customHeight="1">
      <c r="A151" s="33"/>
      <c r="B151" s="34"/>
      <c r="C151" s="186" t="s">
        <v>7</v>
      </c>
      <c r="D151" s="186" t="s">
        <v>138</v>
      </c>
      <c r="E151" s="187" t="s">
        <v>627</v>
      </c>
      <c r="F151" s="188" t="s">
        <v>628</v>
      </c>
      <c r="G151" s="189" t="s">
        <v>280</v>
      </c>
      <c r="H151" s="190">
        <v>3.45</v>
      </c>
      <c r="I151" s="191"/>
      <c r="J151" s="192">
        <f>ROUND(I151*H151,2)</f>
        <v>0</v>
      </c>
      <c r="K151" s="193"/>
      <c r="L151" s="38"/>
      <c r="M151" s="194" t="s">
        <v>1</v>
      </c>
      <c r="N151" s="195" t="s">
        <v>42</v>
      </c>
      <c r="O151" s="70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142</v>
      </c>
      <c r="AT151" s="198" t="s">
        <v>138</v>
      </c>
      <c r="AU151" s="198" t="s">
        <v>88</v>
      </c>
      <c r="AY151" s="16" t="s">
        <v>136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85</v>
      </c>
      <c r="BK151" s="199">
        <f>ROUND(I151*H151,2)</f>
        <v>0</v>
      </c>
      <c r="BL151" s="16" t="s">
        <v>142</v>
      </c>
      <c r="BM151" s="198" t="s">
        <v>727</v>
      </c>
    </row>
    <row r="152" spans="1:65" s="12" customFormat="1" ht="22.9" customHeight="1">
      <c r="B152" s="170"/>
      <c r="C152" s="171"/>
      <c r="D152" s="172" t="s">
        <v>76</v>
      </c>
      <c r="E152" s="184" t="s">
        <v>425</v>
      </c>
      <c r="F152" s="184" t="s">
        <v>426</v>
      </c>
      <c r="G152" s="171"/>
      <c r="H152" s="171"/>
      <c r="I152" s="174"/>
      <c r="J152" s="185">
        <f>BK152</f>
        <v>0</v>
      </c>
      <c r="K152" s="171"/>
      <c r="L152" s="176"/>
      <c r="M152" s="177"/>
      <c r="N152" s="178"/>
      <c r="O152" s="178"/>
      <c r="P152" s="179">
        <f>P153</f>
        <v>0</v>
      </c>
      <c r="Q152" s="178"/>
      <c r="R152" s="179">
        <f>R153</f>
        <v>0</v>
      </c>
      <c r="S152" s="178"/>
      <c r="T152" s="180">
        <f>T153</f>
        <v>0</v>
      </c>
      <c r="AR152" s="181" t="s">
        <v>85</v>
      </c>
      <c r="AT152" s="182" t="s">
        <v>76</v>
      </c>
      <c r="AU152" s="182" t="s">
        <v>85</v>
      </c>
      <c r="AY152" s="181" t="s">
        <v>136</v>
      </c>
      <c r="BK152" s="183">
        <f>BK153</f>
        <v>0</v>
      </c>
    </row>
    <row r="153" spans="1:65" s="2" customFormat="1" ht="21.75" customHeight="1">
      <c r="A153" s="33"/>
      <c r="B153" s="34"/>
      <c r="C153" s="186" t="s">
        <v>223</v>
      </c>
      <c r="D153" s="186" t="s">
        <v>138</v>
      </c>
      <c r="E153" s="187" t="s">
        <v>523</v>
      </c>
      <c r="F153" s="188" t="s">
        <v>524</v>
      </c>
      <c r="G153" s="189" t="s">
        <v>373</v>
      </c>
      <c r="H153" s="190">
        <v>2.7810000000000001</v>
      </c>
      <c r="I153" s="191"/>
      <c r="J153" s="192">
        <f>ROUND(I153*H153,2)</f>
        <v>0</v>
      </c>
      <c r="K153" s="193"/>
      <c r="L153" s="38"/>
      <c r="M153" s="238" t="s">
        <v>1</v>
      </c>
      <c r="N153" s="239" t="s">
        <v>42</v>
      </c>
      <c r="O153" s="223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142</v>
      </c>
      <c r="AT153" s="198" t="s">
        <v>138</v>
      </c>
      <c r="AU153" s="198" t="s">
        <v>88</v>
      </c>
      <c r="AY153" s="16" t="s">
        <v>136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6" t="s">
        <v>85</v>
      </c>
      <c r="BK153" s="199">
        <f>ROUND(I153*H153,2)</f>
        <v>0</v>
      </c>
      <c r="BL153" s="16" t="s">
        <v>142</v>
      </c>
      <c r="BM153" s="198" t="s">
        <v>728</v>
      </c>
    </row>
    <row r="154" spans="1:65" s="2" customFormat="1" ht="6.95" customHeight="1">
      <c r="A154" s="33"/>
      <c r="B154" s="53"/>
      <c r="C154" s="54"/>
      <c r="D154" s="54"/>
      <c r="E154" s="54"/>
      <c r="F154" s="54"/>
      <c r="G154" s="54"/>
      <c r="H154" s="54"/>
      <c r="I154" s="54"/>
      <c r="J154" s="54"/>
      <c r="K154" s="54"/>
      <c r="L154" s="38"/>
      <c r="M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</row>
  </sheetData>
  <sheetProtection password="CC35" sheet="1" objects="1" scenarios="1" formatColumns="0" formatRows="0" autoFilter="0"/>
  <autoFilter ref="C121:K153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2"/>
  <sheetViews>
    <sheetView showGridLines="0" topLeftCell="A173" workbookViewId="0">
      <selection activeCell="E171" sqref="E17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106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88</v>
      </c>
    </row>
    <row r="4" spans="1:46" s="1" customFormat="1" ht="24.95" customHeight="1">
      <c r="B4" s="19"/>
      <c r="D4" s="109" t="s">
        <v>110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4" t="str">
        <f>'Rekapitulace stavby'!K6</f>
        <v>Odbahnění a rekonstrukce rybníka Zichův v Novém Městě n. M.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111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6" t="s">
        <v>729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87</v>
      </c>
      <c r="G11" s="33"/>
      <c r="H11" s="33"/>
      <c r="I11" s="111" t="s">
        <v>19</v>
      </c>
      <c r="J11" s="112" t="s">
        <v>113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1. 11. 2023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">
        <v>32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33</v>
      </c>
      <c r="F21" s="33"/>
      <c r="G21" s="33"/>
      <c r="H21" s="33"/>
      <c r="I21" s="111" t="s">
        <v>28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">
        <v>32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33</v>
      </c>
      <c r="F24" s="33"/>
      <c r="G24" s="33"/>
      <c r="H24" s="33"/>
      <c r="I24" s="111" t="s">
        <v>28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ROUND((SUM(BE121:BE161)),  2)</f>
        <v>0</v>
      </c>
      <c r="G33" s="33"/>
      <c r="H33" s="33"/>
      <c r="I33" s="123">
        <v>0.21</v>
      </c>
      <c r="J33" s="122">
        <f>ROUND(((SUM(BE121:BE161))*I33),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ROUND((SUM(BF121:BF161)),  2)</f>
        <v>0</v>
      </c>
      <c r="G34" s="33"/>
      <c r="H34" s="33"/>
      <c r="I34" s="123">
        <v>0.12</v>
      </c>
      <c r="J34" s="122">
        <f>ROUND(((SUM(BF121:BF161))*I34),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ROUND((SUM(BG121:BG161)),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ROUND((SUM(BH121:BH161)),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ROUND((SUM(BI121:BI161)),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82" t="str">
        <f>E7</f>
        <v>Odbahnění a rekonstrukce rybníka Zichův v Novém Městě n. M.</v>
      </c>
      <c r="F85" s="283"/>
      <c r="G85" s="283"/>
      <c r="H85" s="28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111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62" t="str">
        <f>E9</f>
        <v>07 - 07 - Zemník rekultivovaný dvěma tůněmi</v>
      </c>
      <c r="F87" s="281"/>
      <c r="G87" s="281"/>
      <c r="H87" s="28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>Nové Město na Moravě</v>
      </c>
      <c r="G89" s="35"/>
      <c r="H89" s="35"/>
      <c r="I89" s="28" t="s">
        <v>22</v>
      </c>
      <c r="J89" s="65" t="str">
        <f>IF(J12="","",J12)</f>
        <v>1. 11. 2023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>Město Nové Město na Moravě</v>
      </c>
      <c r="G91" s="35"/>
      <c r="H91" s="35"/>
      <c r="I91" s="28" t="s">
        <v>31</v>
      </c>
      <c r="J91" s="31" t="str">
        <f>E21</f>
        <v>Ing. Václav Nečas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>Ing. Václav Nečas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115</v>
      </c>
      <c r="D94" s="143"/>
      <c r="E94" s="143"/>
      <c r="F94" s="143"/>
      <c r="G94" s="143"/>
      <c r="H94" s="143"/>
      <c r="I94" s="143"/>
      <c r="J94" s="144" t="s">
        <v>116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117</v>
      </c>
      <c r="D96" s="35"/>
      <c r="E96" s="35"/>
      <c r="F96" s="35"/>
      <c r="G96" s="35"/>
      <c r="H96" s="35"/>
      <c r="I96" s="35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hidden="1" customHeight="1">
      <c r="B97" s="146"/>
      <c r="C97" s="147"/>
      <c r="D97" s="148" t="s">
        <v>119</v>
      </c>
      <c r="E97" s="149"/>
      <c r="F97" s="149"/>
      <c r="G97" s="149"/>
      <c r="H97" s="149"/>
      <c r="I97" s="149"/>
      <c r="J97" s="150">
        <f>J122</f>
        <v>0</v>
      </c>
      <c r="K97" s="147"/>
      <c r="L97" s="151"/>
    </row>
    <row r="98" spans="1:31" s="10" customFormat="1" ht="19.899999999999999" hidden="1" customHeight="1">
      <c r="B98" s="152"/>
      <c r="C98" s="153"/>
      <c r="D98" s="154" t="s">
        <v>120</v>
      </c>
      <c r="E98" s="155"/>
      <c r="F98" s="155"/>
      <c r="G98" s="155"/>
      <c r="H98" s="155"/>
      <c r="I98" s="155"/>
      <c r="J98" s="156">
        <f>J123</f>
        <v>0</v>
      </c>
      <c r="K98" s="153"/>
      <c r="L98" s="157"/>
    </row>
    <row r="99" spans="1:31" s="10" customFormat="1" ht="19.899999999999999" hidden="1" customHeight="1">
      <c r="B99" s="152"/>
      <c r="C99" s="153"/>
      <c r="D99" s="154" t="s">
        <v>527</v>
      </c>
      <c r="E99" s="155"/>
      <c r="F99" s="155"/>
      <c r="G99" s="155"/>
      <c r="H99" s="155"/>
      <c r="I99" s="155"/>
      <c r="J99" s="156">
        <f>J152</f>
        <v>0</v>
      </c>
      <c r="K99" s="153"/>
      <c r="L99" s="157"/>
    </row>
    <row r="100" spans="1:31" s="10" customFormat="1" ht="19.899999999999999" hidden="1" customHeight="1">
      <c r="B100" s="152"/>
      <c r="C100" s="153"/>
      <c r="D100" s="154" t="s">
        <v>271</v>
      </c>
      <c r="E100" s="155"/>
      <c r="F100" s="155"/>
      <c r="G100" s="155"/>
      <c r="H100" s="155"/>
      <c r="I100" s="155"/>
      <c r="J100" s="156">
        <f>J158</f>
        <v>0</v>
      </c>
      <c r="K100" s="153"/>
      <c r="L100" s="157"/>
    </row>
    <row r="101" spans="1:31" s="10" customFormat="1" ht="19.899999999999999" hidden="1" customHeight="1">
      <c r="B101" s="152"/>
      <c r="C101" s="153"/>
      <c r="D101" s="154" t="s">
        <v>272</v>
      </c>
      <c r="E101" s="155"/>
      <c r="F101" s="155"/>
      <c r="G101" s="155"/>
      <c r="H101" s="155"/>
      <c r="I101" s="155"/>
      <c r="J101" s="156">
        <f>J160</f>
        <v>0</v>
      </c>
      <c r="K101" s="153"/>
      <c r="L101" s="157"/>
    </row>
    <row r="102" spans="1:31" s="2" customFormat="1" ht="21.75" hidden="1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hidden="1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hidden="1"/>
    <row r="105" spans="1:31" hidden="1"/>
    <row r="106" spans="1:31" hidden="1"/>
    <row r="107" spans="1:31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121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2" t="str">
        <f>E7</f>
        <v>Odbahnění a rekonstrukce rybníka Zichův v Novém Městě n. M.</v>
      </c>
      <c r="F111" s="283"/>
      <c r="G111" s="283"/>
      <c r="H111" s="283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111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62" t="str">
        <f>E9</f>
        <v>07 - 07 - Zemník rekultivovaný dvěma tůněmi</v>
      </c>
      <c r="F113" s="281"/>
      <c r="G113" s="281"/>
      <c r="H113" s="281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5"/>
      <c r="E115" s="35"/>
      <c r="F115" s="26" t="str">
        <f>F12</f>
        <v>Nové Město na Moravě</v>
      </c>
      <c r="G115" s="35"/>
      <c r="H115" s="35"/>
      <c r="I115" s="28" t="s">
        <v>22</v>
      </c>
      <c r="J115" s="65" t="str">
        <f>IF(J12="","",J12)</f>
        <v>1. 11. 2023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24</v>
      </c>
      <c r="D117" s="35"/>
      <c r="E117" s="35"/>
      <c r="F117" s="26" t="str">
        <f>E15</f>
        <v>Město Nové Město na Moravě</v>
      </c>
      <c r="G117" s="35"/>
      <c r="H117" s="35"/>
      <c r="I117" s="28" t="s">
        <v>31</v>
      </c>
      <c r="J117" s="31" t="str">
        <f>E21</f>
        <v>Ing. Václav Nečas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29</v>
      </c>
      <c r="D118" s="35"/>
      <c r="E118" s="35"/>
      <c r="F118" s="26" t="str">
        <f>IF(E18="","",E18)</f>
        <v>Vyplň údaj</v>
      </c>
      <c r="G118" s="35"/>
      <c r="H118" s="35"/>
      <c r="I118" s="28" t="s">
        <v>35</v>
      </c>
      <c r="J118" s="31" t="str">
        <f>E24</f>
        <v>Ing. Václav Nečas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58"/>
      <c r="B120" s="159"/>
      <c r="C120" s="160" t="s">
        <v>122</v>
      </c>
      <c r="D120" s="161" t="s">
        <v>62</v>
      </c>
      <c r="E120" s="161" t="s">
        <v>58</v>
      </c>
      <c r="F120" s="161" t="s">
        <v>59</v>
      </c>
      <c r="G120" s="161" t="s">
        <v>123</v>
      </c>
      <c r="H120" s="161" t="s">
        <v>124</v>
      </c>
      <c r="I120" s="161" t="s">
        <v>125</v>
      </c>
      <c r="J120" s="162" t="s">
        <v>116</v>
      </c>
      <c r="K120" s="163" t="s">
        <v>126</v>
      </c>
      <c r="L120" s="164"/>
      <c r="M120" s="74" t="s">
        <v>1</v>
      </c>
      <c r="N120" s="75" t="s">
        <v>41</v>
      </c>
      <c r="O120" s="75" t="s">
        <v>127</v>
      </c>
      <c r="P120" s="75" t="s">
        <v>128</v>
      </c>
      <c r="Q120" s="75" t="s">
        <v>129</v>
      </c>
      <c r="R120" s="75" t="s">
        <v>130</v>
      </c>
      <c r="S120" s="75" t="s">
        <v>131</v>
      </c>
      <c r="T120" s="76" t="s">
        <v>132</v>
      </c>
      <c r="U120" s="158"/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/>
    </row>
    <row r="121" spans="1:65" s="2" customFormat="1" ht="22.9" customHeight="1">
      <c r="A121" s="33"/>
      <c r="B121" s="34"/>
      <c r="C121" s="81" t="s">
        <v>133</v>
      </c>
      <c r="D121" s="35"/>
      <c r="E121" s="35"/>
      <c r="F121" s="35"/>
      <c r="G121" s="35"/>
      <c r="H121" s="35"/>
      <c r="I121" s="35"/>
      <c r="J121" s="165">
        <f>BK121</f>
        <v>0</v>
      </c>
      <c r="K121" s="35"/>
      <c r="L121" s="38"/>
      <c r="M121" s="77"/>
      <c r="N121" s="166"/>
      <c r="O121" s="78"/>
      <c r="P121" s="167">
        <f>P122</f>
        <v>0</v>
      </c>
      <c r="Q121" s="78"/>
      <c r="R121" s="167">
        <f>R122</f>
        <v>9.8337120000000002</v>
      </c>
      <c r="S121" s="78"/>
      <c r="T121" s="168">
        <f>T122</f>
        <v>27.599999999999998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76</v>
      </c>
      <c r="AU121" s="16" t="s">
        <v>118</v>
      </c>
      <c r="BK121" s="169">
        <f>BK122</f>
        <v>0</v>
      </c>
    </row>
    <row r="122" spans="1:65" s="12" customFormat="1" ht="25.9" customHeight="1">
      <c r="B122" s="170"/>
      <c r="C122" s="171"/>
      <c r="D122" s="172" t="s">
        <v>76</v>
      </c>
      <c r="E122" s="173" t="s">
        <v>134</v>
      </c>
      <c r="F122" s="173" t="s">
        <v>135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f>P123+P152+P158+P160</f>
        <v>0</v>
      </c>
      <c r="Q122" s="178"/>
      <c r="R122" s="179">
        <f>R123+R152+R158+R160</f>
        <v>9.8337120000000002</v>
      </c>
      <c r="S122" s="178"/>
      <c r="T122" s="180">
        <f>T123+T152+T158+T160</f>
        <v>27.599999999999998</v>
      </c>
      <c r="AR122" s="181" t="s">
        <v>85</v>
      </c>
      <c r="AT122" s="182" t="s">
        <v>76</v>
      </c>
      <c r="AU122" s="182" t="s">
        <v>77</v>
      </c>
      <c r="AY122" s="181" t="s">
        <v>136</v>
      </c>
      <c r="BK122" s="183">
        <f>BK123+BK152+BK158+BK160</f>
        <v>0</v>
      </c>
    </row>
    <row r="123" spans="1:65" s="12" customFormat="1" ht="22.9" customHeight="1">
      <c r="B123" s="170"/>
      <c r="C123" s="171"/>
      <c r="D123" s="172" t="s">
        <v>76</v>
      </c>
      <c r="E123" s="184" t="s">
        <v>85</v>
      </c>
      <c r="F123" s="184" t="s">
        <v>137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SUM(P124:P151)</f>
        <v>0</v>
      </c>
      <c r="Q123" s="178"/>
      <c r="R123" s="179">
        <f>SUM(R124:R151)</f>
        <v>0.18484</v>
      </c>
      <c r="S123" s="178"/>
      <c r="T123" s="180">
        <f>SUM(T124:T151)</f>
        <v>27.599999999999998</v>
      </c>
      <c r="AR123" s="181" t="s">
        <v>85</v>
      </c>
      <c r="AT123" s="182" t="s">
        <v>76</v>
      </c>
      <c r="AU123" s="182" t="s">
        <v>85</v>
      </c>
      <c r="AY123" s="181" t="s">
        <v>136</v>
      </c>
      <c r="BK123" s="183">
        <f>SUM(BK124:BK151)</f>
        <v>0</v>
      </c>
    </row>
    <row r="124" spans="1:65" s="2" customFormat="1" ht="24.2" customHeight="1">
      <c r="A124" s="33"/>
      <c r="B124" s="34"/>
      <c r="C124" s="186" t="s">
        <v>85</v>
      </c>
      <c r="D124" s="186" t="s">
        <v>138</v>
      </c>
      <c r="E124" s="187" t="s">
        <v>139</v>
      </c>
      <c r="F124" s="188" t="s">
        <v>140</v>
      </c>
      <c r="G124" s="189" t="s">
        <v>141</v>
      </c>
      <c r="H124" s="190">
        <v>2000</v>
      </c>
      <c r="I124" s="191"/>
      <c r="J124" s="192">
        <f t="shared" ref="J124:J137" si="0">ROUND(I124*H124,2)</f>
        <v>0</v>
      </c>
      <c r="K124" s="193"/>
      <c r="L124" s="38"/>
      <c r="M124" s="194" t="s">
        <v>1</v>
      </c>
      <c r="N124" s="195" t="s">
        <v>42</v>
      </c>
      <c r="O124" s="70"/>
      <c r="P124" s="196">
        <f t="shared" ref="P124:P137" si="1">O124*H124</f>
        <v>0</v>
      </c>
      <c r="Q124" s="196">
        <v>0</v>
      </c>
      <c r="R124" s="196">
        <f t="shared" ref="R124:R137" si="2">Q124*H124</f>
        <v>0</v>
      </c>
      <c r="S124" s="196">
        <v>0</v>
      </c>
      <c r="T124" s="197">
        <f t="shared" ref="T124:T137" si="3"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142</v>
      </c>
      <c r="AT124" s="198" t="s">
        <v>138</v>
      </c>
      <c r="AU124" s="198" t="s">
        <v>88</v>
      </c>
      <c r="AY124" s="16" t="s">
        <v>136</v>
      </c>
      <c r="BE124" s="199">
        <f t="shared" ref="BE124:BE137" si="4">IF(N124="základní",J124,0)</f>
        <v>0</v>
      </c>
      <c r="BF124" s="199">
        <f t="shared" ref="BF124:BF137" si="5">IF(N124="snížená",J124,0)</f>
        <v>0</v>
      </c>
      <c r="BG124" s="199">
        <f t="shared" ref="BG124:BG137" si="6">IF(N124="zákl. přenesená",J124,0)</f>
        <v>0</v>
      </c>
      <c r="BH124" s="199">
        <f t="shared" ref="BH124:BH137" si="7">IF(N124="sníž. přenesená",J124,0)</f>
        <v>0</v>
      </c>
      <c r="BI124" s="199">
        <f t="shared" ref="BI124:BI137" si="8">IF(N124="nulová",J124,0)</f>
        <v>0</v>
      </c>
      <c r="BJ124" s="16" t="s">
        <v>85</v>
      </c>
      <c r="BK124" s="199">
        <f t="shared" ref="BK124:BK137" si="9">ROUND(I124*H124,2)</f>
        <v>0</v>
      </c>
      <c r="BL124" s="16" t="s">
        <v>142</v>
      </c>
      <c r="BM124" s="198" t="s">
        <v>730</v>
      </c>
    </row>
    <row r="125" spans="1:65" s="2" customFormat="1" ht="33" customHeight="1">
      <c r="A125" s="33"/>
      <c r="B125" s="34"/>
      <c r="C125" s="186" t="s">
        <v>88</v>
      </c>
      <c r="D125" s="186" t="s">
        <v>138</v>
      </c>
      <c r="E125" s="187" t="s">
        <v>148</v>
      </c>
      <c r="F125" s="188" t="s">
        <v>149</v>
      </c>
      <c r="G125" s="189" t="s">
        <v>150</v>
      </c>
      <c r="H125" s="190">
        <v>3</v>
      </c>
      <c r="I125" s="191"/>
      <c r="J125" s="192">
        <f t="shared" si="0"/>
        <v>0</v>
      </c>
      <c r="K125" s="193"/>
      <c r="L125" s="38"/>
      <c r="M125" s="194" t="s">
        <v>1</v>
      </c>
      <c r="N125" s="195" t="s">
        <v>42</v>
      </c>
      <c r="O125" s="70"/>
      <c r="P125" s="196">
        <f t="shared" si="1"/>
        <v>0</v>
      </c>
      <c r="Q125" s="196">
        <v>0</v>
      </c>
      <c r="R125" s="196">
        <f t="shared" si="2"/>
        <v>0</v>
      </c>
      <c r="S125" s="196">
        <v>0</v>
      </c>
      <c r="T125" s="197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142</v>
      </c>
      <c r="AT125" s="198" t="s">
        <v>138</v>
      </c>
      <c r="AU125" s="198" t="s">
        <v>88</v>
      </c>
      <c r="AY125" s="16" t="s">
        <v>136</v>
      </c>
      <c r="BE125" s="199">
        <f t="shared" si="4"/>
        <v>0</v>
      </c>
      <c r="BF125" s="199">
        <f t="shared" si="5"/>
        <v>0</v>
      </c>
      <c r="BG125" s="199">
        <f t="shared" si="6"/>
        <v>0</v>
      </c>
      <c r="BH125" s="199">
        <f t="shared" si="7"/>
        <v>0</v>
      </c>
      <c r="BI125" s="199">
        <f t="shared" si="8"/>
        <v>0</v>
      </c>
      <c r="BJ125" s="16" t="s">
        <v>85</v>
      </c>
      <c r="BK125" s="199">
        <f t="shared" si="9"/>
        <v>0</v>
      </c>
      <c r="BL125" s="16" t="s">
        <v>142</v>
      </c>
      <c r="BM125" s="198" t="s">
        <v>731</v>
      </c>
    </row>
    <row r="126" spans="1:65" s="2" customFormat="1" ht="33" customHeight="1">
      <c r="A126" s="33"/>
      <c r="B126" s="34"/>
      <c r="C126" s="186" t="s">
        <v>147</v>
      </c>
      <c r="D126" s="186" t="s">
        <v>138</v>
      </c>
      <c r="E126" s="187" t="s">
        <v>152</v>
      </c>
      <c r="F126" s="188" t="s">
        <v>153</v>
      </c>
      <c r="G126" s="189" t="s">
        <v>150</v>
      </c>
      <c r="H126" s="190">
        <v>2</v>
      </c>
      <c r="I126" s="191"/>
      <c r="J126" s="192">
        <f t="shared" si="0"/>
        <v>0</v>
      </c>
      <c r="K126" s="193"/>
      <c r="L126" s="38"/>
      <c r="M126" s="194" t="s">
        <v>1</v>
      </c>
      <c r="N126" s="195" t="s">
        <v>42</v>
      </c>
      <c r="O126" s="70"/>
      <c r="P126" s="196">
        <f t="shared" si="1"/>
        <v>0</v>
      </c>
      <c r="Q126" s="196">
        <v>0</v>
      </c>
      <c r="R126" s="196">
        <f t="shared" si="2"/>
        <v>0</v>
      </c>
      <c r="S126" s="196">
        <v>0</v>
      </c>
      <c r="T126" s="197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142</v>
      </c>
      <c r="AT126" s="198" t="s">
        <v>138</v>
      </c>
      <c r="AU126" s="198" t="s">
        <v>88</v>
      </c>
      <c r="AY126" s="16" t="s">
        <v>136</v>
      </c>
      <c r="BE126" s="199">
        <f t="shared" si="4"/>
        <v>0</v>
      </c>
      <c r="BF126" s="199">
        <f t="shared" si="5"/>
        <v>0</v>
      </c>
      <c r="BG126" s="199">
        <f t="shared" si="6"/>
        <v>0</v>
      </c>
      <c r="BH126" s="199">
        <f t="shared" si="7"/>
        <v>0</v>
      </c>
      <c r="BI126" s="199">
        <f t="shared" si="8"/>
        <v>0</v>
      </c>
      <c r="BJ126" s="16" t="s">
        <v>85</v>
      </c>
      <c r="BK126" s="199">
        <f t="shared" si="9"/>
        <v>0</v>
      </c>
      <c r="BL126" s="16" t="s">
        <v>142</v>
      </c>
      <c r="BM126" s="198" t="s">
        <v>732</v>
      </c>
    </row>
    <row r="127" spans="1:65" s="2" customFormat="1" ht="24.2" customHeight="1">
      <c r="A127" s="33"/>
      <c r="B127" s="34"/>
      <c r="C127" s="186" t="s">
        <v>142</v>
      </c>
      <c r="D127" s="186" t="s">
        <v>138</v>
      </c>
      <c r="E127" s="187" t="s">
        <v>189</v>
      </c>
      <c r="F127" s="188" t="s">
        <v>733</v>
      </c>
      <c r="G127" s="189" t="s">
        <v>150</v>
      </c>
      <c r="H127" s="190">
        <v>3</v>
      </c>
      <c r="I127" s="191"/>
      <c r="J127" s="192">
        <f t="shared" si="0"/>
        <v>0</v>
      </c>
      <c r="K127" s="193"/>
      <c r="L127" s="38"/>
      <c r="M127" s="194" t="s">
        <v>1</v>
      </c>
      <c r="N127" s="195" t="s">
        <v>42</v>
      </c>
      <c r="O127" s="70"/>
      <c r="P127" s="196">
        <f t="shared" si="1"/>
        <v>0</v>
      </c>
      <c r="Q127" s="196">
        <v>0</v>
      </c>
      <c r="R127" s="196">
        <f t="shared" si="2"/>
        <v>0</v>
      </c>
      <c r="S127" s="196">
        <v>0</v>
      </c>
      <c r="T127" s="197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142</v>
      </c>
      <c r="AT127" s="198" t="s">
        <v>138</v>
      </c>
      <c r="AU127" s="198" t="s">
        <v>88</v>
      </c>
      <c r="AY127" s="16" t="s">
        <v>136</v>
      </c>
      <c r="BE127" s="199">
        <f t="shared" si="4"/>
        <v>0</v>
      </c>
      <c r="BF127" s="199">
        <f t="shared" si="5"/>
        <v>0</v>
      </c>
      <c r="BG127" s="199">
        <f t="shared" si="6"/>
        <v>0</v>
      </c>
      <c r="BH127" s="199">
        <f t="shared" si="7"/>
        <v>0</v>
      </c>
      <c r="BI127" s="199">
        <f t="shared" si="8"/>
        <v>0</v>
      </c>
      <c r="BJ127" s="16" t="s">
        <v>85</v>
      </c>
      <c r="BK127" s="199">
        <f t="shared" si="9"/>
        <v>0</v>
      </c>
      <c r="BL127" s="16" t="s">
        <v>142</v>
      </c>
      <c r="BM127" s="198" t="s">
        <v>734</v>
      </c>
    </row>
    <row r="128" spans="1:65" s="2" customFormat="1" ht="24.2" customHeight="1">
      <c r="A128" s="33"/>
      <c r="B128" s="34"/>
      <c r="C128" s="186" t="s">
        <v>155</v>
      </c>
      <c r="D128" s="186" t="s">
        <v>138</v>
      </c>
      <c r="E128" s="187" t="s">
        <v>193</v>
      </c>
      <c r="F128" s="188" t="s">
        <v>194</v>
      </c>
      <c r="G128" s="189" t="s">
        <v>150</v>
      </c>
      <c r="H128" s="190">
        <v>2</v>
      </c>
      <c r="I128" s="191"/>
      <c r="J128" s="192">
        <f t="shared" si="0"/>
        <v>0</v>
      </c>
      <c r="K128" s="193"/>
      <c r="L128" s="38"/>
      <c r="M128" s="194" t="s">
        <v>1</v>
      </c>
      <c r="N128" s="195" t="s">
        <v>42</v>
      </c>
      <c r="O128" s="70"/>
      <c r="P128" s="196">
        <f t="shared" si="1"/>
        <v>0</v>
      </c>
      <c r="Q128" s="196">
        <v>0</v>
      </c>
      <c r="R128" s="196">
        <f t="shared" si="2"/>
        <v>0</v>
      </c>
      <c r="S128" s="196">
        <v>0</v>
      </c>
      <c r="T128" s="197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142</v>
      </c>
      <c r="AT128" s="198" t="s">
        <v>138</v>
      </c>
      <c r="AU128" s="198" t="s">
        <v>88</v>
      </c>
      <c r="AY128" s="16" t="s">
        <v>136</v>
      </c>
      <c r="BE128" s="199">
        <f t="shared" si="4"/>
        <v>0</v>
      </c>
      <c r="BF128" s="199">
        <f t="shared" si="5"/>
        <v>0</v>
      </c>
      <c r="BG128" s="199">
        <f t="shared" si="6"/>
        <v>0</v>
      </c>
      <c r="BH128" s="199">
        <f t="shared" si="7"/>
        <v>0</v>
      </c>
      <c r="BI128" s="199">
        <f t="shared" si="8"/>
        <v>0</v>
      </c>
      <c r="BJ128" s="16" t="s">
        <v>85</v>
      </c>
      <c r="BK128" s="199">
        <f t="shared" si="9"/>
        <v>0</v>
      </c>
      <c r="BL128" s="16" t="s">
        <v>142</v>
      </c>
      <c r="BM128" s="198" t="s">
        <v>735</v>
      </c>
    </row>
    <row r="129" spans="1:65" s="2" customFormat="1" ht="90" customHeight="1">
      <c r="A129" s="33"/>
      <c r="B129" s="34"/>
      <c r="C129" s="186" t="s">
        <v>159</v>
      </c>
      <c r="D129" s="186" t="s">
        <v>138</v>
      </c>
      <c r="E129" s="187" t="s">
        <v>736</v>
      </c>
      <c r="F129" s="188" t="s">
        <v>737</v>
      </c>
      <c r="G129" s="189" t="s">
        <v>141</v>
      </c>
      <c r="H129" s="190">
        <v>48</v>
      </c>
      <c r="I129" s="191"/>
      <c r="J129" s="192">
        <f t="shared" si="0"/>
        <v>0</v>
      </c>
      <c r="K129" s="193"/>
      <c r="L129" s="38"/>
      <c r="M129" s="194" t="s">
        <v>1</v>
      </c>
      <c r="N129" s="195" t="s">
        <v>42</v>
      </c>
      <c r="O129" s="70"/>
      <c r="P129" s="196">
        <f t="shared" si="1"/>
        <v>0</v>
      </c>
      <c r="Q129" s="196">
        <v>0</v>
      </c>
      <c r="R129" s="196">
        <f t="shared" si="2"/>
        <v>0</v>
      </c>
      <c r="S129" s="196">
        <v>0.42499999999999999</v>
      </c>
      <c r="T129" s="197">
        <f t="shared" si="3"/>
        <v>20.399999999999999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142</v>
      </c>
      <c r="AT129" s="198" t="s">
        <v>138</v>
      </c>
      <c r="AU129" s="198" t="s">
        <v>88</v>
      </c>
      <c r="AY129" s="16" t="s">
        <v>136</v>
      </c>
      <c r="BE129" s="199">
        <f t="shared" si="4"/>
        <v>0</v>
      </c>
      <c r="BF129" s="199">
        <f t="shared" si="5"/>
        <v>0</v>
      </c>
      <c r="BG129" s="199">
        <f t="shared" si="6"/>
        <v>0</v>
      </c>
      <c r="BH129" s="199">
        <f t="shared" si="7"/>
        <v>0</v>
      </c>
      <c r="BI129" s="199">
        <f t="shared" si="8"/>
        <v>0</v>
      </c>
      <c r="BJ129" s="16" t="s">
        <v>85</v>
      </c>
      <c r="BK129" s="199">
        <f t="shared" si="9"/>
        <v>0</v>
      </c>
      <c r="BL129" s="16" t="s">
        <v>142</v>
      </c>
      <c r="BM129" s="198" t="s">
        <v>738</v>
      </c>
    </row>
    <row r="130" spans="1:65" s="2" customFormat="1" ht="55.5" customHeight="1">
      <c r="A130" s="33"/>
      <c r="B130" s="34"/>
      <c r="C130" s="186" t="s">
        <v>163</v>
      </c>
      <c r="D130" s="186" t="s">
        <v>138</v>
      </c>
      <c r="E130" s="187" t="s">
        <v>739</v>
      </c>
      <c r="F130" s="188" t="s">
        <v>740</v>
      </c>
      <c r="G130" s="189" t="s">
        <v>141</v>
      </c>
      <c r="H130" s="190">
        <v>24</v>
      </c>
      <c r="I130" s="191"/>
      <c r="J130" s="192">
        <f t="shared" si="0"/>
        <v>0</v>
      </c>
      <c r="K130" s="193"/>
      <c r="L130" s="38"/>
      <c r="M130" s="194" t="s">
        <v>1</v>
      </c>
      <c r="N130" s="195" t="s">
        <v>42</v>
      </c>
      <c r="O130" s="70"/>
      <c r="P130" s="196">
        <f t="shared" si="1"/>
        <v>0</v>
      </c>
      <c r="Q130" s="196">
        <v>0</v>
      </c>
      <c r="R130" s="196">
        <f t="shared" si="2"/>
        <v>0</v>
      </c>
      <c r="S130" s="196">
        <v>0.3</v>
      </c>
      <c r="T130" s="197">
        <f t="shared" si="3"/>
        <v>7.1999999999999993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142</v>
      </c>
      <c r="AT130" s="198" t="s">
        <v>138</v>
      </c>
      <c r="AU130" s="198" t="s">
        <v>88</v>
      </c>
      <c r="AY130" s="16" t="s">
        <v>136</v>
      </c>
      <c r="BE130" s="199">
        <f t="shared" si="4"/>
        <v>0</v>
      </c>
      <c r="BF130" s="199">
        <f t="shared" si="5"/>
        <v>0</v>
      </c>
      <c r="BG130" s="199">
        <f t="shared" si="6"/>
        <v>0</v>
      </c>
      <c r="BH130" s="199">
        <f t="shared" si="7"/>
        <v>0</v>
      </c>
      <c r="BI130" s="199">
        <f t="shared" si="8"/>
        <v>0</v>
      </c>
      <c r="BJ130" s="16" t="s">
        <v>85</v>
      </c>
      <c r="BK130" s="199">
        <f t="shared" si="9"/>
        <v>0</v>
      </c>
      <c r="BL130" s="16" t="s">
        <v>142</v>
      </c>
      <c r="BM130" s="198" t="s">
        <v>741</v>
      </c>
    </row>
    <row r="131" spans="1:65" s="2" customFormat="1" ht="33" customHeight="1">
      <c r="A131" s="33"/>
      <c r="B131" s="34"/>
      <c r="C131" s="186" t="s">
        <v>167</v>
      </c>
      <c r="D131" s="186" t="s">
        <v>138</v>
      </c>
      <c r="E131" s="187" t="s">
        <v>742</v>
      </c>
      <c r="F131" s="188" t="s">
        <v>743</v>
      </c>
      <c r="G131" s="189" t="s">
        <v>141</v>
      </c>
      <c r="H131" s="190">
        <v>921</v>
      </c>
      <c r="I131" s="191"/>
      <c r="J131" s="192">
        <f t="shared" si="0"/>
        <v>0</v>
      </c>
      <c r="K131" s="193"/>
      <c r="L131" s="38"/>
      <c r="M131" s="194" t="s">
        <v>1</v>
      </c>
      <c r="N131" s="195" t="s">
        <v>42</v>
      </c>
      <c r="O131" s="70"/>
      <c r="P131" s="196">
        <f t="shared" si="1"/>
        <v>0</v>
      </c>
      <c r="Q131" s="196">
        <v>0</v>
      </c>
      <c r="R131" s="196">
        <f t="shared" si="2"/>
        <v>0</v>
      </c>
      <c r="S131" s="196">
        <v>0</v>
      </c>
      <c r="T131" s="197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142</v>
      </c>
      <c r="AT131" s="198" t="s">
        <v>138</v>
      </c>
      <c r="AU131" s="198" t="s">
        <v>88</v>
      </c>
      <c r="AY131" s="16" t="s">
        <v>136</v>
      </c>
      <c r="BE131" s="199">
        <f t="shared" si="4"/>
        <v>0</v>
      </c>
      <c r="BF131" s="199">
        <f t="shared" si="5"/>
        <v>0</v>
      </c>
      <c r="BG131" s="199">
        <f t="shared" si="6"/>
        <v>0</v>
      </c>
      <c r="BH131" s="199">
        <f t="shared" si="7"/>
        <v>0</v>
      </c>
      <c r="BI131" s="199">
        <f t="shared" si="8"/>
        <v>0</v>
      </c>
      <c r="BJ131" s="16" t="s">
        <v>85</v>
      </c>
      <c r="BK131" s="199">
        <f t="shared" si="9"/>
        <v>0</v>
      </c>
      <c r="BL131" s="16" t="s">
        <v>142</v>
      </c>
      <c r="BM131" s="198" t="s">
        <v>744</v>
      </c>
    </row>
    <row r="132" spans="1:65" s="2" customFormat="1" ht="24.2" customHeight="1">
      <c r="A132" s="33"/>
      <c r="B132" s="34"/>
      <c r="C132" s="186" t="s">
        <v>171</v>
      </c>
      <c r="D132" s="186" t="s">
        <v>138</v>
      </c>
      <c r="E132" s="187" t="s">
        <v>531</v>
      </c>
      <c r="F132" s="188" t="s">
        <v>532</v>
      </c>
      <c r="G132" s="189" t="s">
        <v>141</v>
      </c>
      <c r="H132" s="190">
        <v>738.4</v>
      </c>
      <c r="I132" s="191"/>
      <c r="J132" s="192">
        <f t="shared" si="0"/>
        <v>0</v>
      </c>
      <c r="K132" s="193"/>
      <c r="L132" s="38"/>
      <c r="M132" s="194" t="s">
        <v>1</v>
      </c>
      <c r="N132" s="195" t="s">
        <v>42</v>
      </c>
      <c r="O132" s="70"/>
      <c r="P132" s="196">
        <f t="shared" si="1"/>
        <v>0</v>
      </c>
      <c r="Q132" s="196">
        <v>0</v>
      </c>
      <c r="R132" s="196">
        <f t="shared" si="2"/>
        <v>0</v>
      </c>
      <c r="S132" s="196">
        <v>0</v>
      </c>
      <c r="T132" s="197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142</v>
      </c>
      <c r="AT132" s="198" t="s">
        <v>138</v>
      </c>
      <c r="AU132" s="198" t="s">
        <v>88</v>
      </c>
      <c r="AY132" s="16" t="s">
        <v>136</v>
      </c>
      <c r="BE132" s="199">
        <f t="shared" si="4"/>
        <v>0</v>
      </c>
      <c r="BF132" s="199">
        <f t="shared" si="5"/>
        <v>0</v>
      </c>
      <c r="BG132" s="199">
        <f t="shared" si="6"/>
        <v>0</v>
      </c>
      <c r="BH132" s="199">
        <f t="shared" si="7"/>
        <v>0</v>
      </c>
      <c r="BI132" s="199">
        <f t="shared" si="8"/>
        <v>0</v>
      </c>
      <c r="BJ132" s="16" t="s">
        <v>85</v>
      </c>
      <c r="BK132" s="199">
        <f t="shared" si="9"/>
        <v>0</v>
      </c>
      <c r="BL132" s="16" t="s">
        <v>142</v>
      </c>
      <c r="BM132" s="198" t="s">
        <v>745</v>
      </c>
    </row>
    <row r="133" spans="1:65" s="2" customFormat="1" ht="33" customHeight="1">
      <c r="A133" s="33"/>
      <c r="B133" s="34"/>
      <c r="C133" s="186" t="s">
        <v>175</v>
      </c>
      <c r="D133" s="186" t="s">
        <v>138</v>
      </c>
      <c r="E133" s="187" t="s">
        <v>746</v>
      </c>
      <c r="F133" s="188" t="s">
        <v>747</v>
      </c>
      <c r="G133" s="189" t="s">
        <v>280</v>
      </c>
      <c r="H133" s="190">
        <v>14.4</v>
      </c>
      <c r="I133" s="191"/>
      <c r="J133" s="192">
        <f t="shared" si="0"/>
        <v>0</v>
      </c>
      <c r="K133" s="193"/>
      <c r="L133" s="38"/>
      <c r="M133" s="194" t="s">
        <v>1</v>
      </c>
      <c r="N133" s="195" t="s">
        <v>42</v>
      </c>
      <c r="O133" s="70"/>
      <c r="P133" s="196">
        <f t="shared" si="1"/>
        <v>0</v>
      </c>
      <c r="Q133" s="196">
        <v>0</v>
      </c>
      <c r="R133" s="196">
        <f t="shared" si="2"/>
        <v>0</v>
      </c>
      <c r="S133" s="196">
        <v>0</v>
      </c>
      <c r="T133" s="197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142</v>
      </c>
      <c r="AT133" s="198" t="s">
        <v>138</v>
      </c>
      <c r="AU133" s="198" t="s">
        <v>88</v>
      </c>
      <c r="AY133" s="16" t="s">
        <v>136</v>
      </c>
      <c r="BE133" s="199">
        <f t="shared" si="4"/>
        <v>0</v>
      </c>
      <c r="BF133" s="199">
        <f t="shared" si="5"/>
        <v>0</v>
      </c>
      <c r="BG133" s="199">
        <f t="shared" si="6"/>
        <v>0</v>
      </c>
      <c r="BH133" s="199">
        <f t="shared" si="7"/>
        <v>0</v>
      </c>
      <c r="BI133" s="199">
        <f t="shared" si="8"/>
        <v>0</v>
      </c>
      <c r="BJ133" s="16" t="s">
        <v>85</v>
      </c>
      <c r="BK133" s="199">
        <f t="shared" si="9"/>
        <v>0</v>
      </c>
      <c r="BL133" s="16" t="s">
        <v>142</v>
      </c>
      <c r="BM133" s="198" t="s">
        <v>748</v>
      </c>
    </row>
    <row r="134" spans="1:65" s="2" customFormat="1" ht="33" customHeight="1">
      <c r="A134" s="33"/>
      <c r="B134" s="34"/>
      <c r="C134" s="186" t="s">
        <v>179</v>
      </c>
      <c r="D134" s="186" t="s">
        <v>138</v>
      </c>
      <c r="E134" s="187" t="s">
        <v>749</v>
      </c>
      <c r="F134" s="188" t="s">
        <v>750</v>
      </c>
      <c r="G134" s="189" t="s">
        <v>280</v>
      </c>
      <c r="H134" s="190">
        <v>50</v>
      </c>
      <c r="I134" s="191"/>
      <c r="J134" s="192">
        <f t="shared" si="0"/>
        <v>0</v>
      </c>
      <c r="K134" s="193"/>
      <c r="L134" s="38"/>
      <c r="M134" s="194" t="s">
        <v>1</v>
      </c>
      <c r="N134" s="195" t="s">
        <v>42</v>
      </c>
      <c r="O134" s="70"/>
      <c r="P134" s="196">
        <f t="shared" si="1"/>
        <v>0</v>
      </c>
      <c r="Q134" s="196">
        <v>0</v>
      </c>
      <c r="R134" s="196">
        <f t="shared" si="2"/>
        <v>0</v>
      </c>
      <c r="S134" s="196">
        <v>0</v>
      </c>
      <c r="T134" s="197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142</v>
      </c>
      <c r="AT134" s="198" t="s">
        <v>138</v>
      </c>
      <c r="AU134" s="198" t="s">
        <v>88</v>
      </c>
      <c r="AY134" s="16" t="s">
        <v>136</v>
      </c>
      <c r="BE134" s="199">
        <f t="shared" si="4"/>
        <v>0</v>
      </c>
      <c r="BF134" s="199">
        <f t="shared" si="5"/>
        <v>0</v>
      </c>
      <c r="BG134" s="199">
        <f t="shared" si="6"/>
        <v>0</v>
      </c>
      <c r="BH134" s="199">
        <f t="shared" si="7"/>
        <v>0</v>
      </c>
      <c r="BI134" s="199">
        <f t="shared" si="8"/>
        <v>0</v>
      </c>
      <c r="BJ134" s="16" t="s">
        <v>85</v>
      </c>
      <c r="BK134" s="199">
        <f t="shared" si="9"/>
        <v>0</v>
      </c>
      <c r="BL134" s="16" t="s">
        <v>142</v>
      </c>
      <c r="BM134" s="198" t="s">
        <v>751</v>
      </c>
    </row>
    <row r="135" spans="1:65" s="2" customFormat="1" ht="33" customHeight="1">
      <c r="A135" s="33"/>
      <c r="B135" s="34"/>
      <c r="C135" s="186" t="s">
        <v>8</v>
      </c>
      <c r="D135" s="186" t="s">
        <v>138</v>
      </c>
      <c r="E135" s="187" t="s">
        <v>752</v>
      </c>
      <c r="F135" s="188" t="s">
        <v>753</v>
      </c>
      <c r="G135" s="189" t="s">
        <v>280</v>
      </c>
      <c r="H135" s="190">
        <v>1137</v>
      </c>
      <c r="I135" s="191"/>
      <c r="J135" s="192">
        <f t="shared" si="0"/>
        <v>0</v>
      </c>
      <c r="K135" s="193"/>
      <c r="L135" s="38"/>
      <c r="M135" s="194" t="s">
        <v>1</v>
      </c>
      <c r="N135" s="195" t="s">
        <v>42</v>
      </c>
      <c r="O135" s="70"/>
      <c r="P135" s="196">
        <f t="shared" si="1"/>
        <v>0</v>
      </c>
      <c r="Q135" s="196">
        <v>0</v>
      </c>
      <c r="R135" s="196">
        <f t="shared" si="2"/>
        <v>0</v>
      </c>
      <c r="S135" s="196">
        <v>0</v>
      </c>
      <c r="T135" s="197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142</v>
      </c>
      <c r="AT135" s="198" t="s">
        <v>138</v>
      </c>
      <c r="AU135" s="198" t="s">
        <v>88</v>
      </c>
      <c r="AY135" s="16" t="s">
        <v>136</v>
      </c>
      <c r="BE135" s="199">
        <f t="shared" si="4"/>
        <v>0</v>
      </c>
      <c r="BF135" s="199">
        <f t="shared" si="5"/>
        <v>0</v>
      </c>
      <c r="BG135" s="199">
        <f t="shared" si="6"/>
        <v>0</v>
      </c>
      <c r="BH135" s="199">
        <f t="shared" si="7"/>
        <v>0</v>
      </c>
      <c r="BI135" s="199">
        <f t="shared" si="8"/>
        <v>0</v>
      </c>
      <c r="BJ135" s="16" t="s">
        <v>85</v>
      </c>
      <c r="BK135" s="199">
        <f t="shared" si="9"/>
        <v>0</v>
      </c>
      <c r="BL135" s="16" t="s">
        <v>142</v>
      </c>
      <c r="BM135" s="198" t="s">
        <v>754</v>
      </c>
    </row>
    <row r="136" spans="1:65" s="2" customFormat="1" ht="62.65" customHeight="1">
      <c r="A136" s="33"/>
      <c r="B136" s="34"/>
      <c r="C136" s="186" t="s">
        <v>188</v>
      </c>
      <c r="D136" s="186" t="s">
        <v>138</v>
      </c>
      <c r="E136" s="187" t="s">
        <v>313</v>
      </c>
      <c r="F136" s="188" t="s">
        <v>314</v>
      </c>
      <c r="G136" s="189" t="s">
        <v>280</v>
      </c>
      <c r="H136" s="190">
        <v>1137</v>
      </c>
      <c r="I136" s="191"/>
      <c r="J136" s="192">
        <f t="shared" si="0"/>
        <v>0</v>
      </c>
      <c r="K136" s="193"/>
      <c r="L136" s="38"/>
      <c r="M136" s="194" t="s">
        <v>1</v>
      </c>
      <c r="N136" s="195" t="s">
        <v>42</v>
      </c>
      <c r="O136" s="70"/>
      <c r="P136" s="196">
        <f t="shared" si="1"/>
        <v>0</v>
      </c>
      <c r="Q136" s="196">
        <v>0</v>
      </c>
      <c r="R136" s="196">
        <f t="shared" si="2"/>
        <v>0</v>
      </c>
      <c r="S136" s="196">
        <v>0</v>
      </c>
      <c r="T136" s="197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142</v>
      </c>
      <c r="AT136" s="198" t="s">
        <v>138</v>
      </c>
      <c r="AU136" s="198" t="s">
        <v>88</v>
      </c>
      <c r="AY136" s="16" t="s">
        <v>136</v>
      </c>
      <c r="BE136" s="199">
        <f t="shared" si="4"/>
        <v>0</v>
      </c>
      <c r="BF136" s="199">
        <f t="shared" si="5"/>
        <v>0</v>
      </c>
      <c r="BG136" s="199">
        <f t="shared" si="6"/>
        <v>0</v>
      </c>
      <c r="BH136" s="199">
        <f t="shared" si="7"/>
        <v>0</v>
      </c>
      <c r="BI136" s="199">
        <f t="shared" si="8"/>
        <v>0</v>
      </c>
      <c r="BJ136" s="16" t="s">
        <v>85</v>
      </c>
      <c r="BK136" s="199">
        <f t="shared" si="9"/>
        <v>0</v>
      </c>
      <c r="BL136" s="16" t="s">
        <v>142</v>
      </c>
      <c r="BM136" s="198" t="s">
        <v>755</v>
      </c>
    </row>
    <row r="137" spans="1:65" s="2" customFormat="1" ht="24.2" customHeight="1">
      <c r="A137" s="33"/>
      <c r="B137" s="34"/>
      <c r="C137" s="186" t="s">
        <v>192</v>
      </c>
      <c r="D137" s="186" t="s">
        <v>138</v>
      </c>
      <c r="E137" s="187" t="s">
        <v>320</v>
      </c>
      <c r="F137" s="188" t="s">
        <v>321</v>
      </c>
      <c r="G137" s="189" t="s">
        <v>280</v>
      </c>
      <c r="H137" s="190">
        <v>341.1</v>
      </c>
      <c r="I137" s="191"/>
      <c r="J137" s="192">
        <f t="shared" si="0"/>
        <v>0</v>
      </c>
      <c r="K137" s="193"/>
      <c r="L137" s="38"/>
      <c r="M137" s="194" t="s">
        <v>1</v>
      </c>
      <c r="N137" s="195" t="s">
        <v>42</v>
      </c>
      <c r="O137" s="70"/>
      <c r="P137" s="196">
        <f t="shared" si="1"/>
        <v>0</v>
      </c>
      <c r="Q137" s="196">
        <v>0</v>
      </c>
      <c r="R137" s="196">
        <f t="shared" si="2"/>
        <v>0</v>
      </c>
      <c r="S137" s="196">
        <v>0</v>
      </c>
      <c r="T137" s="197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142</v>
      </c>
      <c r="AT137" s="198" t="s">
        <v>138</v>
      </c>
      <c r="AU137" s="198" t="s">
        <v>88</v>
      </c>
      <c r="AY137" s="16" t="s">
        <v>136</v>
      </c>
      <c r="BE137" s="199">
        <f t="shared" si="4"/>
        <v>0</v>
      </c>
      <c r="BF137" s="199">
        <f t="shared" si="5"/>
        <v>0</v>
      </c>
      <c r="BG137" s="199">
        <f t="shared" si="6"/>
        <v>0</v>
      </c>
      <c r="BH137" s="199">
        <f t="shared" si="7"/>
        <v>0</v>
      </c>
      <c r="BI137" s="199">
        <f t="shared" si="8"/>
        <v>0</v>
      </c>
      <c r="BJ137" s="16" t="s">
        <v>85</v>
      </c>
      <c r="BK137" s="199">
        <f t="shared" si="9"/>
        <v>0</v>
      </c>
      <c r="BL137" s="16" t="s">
        <v>142</v>
      </c>
      <c r="BM137" s="198" t="s">
        <v>756</v>
      </c>
    </row>
    <row r="138" spans="1:65" s="13" customFormat="1">
      <c r="B138" s="200"/>
      <c r="C138" s="201"/>
      <c r="D138" s="202" t="s">
        <v>186</v>
      </c>
      <c r="E138" s="203" t="s">
        <v>1</v>
      </c>
      <c r="F138" s="204" t="s">
        <v>757</v>
      </c>
      <c r="G138" s="201"/>
      <c r="H138" s="205">
        <v>341.1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186</v>
      </c>
      <c r="AU138" s="211" t="s">
        <v>88</v>
      </c>
      <c r="AV138" s="13" t="s">
        <v>88</v>
      </c>
      <c r="AW138" s="13" t="s">
        <v>34</v>
      </c>
      <c r="AX138" s="13" t="s">
        <v>85</v>
      </c>
      <c r="AY138" s="211" t="s">
        <v>136</v>
      </c>
    </row>
    <row r="139" spans="1:65" s="2" customFormat="1" ht="37.9" customHeight="1">
      <c r="A139" s="33"/>
      <c r="B139" s="34"/>
      <c r="C139" s="186" t="s">
        <v>196</v>
      </c>
      <c r="D139" s="186" t="s">
        <v>138</v>
      </c>
      <c r="E139" s="187" t="s">
        <v>328</v>
      </c>
      <c r="F139" s="188" t="s">
        <v>329</v>
      </c>
      <c r="G139" s="189" t="s">
        <v>280</v>
      </c>
      <c r="H139" s="190">
        <v>1151.4000000000001</v>
      </c>
      <c r="I139" s="191"/>
      <c r="J139" s="192">
        <f>ROUND(I139*H139,2)</f>
        <v>0</v>
      </c>
      <c r="K139" s="193"/>
      <c r="L139" s="38"/>
      <c r="M139" s="194" t="s">
        <v>1</v>
      </c>
      <c r="N139" s="195" t="s">
        <v>42</v>
      </c>
      <c r="O139" s="7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142</v>
      </c>
      <c r="AT139" s="198" t="s">
        <v>138</v>
      </c>
      <c r="AU139" s="198" t="s">
        <v>88</v>
      </c>
      <c r="AY139" s="16" t="s">
        <v>136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6" t="s">
        <v>85</v>
      </c>
      <c r="BK139" s="199">
        <f>ROUND(I139*H139,2)</f>
        <v>0</v>
      </c>
      <c r="BL139" s="16" t="s">
        <v>142</v>
      </c>
      <c r="BM139" s="198" t="s">
        <v>712</v>
      </c>
    </row>
    <row r="140" spans="1:65" s="13" customFormat="1">
      <c r="B140" s="200"/>
      <c r="C140" s="201"/>
      <c r="D140" s="202" t="s">
        <v>186</v>
      </c>
      <c r="E140" s="203" t="s">
        <v>1</v>
      </c>
      <c r="F140" s="204" t="s">
        <v>758</v>
      </c>
      <c r="G140" s="201"/>
      <c r="H140" s="205">
        <v>1151.4000000000001</v>
      </c>
      <c r="I140" s="206"/>
      <c r="J140" s="201"/>
      <c r="K140" s="201"/>
      <c r="L140" s="207"/>
      <c r="M140" s="208"/>
      <c r="N140" s="209"/>
      <c r="O140" s="209"/>
      <c r="P140" s="209"/>
      <c r="Q140" s="209"/>
      <c r="R140" s="209"/>
      <c r="S140" s="209"/>
      <c r="T140" s="210"/>
      <c r="AT140" s="211" t="s">
        <v>186</v>
      </c>
      <c r="AU140" s="211" t="s">
        <v>88</v>
      </c>
      <c r="AV140" s="13" t="s">
        <v>88</v>
      </c>
      <c r="AW140" s="13" t="s">
        <v>34</v>
      </c>
      <c r="AX140" s="13" t="s">
        <v>85</v>
      </c>
      <c r="AY140" s="211" t="s">
        <v>136</v>
      </c>
    </row>
    <row r="141" spans="1:65" s="2" customFormat="1" ht="37.9" customHeight="1">
      <c r="A141" s="33"/>
      <c r="B141" s="34"/>
      <c r="C141" s="186" t="s">
        <v>200</v>
      </c>
      <c r="D141" s="186" t="s">
        <v>138</v>
      </c>
      <c r="E141" s="187" t="s">
        <v>759</v>
      </c>
      <c r="F141" s="188" t="s">
        <v>760</v>
      </c>
      <c r="G141" s="189" t="s">
        <v>141</v>
      </c>
      <c r="H141" s="190">
        <v>3692</v>
      </c>
      <c r="I141" s="191"/>
      <c r="J141" s="192">
        <f>ROUND(I141*H141,2)</f>
        <v>0</v>
      </c>
      <c r="K141" s="193"/>
      <c r="L141" s="38"/>
      <c r="M141" s="194" t="s">
        <v>1</v>
      </c>
      <c r="N141" s="195" t="s">
        <v>42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142</v>
      </c>
      <c r="AT141" s="198" t="s">
        <v>138</v>
      </c>
      <c r="AU141" s="198" t="s">
        <v>88</v>
      </c>
      <c r="AY141" s="16" t="s">
        <v>136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85</v>
      </c>
      <c r="BK141" s="199">
        <f>ROUND(I141*H141,2)</f>
        <v>0</v>
      </c>
      <c r="BL141" s="16" t="s">
        <v>142</v>
      </c>
      <c r="BM141" s="198" t="s">
        <v>761</v>
      </c>
    </row>
    <row r="142" spans="1:65" s="2" customFormat="1" ht="37.9" customHeight="1">
      <c r="A142" s="33"/>
      <c r="B142" s="34"/>
      <c r="C142" s="186" t="s">
        <v>204</v>
      </c>
      <c r="D142" s="186" t="s">
        <v>138</v>
      </c>
      <c r="E142" s="187" t="s">
        <v>762</v>
      </c>
      <c r="F142" s="188" t="s">
        <v>763</v>
      </c>
      <c r="G142" s="189" t="s">
        <v>141</v>
      </c>
      <c r="H142" s="190">
        <v>3692</v>
      </c>
      <c r="I142" s="191"/>
      <c r="J142" s="192">
        <f>ROUND(I142*H142,2)</f>
        <v>0</v>
      </c>
      <c r="K142" s="193"/>
      <c r="L142" s="38"/>
      <c r="M142" s="194" t="s">
        <v>1</v>
      </c>
      <c r="N142" s="195" t="s">
        <v>42</v>
      </c>
      <c r="O142" s="70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142</v>
      </c>
      <c r="AT142" s="198" t="s">
        <v>138</v>
      </c>
      <c r="AU142" s="198" t="s">
        <v>88</v>
      </c>
      <c r="AY142" s="16" t="s">
        <v>136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85</v>
      </c>
      <c r="BK142" s="199">
        <f>ROUND(I142*H142,2)</f>
        <v>0</v>
      </c>
      <c r="BL142" s="16" t="s">
        <v>142</v>
      </c>
      <c r="BM142" s="198" t="s">
        <v>764</v>
      </c>
    </row>
    <row r="143" spans="1:65" s="2" customFormat="1" ht="16.5" customHeight="1">
      <c r="A143" s="33"/>
      <c r="B143" s="34"/>
      <c r="C143" s="212" t="s">
        <v>208</v>
      </c>
      <c r="D143" s="212" t="s">
        <v>262</v>
      </c>
      <c r="E143" s="213" t="s">
        <v>335</v>
      </c>
      <c r="F143" s="214" t="s">
        <v>673</v>
      </c>
      <c r="G143" s="215" t="s">
        <v>337</v>
      </c>
      <c r="H143" s="216">
        <v>73.84</v>
      </c>
      <c r="I143" s="217"/>
      <c r="J143" s="218">
        <f>ROUND(I143*H143,2)</f>
        <v>0</v>
      </c>
      <c r="K143" s="219"/>
      <c r="L143" s="220"/>
      <c r="M143" s="236" t="s">
        <v>1</v>
      </c>
      <c r="N143" s="237" t="s">
        <v>42</v>
      </c>
      <c r="O143" s="70"/>
      <c r="P143" s="196">
        <f>O143*H143</f>
        <v>0</v>
      </c>
      <c r="Q143" s="196">
        <v>1E-3</v>
      </c>
      <c r="R143" s="196">
        <f>Q143*H143</f>
        <v>7.3840000000000003E-2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167</v>
      </c>
      <c r="AT143" s="198" t="s">
        <v>262</v>
      </c>
      <c r="AU143" s="198" t="s">
        <v>88</v>
      </c>
      <c r="AY143" s="16" t="s">
        <v>136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85</v>
      </c>
      <c r="BK143" s="199">
        <f>ROUND(I143*H143,2)</f>
        <v>0</v>
      </c>
      <c r="BL143" s="16" t="s">
        <v>142</v>
      </c>
      <c r="BM143" s="198" t="s">
        <v>765</v>
      </c>
    </row>
    <row r="144" spans="1:65" s="13" customFormat="1">
      <c r="B144" s="200"/>
      <c r="C144" s="201"/>
      <c r="D144" s="202" t="s">
        <v>186</v>
      </c>
      <c r="E144" s="201"/>
      <c r="F144" s="204" t="s">
        <v>766</v>
      </c>
      <c r="G144" s="201"/>
      <c r="H144" s="205">
        <v>73.84</v>
      </c>
      <c r="I144" s="206"/>
      <c r="J144" s="201"/>
      <c r="K144" s="201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186</v>
      </c>
      <c r="AU144" s="211" t="s">
        <v>88</v>
      </c>
      <c r="AV144" s="13" t="s">
        <v>88</v>
      </c>
      <c r="AW144" s="13" t="s">
        <v>4</v>
      </c>
      <c r="AX144" s="13" t="s">
        <v>85</v>
      </c>
      <c r="AY144" s="211" t="s">
        <v>136</v>
      </c>
    </row>
    <row r="145" spans="1:65" s="2" customFormat="1" ht="33" customHeight="1">
      <c r="A145" s="33"/>
      <c r="B145" s="34"/>
      <c r="C145" s="186" t="s">
        <v>212</v>
      </c>
      <c r="D145" s="186" t="s">
        <v>138</v>
      </c>
      <c r="E145" s="187" t="s">
        <v>347</v>
      </c>
      <c r="F145" s="188" t="s">
        <v>348</v>
      </c>
      <c r="G145" s="189" t="s">
        <v>141</v>
      </c>
      <c r="H145" s="190">
        <v>3692</v>
      </c>
      <c r="I145" s="191"/>
      <c r="J145" s="192">
        <f>ROUND(I145*H145,2)</f>
        <v>0</v>
      </c>
      <c r="K145" s="193"/>
      <c r="L145" s="38"/>
      <c r="M145" s="194" t="s">
        <v>1</v>
      </c>
      <c r="N145" s="195" t="s">
        <v>42</v>
      </c>
      <c r="O145" s="70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142</v>
      </c>
      <c r="AT145" s="198" t="s">
        <v>138</v>
      </c>
      <c r="AU145" s="198" t="s">
        <v>88</v>
      </c>
      <c r="AY145" s="16" t="s">
        <v>136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85</v>
      </c>
      <c r="BK145" s="199">
        <f>ROUND(I145*H145,2)</f>
        <v>0</v>
      </c>
      <c r="BL145" s="16" t="s">
        <v>142</v>
      </c>
      <c r="BM145" s="198" t="s">
        <v>715</v>
      </c>
    </row>
    <row r="146" spans="1:65" s="2" customFormat="1" ht="24.2" customHeight="1">
      <c r="A146" s="33"/>
      <c r="B146" s="34"/>
      <c r="C146" s="186" t="s">
        <v>216</v>
      </c>
      <c r="D146" s="186" t="s">
        <v>138</v>
      </c>
      <c r="E146" s="187" t="s">
        <v>767</v>
      </c>
      <c r="F146" s="188" t="s">
        <v>768</v>
      </c>
      <c r="G146" s="189" t="s">
        <v>373</v>
      </c>
      <c r="H146" s="190">
        <v>0.111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42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142</v>
      </c>
      <c r="AT146" s="198" t="s">
        <v>138</v>
      </c>
      <c r="AU146" s="198" t="s">
        <v>88</v>
      </c>
      <c r="AY146" s="16" t="s">
        <v>136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85</v>
      </c>
      <c r="BK146" s="199">
        <f>ROUND(I146*H146,2)</f>
        <v>0</v>
      </c>
      <c r="BL146" s="16" t="s">
        <v>142</v>
      </c>
      <c r="BM146" s="198" t="s">
        <v>769</v>
      </c>
    </row>
    <row r="147" spans="1:65" s="2" customFormat="1" ht="16.5" customHeight="1">
      <c r="A147" s="33"/>
      <c r="B147" s="34"/>
      <c r="C147" s="212" t="s">
        <v>7</v>
      </c>
      <c r="D147" s="212" t="s">
        <v>262</v>
      </c>
      <c r="E147" s="213" t="s">
        <v>770</v>
      </c>
      <c r="F147" s="214" t="s">
        <v>771</v>
      </c>
      <c r="G147" s="215" t="s">
        <v>337</v>
      </c>
      <c r="H147" s="216">
        <v>111</v>
      </c>
      <c r="I147" s="217"/>
      <c r="J147" s="218">
        <f>ROUND(I147*H147,2)</f>
        <v>0</v>
      </c>
      <c r="K147" s="219"/>
      <c r="L147" s="220"/>
      <c r="M147" s="236" t="s">
        <v>1</v>
      </c>
      <c r="N147" s="237" t="s">
        <v>42</v>
      </c>
      <c r="O147" s="70"/>
      <c r="P147" s="196">
        <f>O147*H147</f>
        <v>0</v>
      </c>
      <c r="Q147" s="196">
        <v>1E-3</v>
      </c>
      <c r="R147" s="196">
        <f>Q147*H147</f>
        <v>0.111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167</v>
      </c>
      <c r="AT147" s="198" t="s">
        <v>262</v>
      </c>
      <c r="AU147" s="198" t="s">
        <v>88</v>
      </c>
      <c r="AY147" s="16" t="s">
        <v>136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85</v>
      </c>
      <c r="BK147" s="199">
        <f>ROUND(I147*H147,2)</f>
        <v>0</v>
      </c>
      <c r="BL147" s="16" t="s">
        <v>142</v>
      </c>
      <c r="BM147" s="198" t="s">
        <v>772</v>
      </c>
    </row>
    <row r="148" spans="1:65" s="13" customFormat="1">
      <c r="B148" s="200"/>
      <c r="C148" s="201"/>
      <c r="D148" s="202" t="s">
        <v>186</v>
      </c>
      <c r="E148" s="201"/>
      <c r="F148" s="204" t="s">
        <v>773</v>
      </c>
      <c r="G148" s="201"/>
      <c r="H148" s="205">
        <v>111</v>
      </c>
      <c r="I148" s="206"/>
      <c r="J148" s="201"/>
      <c r="K148" s="201"/>
      <c r="L148" s="207"/>
      <c r="M148" s="208"/>
      <c r="N148" s="209"/>
      <c r="O148" s="209"/>
      <c r="P148" s="209"/>
      <c r="Q148" s="209"/>
      <c r="R148" s="209"/>
      <c r="S148" s="209"/>
      <c r="T148" s="210"/>
      <c r="AT148" s="211" t="s">
        <v>186</v>
      </c>
      <c r="AU148" s="211" t="s">
        <v>88</v>
      </c>
      <c r="AV148" s="13" t="s">
        <v>88</v>
      </c>
      <c r="AW148" s="13" t="s">
        <v>4</v>
      </c>
      <c r="AX148" s="13" t="s">
        <v>85</v>
      </c>
      <c r="AY148" s="211" t="s">
        <v>136</v>
      </c>
    </row>
    <row r="149" spans="1:65" s="2" customFormat="1" ht="24.2" customHeight="1">
      <c r="A149" s="33"/>
      <c r="B149" s="34"/>
      <c r="C149" s="186" t="s">
        <v>223</v>
      </c>
      <c r="D149" s="186" t="s">
        <v>138</v>
      </c>
      <c r="E149" s="187" t="s">
        <v>774</v>
      </c>
      <c r="F149" s="188" t="s">
        <v>775</v>
      </c>
      <c r="G149" s="189" t="s">
        <v>150</v>
      </c>
      <c r="H149" s="190">
        <v>5</v>
      </c>
      <c r="I149" s="191"/>
      <c r="J149" s="192">
        <f>ROUND(I149*H149,2)</f>
        <v>0</v>
      </c>
      <c r="K149" s="193"/>
      <c r="L149" s="38"/>
      <c r="M149" s="194" t="s">
        <v>1</v>
      </c>
      <c r="N149" s="195" t="s">
        <v>42</v>
      </c>
      <c r="O149" s="70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8" t="s">
        <v>142</v>
      </c>
      <c r="AT149" s="198" t="s">
        <v>138</v>
      </c>
      <c r="AU149" s="198" t="s">
        <v>88</v>
      </c>
      <c r="AY149" s="16" t="s">
        <v>136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6" t="s">
        <v>85</v>
      </c>
      <c r="BK149" s="199">
        <f>ROUND(I149*H149,2)</f>
        <v>0</v>
      </c>
      <c r="BL149" s="16" t="s">
        <v>142</v>
      </c>
      <c r="BM149" s="198" t="s">
        <v>776</v>
      </c>
    </row>
    <row r="150" spans="1:65" s="2" customFormat="1" ht="24.2" customHeight="1">
      <c r="A150" s="33"/>
      <c r="B150" s="34"/>
      <c r="C150" s="186" t="s">
        <v>227</v>
      </c>
      <c r="D150" s="186" t="s">
        <v>138</v>
      </c>
      <c r="E150" s="187" t="s">
        <v>777</v>
      </c>
      <c r="F150" s="188" t="s">
        <v>778</v>
      </c>
      <c r="G150" s="189" t="s">
        <v>280</v>
      </c>
      <c r="H150" s="190">
        <v>330</v>
      </c>
      <c r="I150" s="191"/>
      <c r="J150" s="192">
        <f>ROUND(I150*H150,2)</f>
        <v>0</v>
      </c>
      <c r="K150" s="193"/>
      <c r="L150" s="38"/>
      <c r="M150" s="194" t="s">
        <v>1</v>
      </c>
      <c r="N150" s="195" t="s">
        <v>42</v>
      </c>
      <c r="O150" s="70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8" t="s">
        <v>142</v>
      </c>
      <c r="AT150" s="198" t="s">
        <v>138</v>
      </c>
      <c r="AU150" s="198" t="s">
        <v>88</v>
      </c>
      <c r="AY150" s="16" t="s">
        <v>136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6" t="s">
        <v>85</v>
      </c>
      <c r="BK150" s="199">
        <f>ROUND(I150*H150,2)</f>
        <v>0</v>
      </c>
      <c r="BL150" s="16" t="s">
        <v>142</v>
      </c>
      <c r="BM150" s="198" t="s">
        <v>779</v>
      </c>
    </row>
    <row r="151" spans="1:65" s="13" customFormat="1">
      <c r="B151" s="200"/>
      <c r="C151" s="201"/>
      <c r="D151" s="202" t="s">
        <v>186</v>
      </c>
      <c r="E151" s="203" t="s">
        <v>1</v>
      </c>
      <c r="F151" s="204" t="s">
        <v>780</v>
      </c>
      <c r="G151" s="201"/>
      <c r="H151" s="205">
        <v>330</v>
      </c>
      <c r="I151" s="206"/>
      <c r="J151" s="201"/>
      <c r="K151" s="201"/>
      <c r="L151" s="207"/>
      <c r="M151" s="208"/>
      <c r="N151" s="209"/>
      <c r="O151" s="209"/>
      <c r="P151" s="209"/>
      <c r="Q151" s="209"/>
      <c r="R151" s="209"/>
      <c r="S151" s="209"/>
      <c r="T151" s="210"/>
      <c r="AT151" s="211" t="s">
        <v>186</v>
      </c>
      <c r="AU151" s="211" t="s">
        <v>88</v>
      </c>
      <c r="AV151" s="13" t="s">
        <v>88</v>
      </c>
      <c r="AW151" s="13" t="s">
        <v>34</v>
      </c>
      <c r="AX151" s="13" t="s">
        <v>85</v>
      </c>
      <c r="AY151" s="211" t="s">
        <v>136</v>
      </c>
    </row>
    <row r="152" spans="1:65" s="12" customFormat="1" ht="22.9" customHeight="1">
      <c r="B152" s="170"/>
      <c r="C152" s="171"/>
      <c r="D152" s="172" t="s">
        <v>76</v>
      </c>
      <c r="E152" s="184" t="s">
        <v>155</v>
      </c>
      <c r="F152" s="184" t="s">
        <v>620</v>
      </c>
      <c r="G152" s="171"/>
      <c r="H152" s="171"/>
      <c r="I152" s="174"/>
      <c r="J152" s="185">
        <f>BK152</f>
        <v>0</v>
      </c>
      <c r="K152" s="171"/>
      <c r="L152" s="176"/>
      <c r="M152" s="177"/>
      <c r="N152" s="178"/>
      <c r="O152" s="178"/>
      <c r="P152" s="179">
        <f>SUM(P153:P157)</f>
        <v>0</v>
      </c>
      <c r="Q152" s="178"/>
      <c r="R152" s="179">
        <f>SUM(R153:R157)</f>
        <v>9.6488720000000008</v>
      </c>
      <c r="S152" s="178"/>
      <c r="T152" s="180">
        <f>SUM(T153:T157)</f>
        <v>0</v>
      </c>
      <c r="AR152" s="181" t="s">
        <v>85</v>
      </c>
      <c r="AT152" s="182" t="s">
        <v>76</v>
      </c>
      <c r="AU152" s="182" t="s">
        <v>85</v>
      </c>
      <c r="AY152" s="181" t="s">
        <v>136</v>
      </c>
      <c r="BK152" s="183">
        <f>SUM(BK153:BK157)</f>
        <v>0</v>
      </c>
    </row>
    <row r="153" spans="1:65" s="2" customFormat="1" ht="44.25" customHeight="1">
      <c r="A153" s="33"/>
      <c r="B153" s="34"/>
      <c r="C153" s="186" t="s">
        <v>232</v>
      </c>
      <c r="D153" s="186" t="s">
        <v>138</v>
      </c>
      <c r="E153" s="187" t="s">
        <v>781</v>
      </c>
      <c r="F153" s="188" t="s">
        <v>782</v>
      </c>
      <c r="G153" s="189" t="s">
        <v>141</v>
      </c>
      <c r="H153" s="190">
        <v>32</v>
      </c>
      <c r="I153" s="191"/>
      <c r="J153" s="192">
        <f>ROUND(I153*H153,2)</f>
        <v>0</v>
      </c>
      <c r="K153" s="193"/>
      <c r="L153" s="38"/>
      <c r="M153" s="194" t="s">
        <v>1</v>
      </c>
      <c r="N153" s="195" t="s">
        <v>42</v>
      </c>
      <c r="O153" s="70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142</v>
      </c>
      <c r="AT153" s="198" t="s">
        <v>138</v>
      </c>
      <c r="AU153" s="198" t="s">
        <v>88</v>
      </c>
      <c r="AY153" s="16" t="s">
        <v>136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6" t="s">
        <v>85</v>
      </c>
      <c r="BK153" s="199">
        <f>ROUND(I153*H153,2)</f>
        <v>0</v>
      </c>
      <c r="BL153" s="16" t="s">
        <v>142</v>
      </c>
      <c r="BM153" s="198" t="s">
        <v>783</v>
      </c>
    </row>
    <row r="154" spans="1:65" s="2" customFormat="1" ht="33" customHeight="1">
      <c r="A154" s="33"/>
      <c r="B154" s="34"/>
      <c r="C154" s="186" t="s">
        <v>237</v>
      </c>
      <c r="D154" s="186" t="s">
        <v>138</v>
      </c>
      <c r="E154" s="187" t="s">
        <v>784</v>
      </c>
      <c r="F154" s="188" t="s">
        <v>785</v>
      </c>
      <c r="G154" s="189" t="s">
        <v>141</v>
      </c>
      <c r="H154" s="190">
        <v>64</v>
      </c>
      <c r="I154" s="191"/>
      <c r="J154" s="192">
        <f>ROUND(I154*H154,2)</f>
        <v>0</v>
      </c>
      <c r="K154" s="193"/>
      <c r="L154" s="38"/>
      <c r="M154" s="194" t="s">
        <v>1</v>
      </c>
      <c r="N154" s="195" t="s">
        <v>42</v>
      </c>
      <c r="O154" s="70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142</v>
      </c>
      <c r="AT154" s="198" t="s">
        <v>138</v>
      </c>
      <c r="AU154" s="198" t="s">
        <v>88</v>
      </c>
      <c r="AY154" s="16" t="s">
        <v>136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85</v>
      </c>
      <c r="BK154" s="199">
        <f>ROUND(I154*H154,2)</f>
        <v>0</v>
      </c>
      <c r="BL154" s="16" t="s">
        <v>142</v>
      </c>
      <c r="BM154" s="198" t="s">
        <v>786</v>
      </c>
    </row>
    <row r="155" spans="1:65" s="2" customFormat="1" ht="49.15" customHeight="1">
      <c r="A155" s="33"/>
      <c r="B155" s="34"/>
      <c r="C155" s="186" t="s">
        <v>242</v>
      </c>
      <c r="D155" s="186" t="s">
        <v>138</v>
      </c>
      <c r="E155" s="187" t="s">
        <v>787</v>
      </c>
      <c r="F155" s="188" t="s">
        <v>788</v>
      </c>
      <c r="G155" s="189" t="s">
        <v>141</v>
      </c>
      <c r="H155" s="190">
        <v>48.002000000000002</v>
      </c>
      <c r="I155" s="191"/>
      <c r="J155" s="192">
        <f>ROUND(I155*H155,2)</f>
        <v>0</v>
      </c>
      <c r="K155" s="193"/>
      <c r="L155" s="38"/>
      <c r="M155" s="194" t="s">
        <v>1</v>
      </c>
      <c r="N155" s="195" t="s">
        <v>42</v>
      </c>
      <c r="O155" s="70"/>
      <c r="P155" s="196">
        <f>O155*H155</f>
        <v>0</v>
      </c>
      <c r="Q155" s="196">
        <v>8.3500000000000005E-2</v>
      </c>
      <c r="R155" s="196">
        <f>Q155*H155</f>
        <v>4.0081670000000003</v>
      </c>
      <c r="S155" s="196">
        <v>0</v>
      </c>
      <c r="T155" s="19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142</v>
      </c>
      <c r="AT155" s="198" t="s">
        <v>138</v>
      </c>
      <c r="AU155" s="198" t="s">
        <v>88</v>
      </c>
      <c r="AY155" s="16" t="s">
        <v>136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6" t="s">
        <v>85</v>
      </c>
      <c r="BK155" s="199">
        <f>ROUND(I155*H155,2)</f>
        <v>0</v>
      </c>
      <c r="BL155" s="16" t="s">
        <v>142</v>
      </c>
      <c r="BM155" s="198" t="s">
        <v>789</v>
      </c>
    </row>
    <row r="156" spans="1:65" s="2" customFormat="1" ht="16.5" customHeight="1">
      <c r="A156" s="33"/>
      <c r="B156" s="34"/>
      <c r="C156" s="212" t="s">
        <v>247</v>
      </c>
      <c r="D156" s="212" t="s">
        <v>262</v>
      </c>
      <c r="E156" s="213" t="s">
        <v>790</v>
      </c>
      <c r="F156" s="214" t="s">
        <v>791</v>
      </c>
      <c r="G156" s="215" t="s">
        <v>150</v>
      </c>
      <c r="H156" s="216">
        <v>2.6669999999999998</v>
      </c>
      <c r="I156" s="217"/>
      <c r="J156" s="218">
        <f>ROUND(I156*H156,2)</f>
        <v>0</v>
      </c>
      <c r="K156" s="219"/>
      <c r="L156" s="220"/>
      <c r="M156" s="236" t="s">
        <v>1</v>
      </c>
      <c r="N156" s="237" t="s">
        <v>42</v>
      </c>
      <c r="O156" s="70"/>
      <c r="P156" s="196">
        <f>O156*H156</f>
        <v>0</v>
      </c>
      <c r="Q156" s="196">
        <v>2.1150000000000002</v>
      </c>
      <c r="R156" s="196">
        <f>Q156*H156</f>
        <v>5.6407050000000005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167</v>
      </c>
      <c r="AT156" s="198" t="s">
        <v>262</v>
      </c>
      <c r="AU156" s="198" t="s">
        <v>88</v>
      </c>
      <c r="AY156" s="16" t="s">
        <v>136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6" t="s">
        <v>85</v>
      </c>
      <c r="BK156" s="199">
        <f>ROUND(I156*H156,2)</f>
        <v>0</v>
      </c>
      <c r="BL156" s="16" t="s">
        <v>142</v>
      </c>
      <c r="BM156" s="198" t="s">
        <v>792</v>
      </c>
    </row>
    <row r="157" spans="1:65" s="13" customFormat="1">
      <c r="B157" s="200"/>
      <c r="C157" s="201"/>
      <c r="D157" s="202" t="s">
        <v>186</v>
      </c>
      <c r="E157" s="201"/>
      <c r="F157" s="204" t="s">
        <v>793</v>
      </c>
      <c r="G157" s="201"/>
      <c r="H157" s="205">
        <v>2.6669999999999998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186</v>
      </c>
      <c r="AU157" s="211" t="s">
        <v>88</v>
      </c>
      <c r="AV157" s="13" t="s">
        <v>88</v>
      </c>
      <c r="AW157" s="13" t="s">
        <v>4</v>
      </c>
      <c r="AX157" s="13" t="s">
        <v>85</v>
      </c>
      <c r="AY157" s="211" t="s">
        <v>136</v>
      </c>
    </row>
    <row r="158" spans="1:65" s="12" customFormat="1" ht="22.9" customHeight="1">
      <c r="B158" s="170"/>
      <c r="C158" s="171"/>
      <c r="D158" s="172" t="s">
        <v>76</v>
      </c>
      <c r="E158" s="184" t="s">
        <v>171</v>
      </c>
      <c r="F158" s="184" t="s">
        <v>420</v>
      </c>
      <c r="G158" s="171"/>
      <c r="H158" s="171"/>
      <c r="I158" s="174"/>
      <c r="J158" s="185">
        <f>BK158</f>
        <v>0</v>
      </c>
      <c r="K158" s="171"/>
      <c r="L158" s="176"/>
      <c r="M158" s="177"/>
      <c r="N158" s="178"/>
      <c r="O158" s="178"/>
      <c r="P158" s="179">
        <f>P159</f>
        <v>0</v>
      </c>
      <c r="Q158" s="178"/>
      <c r="R158" s="179">
        <f>R159</f>
        <v>0</v>
      </c>
      <c r="S158" s="178"/>
      <c r="T158" s="180">
        <f>T159</f>
        <v>0</v>
      </c>
      <c r="AR158" s="181" t="s">
        <v>85</v>
      </c>
      <c r="AT158" s="182" t="s">
        <v>76</v>
      </c>
      <c r="AU158" s="182" t="s">
        <v>85</v>
      </c>
      <c r="AY158" s="181" t="s">
        <v>136</v>
      </c>
      <c r="BK158" s="183">
        <f>BK159</f>
        <v>0</v>
      </c>
    </row>
    <row r="159" spans="1:65" s="2" customFormat="1" ht="62.65" customHeight="1">
      <c r="A159" s="33"/>
      <c r="B159" s="34"/>
      <c r="C159" s="186" t="s">
        <v>252</v>
      </c>
      <c r="D159" s="186" t="s">
        <v>138</v>
      </c>
      <c r="E159" s="187" t="s">
        <v>794</v>
      </c>
      <c r="F159" s="188" t="s">
        <v>795</v>
      </c>
      <c r="G159" s="189" t="s">
        <v>141</v>
      </c>
      <c r="H159" s="190">
        <v>48</v>
      </c>
      <c r="I159" s="191"/>
      <c r="J159" s="192">
        <f>ROUND(I159*H159,2)</f>
        <v>0</v>
      </c>
      <c r="K159" s="193"/>
      <c r="L159" s="38"/>
      <c r="M159" s="194" t="s">
        <v>1</v>
      </c>
      <c r="N159" s="195" t="s">
        <v>42</v>
      </c>
      <c r="O159" s="70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8" t="s">
        <v>142</v>
      </c>
      <c r="AT159" s="198" t="s">
        <v>138</v>
      </c>
      <c r="AU159" s="198" t="s">
        <v>88</v>
      </c>
      <c r="AY159" s="16" t="s">
        <v>136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6" t="s">
        <v>85</v>
      </c>
      <c r="BK159" s="199">
        <f>ROUND(I159*H159,2)</f>
        <v>0</v>
      </c>
      <c r="BL159" s="16" t="s">
        <v>142</v>
      </c>
      <c r="BM159" s="198" t="s">
        <v>796</v>
      </c>
    </row>
    <row r="160" spans="1:65" s="12" customFormat="1" ht="22.9" customHeight="1">
      <c r="B160" s="170"/>
      <c r="C160" s="171"/>
      <c r="D160" s="172" t="s">
        <v>76</v>
      </c>
      <c r="E160" s="184" t="s">
        <v>425</v>
      </c>
      <c r="F160" s="184" t="s">
        <v>426</v>
      </c>
      <c r="G160" s="171"/>
      <c r="H160" s="171"/>
      <c r="I160" s="174"/>
      <c r="J160" s="185">
        <f>BK160</f>
        <v>0</v>
      </c>
      <c r="K160" s="171"/>
      <c r="L160" s="176"/>
      <c r="M160" s="177"/>
      <c r="N160" s="178"/>
      <c r="O160" s="178"/>
      <c r="P160" s="179">
        <f>P161</f>
        <v>0</v>
      </c>
      <c r="Q160" s="178"/>
      <c r="R160" s="179">
        <f>R161</f>
        <v>0</v>
      </c>
      <c r="S160" s="178"/>
      <c r="T160" s="180">
        <f>T161</f>
        <v>0</v>
      </c>
      <c r="AR160" s="181" t="s">
        <v>85</v>
      </c>
      <c r="AT160" s="182" t="s">
        <v>76</v>
      </c>
      <c r="AU160" s="182" t="s">
        <v>85</v>
      </c>
      <c r="AY160" s="181" t="s">
        <v>136</v>
      </c>
      <c r="BK160" s="183">
        <f>BK161</f>
        <v>0</v>
      </c>
    </row>
    <row r="161" spans="1:65" s="2" customFormat="1" ht="21.75" customHeight="1">
      <c r="A161" s="33"/>
      <c r="B161" s="34"/>
      <c r="C161" s="186" t="s">
        <v>257</v>
      </c>
      <c r="D161" s="186" t="s">
        <v>138</v>
      </c>
      <c r="E161" s="187" t="s">
        <v>428</v>
      </c>
      <c r="F161" s="188" t="s">
        <v>429</v>
      </c>
      <c r="G161" s="189" t="s">
        <v>373</v>
      </c>
      <c r="H161" s="190">
        <v>9.8339999999999996</v>
      </c>
      <c r="I161" s="191"/>
      <c r="J161" s="192">
        <f>ROUND(I161*H161,2)</f>
        <v>0</v>
      </c>
      <c r="K161" s="193"/>
      <c r="L161" s="38"/>
      <c r="M161" s="238" t="s">
        <v>1</v>
      </c>
      <c r="N161" s="239" t="s">
        <v>42</v>
      </c>
      <c r="O161" s="223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8" t="s">
        <v>142</v>
      </c>
      <c r="AT161" s="198" t="s">
        <v>138</v>
      </c>
      <c r="AU161" s="198" t="s">
        <v>88</v>
      </c>
      <c r="AY161" s="16" t="s">
        <v>136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6" t="s">
        <v>85</v>
      </c>
      <c r="BK161" s="199">
        <f>ROUND(I161*H161,2)</f>
        <v>0</v>
      </c>
      <c r="BL161" s="16" t="s">
        <v>142</v>
      </c>
      <c r="BM161" s="198" t="s">
        <v>797</v>
      </c>
    </row>
    <row r="162" spans="1:65" s="2" customFormat="1" ht="6.95" customHeight="1">
      <c r="A162" s="33"/>
      <c r="B162" s="53"/>
      <c r="C162" s="54"/>
      <c r="D162" s="54"/>
      <c r="E162" s="54"/>
      <c r="F162" s="54"/>
      <c r="G162" s="54"/>
      <c r="H162" s="54"/>
      <c r="I162" s="54"/>
      <c r="J162" s="54"/>
      <c r="K162" s="54"/>
      <c r="L162" s="38"/>
      <c r="M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</row>
  </sheetData>
  <sheetProtection password="CC35" sheet="1" objects="1" scenarios="1" formatColumns="0" formatRows="0" autoFilter="0"/>
  <autoFilter ref="C120:K16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8"/>
  <sheetViews>
    <sheetView showGridLines="0" tabSelected="1" topLeftCell="A122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6" t="s">
        <v>109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88</v>
      </c>
    </row>
    <row r="4" spans="1:46" s="1" customFormat="1" ht="24.95" customHeight="1">
      <c r="B4" s="19"/>
      <c r="D4" s="109" t="s">
        <v>110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4" t="str">
        <f>'Rekapitulace stavby'!K6</f>
        <v>Odbahnění a rekonstrukce rybníka Zichův v Novém Městě n. M.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111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6" t="s">
        <v>798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1. 11. 2023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">
        <v>32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33</v>
      </c>
      <c r="F21" s="33"/>
      <c r="G21" s="33"/>
      <c r="H21" s="33"/>
      <c r="I21" s="111" t="s">
        <v>28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">
        <v>32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33</v>
      </c>
      <c r="F24" s="33"/>
      <c r="G24" s="33"/>
      <c r="H24" s="33"/>
      <c r="I24" s="111" t="s">
        <v>28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ROUND((SUM(BE121:BE137)),  2)</f>
        <v>0</v>
      </c>
      <c r="G33" s="33"/>
      <c r="H33" s="33"/>
      <c r="I33" s="123">
        <v>0.21</v>
      </c>
      <c r="J33" s="122">
        <f>ROUND(((SUM(BE121:BE137))*I33),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ROUND((SUM(BF121:BF137)),  2)</f>
        <v>0</v>
      </c>
      <c r="G34" s="33"/>
      <c r="H34" s="33"/>
      <c r="I34" s="123">
        <v>0.12</v>
      </c>
      <c r="J34" s="122">
        <f>ROUND(((SUM(BF121:BF137))*I34),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ROUND((SUM(BG121:BG137)),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ROUND((SUM(BH121:BH137)),  2)</f>
        <v>0</v>
      </c>
      <c r="G36" s="33"/>
      <c r="H36" s="33"/>
      <c r="I36" s="123">
        <v>0.12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ROUND((SUM(BI121:BI137)),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82" t="str">
        <f>E7</f>
        <v>Odbahnění a rekonstrukce rybníka Zichův v Novém Městě n. M.</v>
      </c>
      <c r="F85" s="283"/>
      <c r="G85" s="283"/>
      <c r="H85" s="28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111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62" t="str">
        <f>E9</f>
        <v>08 - 08 - Vedlejší rozpočtové náklady</v>
      </c>
      <c r="F87" s="281"/>
      <c r="G87" s="281"/>
      <c r="H87" s="281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>Nové Město na Moravě</v>
      </c>
      <c r="G89" s="35"/>
      <c r="H89" s="35"/>
      <c r="I89" s="28" t="s">
        <v>22</v>
      </c>
      <c r="J89" s="65" t="str">
        <f>IF(J12="","",J12)</f>
        <v>1. 11. 2023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>Město Nové Město na Moravě</v>
      </c>
      <c r="G91" s="35"/>
      <c r="H91" s="35"/>
      <c r="I91" s="28" t="s">
        <v>31</v>
      </c>
      <c r="J91" s="31" t="str">
        <f>E21</f>
        <v>Ing. Václav Nečas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>Ing. Václav Nečas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115</v>
      </c>
      <c r="D94" s="143"/>
      <c r="E94" s="143"/>
      <c r="F94" s="143"/>
      <c r="G94" s="143"/>
      <c r="H94" s="143"/>
      <c r="I94" s="143"/>
      <c r="J94" s="144" t="s">
        <v>116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45" t="s">
        <v>117</v>
      </c>
      <c r="D96" s="35"/>
      <c r="E96" s="35"/>
      <c r="F96" s="35"/>
      <c r="G96" s="35"/>
      <c r="H96" s="35"/>
      <c r="I96" s="35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hidden="1" customHeight="1">
      <c r="B97" s="146"/>
      <c r="C97" s="147"/>
      <c r="D97" s="148" t="s">
        <v>799</v>
      </c>
      <c r="E97" s="149"/>
      <c r="F97" s="149"/>
      <c r="G97" s="149"/>
      <c r="H97" s="149"/>
      <c r="I97" s="149"/>
      <c r="J97" s="150">
        <f>J122</f>
        <v>0</v>
      </c>
      <c r="K97" s="147"/>
      <c r="L97" s="151"/>
    </row>
    <row r="98" spans="1:31" s="10" customFormat="1" ht="19.899999999999999" hidden="1" customHeight="1">
      <c r="B98" s="152"/>
      <c r="C98" s="153"/>
      <c r="D98" s="154" t="s">
        <v>800</v>
      </c>
      <c r="E98" s="155"/>
      <c r="F98" s="155"/>
      <c r="G98" s="155"/>
      <c r="H98" s="155"/>
      <c r="I98" s="155"/>
      <c r="J98" s="156">
        <f>J123</f>
        <v>0</v>
      </c>
      <c r="K98" s="153"/>
      <c r="L98" s="157"/>
    </row>
    <row r="99" spans="1:31" s="10" customFormat="1" ht="19.899999999999999" hidden="1" customHeight="1">
      <c r="B99" s="152"/>
      <c r="C99" s="153"/>
      <c r="D99" s="154" t="s">
        <v>801</v>
      </c>
      <c r="E99" s="155"/>
      <c r="F99" s="155"/>
      <c r="G99" s="155"/>
      <c r="H99" s="155"/>
      <c r="I99" s="155"/>
      <c r="J99" s="156">
        <f>J127</f>
        <v>0</v>
      </c>
      <c r="K99" s="153"/>
      <c r="L99" s="157"/>
    </row>
    <row r="100" spans="1:31" s="10" customFormat="1" ht="19.899999999999999" hidden="1" customHeight="1">
      <c r="B100" s="152"/>
      <c r="C100" s="153"/>
      <c r="D100" s="154" t="s">
        <v>802</v>
      </c>
      <c r="E100" s="155"/>
      <c r="F100" s="155"/>
      <c r="G100" s="155"/>
      <c r="H100" s="155"/>
      <c r="I100" s="155"/>
      <c r="J100" s="156">
        <f>J129</f>
        <v>0</v>
      </c>
      <c r="K100" s="153"/>
      <c r="L100" s="157"/>
    </row>
    <row r="101" spans="1:31" s="10" customFormat="1" ht="19.899999999999999" hidden="1" customHeight="1">
      <c r="B101" s="152"/>
      <c r="C101" s="153"/>
      <c r="D101" s="154" t="s">
        <v>803</v>
      </c>
      <c r="E101" s="155"/>
      <c r="F101" s="155"/>
      <c r="G101" s="155"/>
      <c r="H101" s="155"/>
      <c r="I101" s="155"/>
      <c r="J101" s="156">
        <f>J134</f>
        <v>0</v>
      </c>
      <c r="K101" s="153"/>
      <c r="L101" s="157"/>
    </row>
    <row r="102" spans="1:31" s="2" customFormat="1" ht="21.75" hidden="1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hidden="1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hidden="1"/>
    <row r="105" spans="1:31" hidden="1"/>
    <row r="106" spans="1:31" hidden="1"/>
    <row r="107" spans="1:31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121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82" t="str">
        <f>E7</f>
        <v>Odbahnění a rekonstrukce rybníka Zichův v Novém Městě n. M.</v>
      </c>
      <c r="F111" s="283"/>
      <c r="G111" s="283"/>
      <c r="H111" s="283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111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62" t="str">
        <f>E9</f>
        <v>08 - 08 - Vedlejší rozpočtové náklady</v>
      </c>
      <c r="F113" s="281"/>
      <c r="G113" s="281"/>
      <c r="H113" s="281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5"/>
      <c r="E115" s="35"/>
      <c r="F115" s="26" t="str">
        <f>F12</f>
        <v>Nové Město na Moravě</v>
      </c>
      <c r="G115" s="35"/>
      <c r="H115" s="35"/>
      <c r="I115" s="28" t="s">
        <v>22</v>
      </c>
      <c r="J115" s="65" t="str">
        <f>IF(J12="","",J12)</f>
        <v>1. 11. 2023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24</v>
      </c>
      <c r="D117" s="35"/>
      <c r="E117" s="35"/>
      <c r="F117" s="26" t="str">
        <f>E15</f>
        <v>Město Nové Město na Moravě</v>
      </c>
      <c r="G117" s="35"/>
      <c r="H117" s="35"/>
      <c r="I117" s="28" t="s">
        <v>31</v>
      </c>
      <c r="J117" s="31" t="str">
        <f>E21</f>
        <v>Ing. Václav Nečas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29</v>
      </c>
      <c r="D118" s="35"/>
      <c r="E118" s="35"/>
      <c r="F118" s="26" t="str">
        <f>IF(E18="","",E18)</f>
        <v>Vyplň údaj</v>
      </c>
      <c r="G118" s="35"/>
      <c r="H118" s="35"/>
      <c r="I118" s="28" t="s">
        <v>35</v>
      </c>
      <c r="J118" s="31" t="str">
        <f>E24</f>
        <v>Ing. Václav Nečas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58"/>
      <c r="B120" s="159"/>
      <c r="C120" s="160" t="s">
        <v>122</v>
      </c>
      <c r="D120" s="161" t="s">
        <v>62</v>
      </c>
      <c r="E120" s="161" t="s">
        <v>58</v>
      </c>
      <c r="F120" s="161" t="s">
        <v>59</v>
      </c>
      <c r="G120" s="161" t="s">
        <v>123</v>
      </c>
      <c r="H120" s="161" t="s">
        <v>124</v>
      </c>
      <c r="I120" s="161" t="s">
        <v>125</v>
      </c>
      <c r="J120" s="162" t="s">
        <v>116</v>
      </c>
      <c r="K120" s="163" t="s">
        <v>126</v>
      </c>
      <c r="L120" s="164"/>
      <c r="M120" s="74" t="s">
        <v>1</v>
      </c>
      <c r="N120" s="75" t="s">
        <v>41</v>
      </c>
      <c r="O120" s="75" t="s">
        <v>127</v>
      </c>
      <c r="P120" s="75" t="s">
        <v>128</v>
      </c>
      <c r="Q120" s="75" t="s">
        <v>129</v>
      </c>
      <c r="R120" s="75" t="s">
        <v>130</v>
      </c>
      <c r="S120" s="75" t="s">
        <v>131</v>
      </c>
      <c r="T120" s="76" t="s">
        <v>132</v>
      </c>
      <c r="U120" s="158"/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/>
    </row>
    <row r="121" spans="1:65" s="2" customFormat="1" ht="22.9" customHeight="1">
      <c r="A121" s="33"/>
      <c r="B121" s="34"/>
      <c r="C121" s="81" t="s">
        <v>133</v>
      </c>
      <c r="D121" s="35"/>
      <c r="E121" s="35"/>
      <c r="F121" s="35"/>
      <c r="G121" s="35"/>
      <c r="H121" s="35"/>
      <c r="I121" s="35"/>
      <c r="J121" s="165">
        <f>BK121</f>
        <v>0</v>
      </c>
      <c r="K121" s="35"/>
      <c r="L121" s="38"/>
      <c r="M121" s="77"/>
      <c r="N121" s="166"/>
      <c r="O121" s="78"/>
      <c r="P121" s="167">
        <f>P122</f>
        <v>0</v>
      </c>
      <c r="Q121" s="78"/>
      <c r="R121" s="167">
        <f>R122</f>
        <v>0</v>
      </c>
      <c r="S121" s="78"/>
      <c r="T121" s="168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76</v>
      </c>
      <c r="AU121" s="16" t="s">
        <v>118</v>
      </c>
      <c r="BK121" s="169">
        <f>BK122</f>
        <v>0</v>
      </c>
    </row>
    <row r="122" spans="1:65" s="12" customFormat="1" ht="25.9" customHeight="1">
      <c r="B122" s="170"/>
      <c r="C122" s="171"/>
      <c r="D122" s="172" t="s">
        <v>76</v>
      </c>
      <c r="E122" s="173" t="s">
        <v>804</v>
      </c>
      <c r="F122" s="173" t="s">
        <v>805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f>P123+P127+P129+P134</f>
        <v>0</v>
      </c>
      <c r="Q122" s="178"/>
      <c r="R122" s="179">
        <f>R123+R127+R129+R134</f>
        <v>0</v>
      </c>
      <c r="S122" s="178"/>
      <c r="T122" s="180">
        <f>T123+T127+T129+T134</f>
        <v>0</v>
      </c>
      <c r="AR122" s="181" t="s">
        <v>155</v>
      </c>
      <c r="AT122" s="182" t="s">
        <v>76</v>
      </c>
      <c r="AU122" s="182" t="s">
        <v>77</v>
      </c>
      <c r="AY122" s="181" t="s">
        <v>136</v>
      </c>
      <c r="BK122" s="183">
        <f>BK123+BK127+BK129+BK134</f>
        <v>0</v>
      </c>
    </row>
    <row r="123" spans="1:65" s="12" customFormat="1" ht="22.9" customHeight="1">
      <c r="B123" s="170"/>
      <c r="C123" s="171"/>
      <c r="D123" s="172" t="s">
        <v>76</v>
      </c>
      <c r="E123" s="184" t="s">
        <v>806</v>
      </c>
      <c r="F123" s="184" t="s">
        <v>807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SUM(P124:P126)</f>
        <v>0</v>
      </c>
      <c r="Q123" s="178"/>
      <c r="R123" s="179">
        <f>SUM(R124:R126)</f>
        <v>0</v>
      </c>
      <c r="S123" s="178"/>
      <c r="T123" s="180">
        <f>SUM(T124:T126)</f>
        <v>0</v>
      </c>
      <c r="AR123" s="181" t="s">
        <v>155</v>
      </c>
      <c r="AT123" s="182" t="s">
        <v>76</v>
      </c>
      <c r="AU123" s="182" t="s">
        <v>85</v>
      </c>
      <c r="AY123" s="181" t="s">
        <v>136</v>
      </c>
      <c r="BK123" s="183">
        <f>SUM(BK124:BK126)</f>
        <v>0</v>
      </c>
    </row>
    <row r="124" spans="1:65" s="2" customFormat="1" ht="24.2" customHeight="1">
      <c r="A124" s="33"/>
      <c r="B124" s="34"/>
      <c r="C124" s="186" t="s">
        <v>85</v>
      </c>
      <c r="D124" s="186" t="s">
        <v>138</v>
      </c>
      <c r="E124" s="187" t="s">
        <v>808</v>
      </c>
      <c r="F124" s="188" t="s">
        <v>809</v>
      </c>
      <c r="G124" s="189" t="s">
        <v>810</v>
      </c>
      <c r="H124" s="190">
        <v>1</v>
      </c>
      <c r="I124" s="191"/>
      <c r="J124" s="192">
        <f>ROUND(I124*H124,2)</f>
        <v>0</v>
      </c>
      <c r="K124" s="193"/>
      <c r="L124" s="38"/>
      <c r="M124" s="194" t="s">
        <v>1</v>
      </c>
      <c r="N124" s="195" t="s">
        <v>42</v>
      </c>
      <c r="O124" s="70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811</v>
      </c>
      <c r="AT124" s="198" t="s">
        <v>138</v>
      </c>
      <c r="AU124" s="198" t="s">
        <v>88</v>
      </c>
      <c r="AY124" s="16" t="s">
        <v>136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6" t="s">
        <v>85</v>
      </c>
      <c r="BK124" s="199">
        <f>ROUND(I124*H124,2)</f>
        <v>0</v>
      </c>
      <c r="BL124" s="16" t="s">
        <v>811</v>
      </c>
      <c r="BM124" s="198" t="s">
        <v>812</v>
      </c>
    </row>
    <row r="125" spans="1:65" s="2" customFormat="1" ht="37.9" customHeight="1">
      <c r="A125" s="33"/>
      <c r="B125" s="34"/>
      <c r="C125" s="186" t="s">
        <v>88</v>
      </c>
      <c r="D125" s="186" t="s">
        <v>138</v>
      </c>
      <c r="E125" s="187" t="s">
        <v>813</v>
      </c>
      <c r="F125" s="188" t="s">
        <v>814</v>
      </c>
      <c r="G125" s="189" t="s">
        <v>810</v>
      </c>
      <c r="H125" s="190">
        <v>1</v>
      </c>
      <c r="I125" s="191"/>
      <c r="J125" s="192">
        <f>ROUND(I125*H125,2)</f>
        <v>0</v>
      </c>
      <c r="K125" s="193"/>
      <c r="L125" s="38"/>
      <c r="M125" s="194" t="s">
        <v>1</v>
      </c>
      <c r="N125" s="195" t="s">
        <v>42</v>
      </c>
      <c r="O125" s="70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811</v>
      </c>
      <c r="AT125" s="198" t="s">
        <v>138</v>
      </c>
      <c r="AU125" s="198" t="s">
        <v>88</v>
      </c>
      <c r="AY125" s="16" t="s">
        <v>136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6" t="s">
        <v>85</v>
      </c>
      <c r="BK125" s="199">
        <f>ROUND(I125*H125,2)</f>
        <v>0</v>
      </c>
      <c r="BL125" s="16" t="s">
        <v>811</v>
      </c>
      <c r="BM125" s="198" t="s">
        <v>815</v>
      </c>
    </row>
    <row r="126" spans="1:65" s="2" customFormat="1" ht="76.349999999999994" customHeight="1">
      <c r="A126" s="33"/>
      <c r="B126" s="34"/>
      <c r="C126" s="186" t="s">
        <v>147</v>
      </c>
      <c r="D126" s="186" t="s">
        <v>138</v>
      </c>
      <c r="E126" s="187" t="s">
        <v>816</v>
      </c>
      <c r="F126" s="188" t="s">
        <v>817</v>
      </c>
      <c r="G126" s="189" t="s">
        <v>810</v>
      </c>
      <c r="H126" s="190">
        <v>1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42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811</v>
      </c>
      <c r="AT126" s="198" t="s">
        <v>138</v>
      </c>
      <c r="AU126" s="198" t="s">
        <v>88</v>
      </c>
      <c r="AY126" s="16" t="s">
        <v>136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85</v>
      </c>
      <c r="BK126" s="199">
        <f>ROUND(I126*H126,2)</f>
        <v>0</v>
      </c>
      <c r="BL126" s="16" t="s">
        <v>811</v>
      </c>
      <c r="BM126" s="198" t="s">
        <v>818</v>
      </c>
    </row>
    <row r="127" spans="1:65" s="12" customFormat="1" ht="22.9" customHeight="1">
      <c r="B127" s="170"/>
      <c r="C127" s="171"/>
      <c r="D127" s="172" t="s">
        <v>76</v>
      </c>
      <c r="E127" s="184" t="s">
        <v>819</v>
      </c>
      <c r="F127" s="184" t="s">
        <v>820</v>
      </c>
      <c r="G127" s="171"/>
      <c r="H127" s="171"/>
      <c r="I127" s="174"/>
      <c r="J127" s="185">
        <f>BK127</f>
        <v>0</v>
      </c>
      <c r="K127" s="171"/>
      <c r="L127" s="176"/>
      <c r="M127" s="177"/>
      <c r="N127" s="178"/>
      <c r="O127" s="178"/>
      <c r="P127" s="179">
        <f>P128</f>
        <v>0</v>
      </c>
      <c r="Q127" s="178"/>
      <c r="R127" s="179">
        <f>R128</f>
        <v>0</v>
      </c>
      <c r="S127" s="178"/>
      <c r="T127" s="180">
        <f>T128</f>
        <v>0</v>
      </c>
      <c r="AR127" s="181" t="s">
        <v>155</v>
      </c>
      <c r="AT127" s="182" t="s">
        <v>76</v>
      </c>
      <c r="AU127" s="182" t="s">
        <v>85</v>
      </c>
      <c r="AY127" s="181" t="s">
        <v>136</v>
      </c>
      <c r="BK127" s="183">
        <f>BK128</f>
        <v>0</v>
      </c>
    </row>
    <row r="128" spans="1:65" s="2" customFormat="1" ht="24.2" customHeight="1">
      <c r="A128" s="33"/>
      <c r="B128" s="34"/>
      <c r="C128" s="186" t="s">
        <v>142</v>
      </c>
      <c r="D128" s="186" t="s">
        <v>138</v>
      </c>
      <c r="E128" s="187" t="s">
        <v>821</v>
      </c>
      <c r="F128" s="188" t="s">
        <v>822</v>
      </c>
      <c r="G128" s="189" t="s">
        <v>810</v>
      </c>
      <c r="H128" s="190">
        <v>1</v>
      </c>
      <c r="I128" s="191"/>
      <c r="J128" s="192">
        <f>ROUND(I128*H128,2)</f>
        <v>0</v>
      </c>
      <c r="K128" s="193"/>
      <c r="L128" s="38"/>
      <c r="M128" s="194" t="s">
        <v>1</v>
      </c>
      <c r="N128" s="195" t="s">
        <v>42</v>
      </c>
      <c r="O128" s="7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811</v>
      </c>
      <c r="AT128" s="198" t="s">
        <v>138</v>
      </c>
      <c r="AU128" s="198" t="s">
        <v>88</v>
      </c>
      <c r="AY128" s="16" t="s">
        <v>136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85</v>
      </c>
      <c r="BK128" s="199">
        <f>ROUND(I128*H128,2)</f>
        <v>0</v>
      </c>
      <c r="BL128" s="16" t="s">
        <v>811</v>
      </c>
      <c r="BM128" s="198" t="s">
        <v>823</v>
      </c>
    </row>
    <row r="129" spans="1:65" s="12" customFormat="1" ht="22.9" customHeight="1">
      <c r="B129" s="170"/>
      <c r="C129" s="171"/>
      <c r="D129" s="172" t="s">
        <v>76</v>
      </c>
      <c r="E129" s="184" t="s">
        <v>824</v>
      </c>
      <c r="F129" s="184" t="s">
        <v>825</v>
      </c>
      <c r="G129" s="171"/>
      <c r="H129" s="171"/>
      <c r="I129" s="174"/>
      <c r="J129" s="185">
        <f>BK129</f>
        <v>0</v>
      </c>
      <c r="K129" s="171"/>
      <c r="L129" s="176"/>
      <c r="M129" s="177"/>
      <c r="N129" s="178"/>
      <c r="O129" s="178"/>
      <c r="P129" s="179">
        <f>SUM(P130:P133)</f>
        <v>0</v>
      </c>
      <c r="Q129" s="178"/>
      <c r="R129" s="179">
        <f>SUM(R130:R133)</f>
        <v>0</v>
      </c>
      <c r="S129" s="178"/>
      <c r="T129" s="180">
        <f>SUM(T130:T133)</f>
        <v>0</v>
      </c>
      <c r="AR129" s="181" t="s">
        <v>155</v>
      </c>
      <c r="AT129" s="182" t="s">
        <v>76</v>
      </c>
      <c r="AU129" s="182" t="s">
        <v>85</v>
      </c>
      <c r="AY129" s="181" t="s">
        <v>136</v>
      </c>
      <c r="BK129" s="183">
        <f>SUM(BK130:BK133)</f>
        <v>0</v>
      </c>
    </row>
    <row r="130" spans="1:65" s="2" customFormat="1" ht="37.9" customHeight="1">
      <c r="A130" s="33"/>
      <c r="B130" s="34"/>
      <c r="C130" s="186" t="s">
        <v>155</v>
      </c>
      <c r="D130" s="186" t="s">
        <v>138</v>
      </c>
      <c r="E130" s="187" t="s">
        <v>826</v>
      </c>
      <c r="F130" s="188" t="s">
        <v>827</v>
      </c>
      <c r="G130" s="189" t="s">
        <v>810</v>
      </c>
      <c r="H130" s="190">
        <v>1</v>
      </c>
      <c r="I130" s="191"/>
      <c r="J130" s="192">
        <f>ROUND(I130*H130,2)</f>
        <v>0</v>
      </c>
      <c r="K130" s="193"/>
      <c r="L130" s="38"/>
      <c r="M130" s="194" t="s">
        <v>1</v>
      </c>
      <c r="N130" s="195" t="s">
        <v>42</v>
      </c>
      <c r="O130" s="70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811</v>
      </c>
      <c r="AT130" s="198" t="s">
        <v>138</v>
      </c>
      <c r="AU130" s="198" t="s">
        <v>88</v>
      </c>
      <c r="AY130" s="16" t="s">
        <v>136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6" t="s">
        <v>85</v>
      </c>
      <c r="BK130" s="199">
        <f>ROUND(I130*H130,2)</f>
        <v>0</v>
      </c>
      <c r="BL130" s="16" t="s">
        <v>811</v>
      </c>
      <c r="BM130" s="198" t="s">
        <v>828</v>
      </c>
    </row>
    <row r="131" spans="1:65" s="2" customFormat="1" ht="16.5" customHeight="1">
      <c r="A131" s="33"/>
      <c r="B131" s="34"/>
      <c r="C131" s="186" t="s">
        <v>159</v>
      </c>
      <c r="D131" s="186" t="s">
        <v>138</v>
      </c>
      <c r="E131" s="187" t="s">
        <v>829</v>
      </c>
      <c r="F131" s="188" t="s">
        <v>830</v>
      </c>
      <c r="G131" s="189" t="s">
        <v>810</v>
      </c>
      <c r="H131" s="190">
        <v>1</v>
      </c>
      <c r="I131" s="191"/>
      <c r="J131" s="192">
        <f>ROUND(I131*H131,2)</f>
        <v>0</v>
      </c>
      <c r="K131" s="193"/>
      <c r="L131" s="38"/>
      <c r="M131" s="194" t="s">
        <v>1</v>
      </c>
      <c r="N131" s="195" t="s">
        <v>42</v>
      </c>
      <c r="O131" s="70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811</v>
      </c>
      <c r="AT131" s="198" t="s">
        <v>138</v>
      </c>
      <c r="AU131" s="198" t="s">
        <v>88</v>
      </c>
      <c r="AY131" s="16" t="s">
        <v>136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6" t="s">
        <v>85</v>
      </c>
      <c r="BK131" s="199">
        <f>ROUND(I131*H131,2)</f>
        <v>0</v>
      </c>
      <c r="BL131" s="16" t="s">
        <v>811</v>
      </c>
      <c r="BM131" s="198" t="s">
        <v>831</v>
      </c>
    </row>
    <row r="132" spans="1:65" s="2" customFormat="1" ht="21.75" customHeight="1">
      <c r="A132" s="33"/>
      <c r="B132" s="34"/>
      <c r="C132" s="186" t="s">
        <v>163</v>
      </c>
      <c r="D132" s="186" t="s">
        <v>138</v>
      </c>
      <c r="E132" s="187" t="s">
        <v>832</v>
      </c>
      <c r="F132" s="188" t="s">
        <v>833</v>
      </c>
      <c r="G132" s="189" t="s">
        <v>810</v>
      </c>
      <c r="H132" s="190">
        <v>1</v>
      </c>
      <c r="I132" s="191"/>
      <c r="J132" s="192">
        <f>ROUND(I132*H132,2)</f>
        <v>0</v>
      </c>
      <c r="K132" s="193"/>
      <c r="L132" s="38"/>
      <c r="M132" s="194" t="s">
        <v>1</v>
      </c>
      <c r="N132" s="195" t="s">
        <v>42</v>
      </c>
      <c r="O132" s="70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811</v>
      </c>
      <c r="AT132" s="198" t="s">
        <v>138</v>
      </c>
      <c r="AU132" s="198" t="s">
        <v>88</v>
      </c>
      <c r="AY132" s="16" t="s">
        <v>136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85</v>
      </c>
      <c r="BK132" s="199">
        <f>ROUND(I132*H132,2)</f>
        <v>0</v>
      </c>
      <c r="BL132" s="16" t="s">
        <v>811</v>
      </c>
      <c r="BM132" s="198" t="s">
        <v>834</v>
      </c>
    </row>
    <row r="133" spans="1:65" s="2" customFormat="1" ht="16.5" customHeight="1">
      <c r="A133" s="33"/>
      <c r="B133" s="34"/>
      <c r="C133" s="186" t="s">
        <v>167</v>
      </c>
      <c r="D133" s="186" t="s">
        <v>138</v>
      </c>
      <c r="E133" s="187" t="s">
        <v>835</v>
      </c>
      <c r="F133" s="188" t="s">
        <v>836</v>
      </c>
      <c r="G133" s="189" t="s">
        <v>810</v>
      </c>
      <c r="H133" s="190">
        <v>1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42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811</v>
      </c>
      <c r="AT133" s="198" t="s">
        <v>138</v>
      </c>
      <c r="AU133" s="198" t="s">
        <v>88</v>
      </c>
      <c r="AY133" s="16" t="s">
        <v>136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85</v>
      </c>
      <c r="BK133" s="199">
        <f>ROUND(I133*H133,2)</f>
        <v>0</v>
      </c>
      <c r="BL133" s="16" t="s">
        <v>811</v>
      </c>
      <c r="BM133" s="198" t="s">
        <v>837</v>
      </c>
    </row>
    <row r="134" spans="1:65" s="12" customFormat="1" ht="22.9" customHeight="1">
      <c r="B134" s="170"/>
      <c r="C134" s="171"/>
      <c r="D134" s="172" t="s">
        <v>76</v>
      </c>
      <c r="E134" s="184" t="s">
        <v>838</v>
      </c>
      <c r="F134" s="184" t="s">
        <v>839</v>
      </c>
      <c r="G134" s="171"/>
      <c r="H134" s="171"/>
      <c r="I134" s="174"/>
      <c r="J134" s="185">
        <f>BK134</f>
        <v>0</v>
      </c>
      <c r="K134" s="171"/>
      <c r="L134" s="176"/>
      <c r="M134" s="177"/>
      <c r="N134" s="178"/>
      <c r="O134" s="178"/>
      <c r="P134" s="179">
        <f>SUM(P135:P137)</f>
        <v>0</v>
      </c>
      <c r="Q134" s="178"/>
      <c r="R134" s="179">
        <f>SUM(R135:R137)</f>
        <v>0</v>
      </c>
      <c r="S134" s="178"/>
      <c r="T134" s="180">
        <f>SUM(T135:T137)</f>
        <v>0</v>
      </c>
      <c r="AR134" s="181" t="s">
        <v>155</v>
      </c>
      <c r="AT134" s="182" t="s">
        <v>76</v>
      </c>
      <c r="AU134" s="182" t="s">
        <v>85</v>
      </c>
      <c r="AY134" s="181" t="s">
        <v>136</v>
      </c>
      <c r="BK134" s="183">
        <f>SUM(BK135:BK137)</f>
        <v>0</v>
      </c>
    </row>
    <row r="135" spans="1:65" s="2" customFormat="1" ht="24.2" customHeight="1">
      <c r="A135" s="33"/>
      <c r="B135" s="34"/>
      <c r="C135" s="186" t="s">
        <v>171</v>
      </c>
      <c r="D135" s="186" t="s">
        <v>138</v>
      </c>
      <c r="E135" s="187" t="s">
        <v>840</v>
      </c>
      <c r="F135" s="188" t="s">
        <v>841</v>
      </c>
      <c r="G135" s="189" t="s">
        <v>810</v>
      </c>
      <c r="H135" s="190">
        <v>1</v>
      </c>
      <c r="I135" s="191"/>
      <c r="J135" s="192">
        <f>ROUND(I135*H135,2)</f>
        <v>0</v>
      </c>
      <c r="K135" s="193"/>
      <c r="L135" s="38"/>
      <c r="M135" s="194" t="s">
        <v>1</v>
      </c>
      <c r="N135" s="195" t="s">
        <v>42</v>
      </c>
      <c r="O135" s="70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811</v>
      </c>
      <c r="AT135" s="198" t="s">
        <v>138</v>
      </c>
      <c r="AU135" s="198" t="s">
        <v>88</v>
      </c>
      <c r="AY135" s="16" t="s">
        <v>136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6" t="s">
        <v>85</v>
      </c>
      <c r="BK135" s="199">
        <f>ROUND(I135*H135,2)</f>
        <v>0</v>
      </c>
      <c r="BL135" s="16" t="s">
        <v>811</v>
      </c>
      <c r="BM135" s="198" t="s">
        <v>842</v>
      </c>
    </row>
    <row r="136" spans="1:65" s="2" customFormat="1" ht="16.5" customHeight="1">
      <c r="A136" s="33"/>
      <c r="B136" s="34"/>
      <c r="C136" s="186" t="s">
        <v>175</v>
      </c>
      <c r="D136" s="186" t="s">
        <v>138</v>
      </c>
      <c r="E136" s="187" t="s">
        <v>843</v>
      </c>
      <c r="F136" s="188" t="s">
        <v>844</v>
      </c>
      <c r="G136" s="189" t="s">
        <v>810</v>
      </c>
      <c r="H136" s="190">
        <v>1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42</v>
      </c>
      <c r="O136" s="70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811</v>
      </c>
      <c r="AT136" s="198" t="s">
        <v>138</v>
      </c>
      <c r="AU136" s="198" t="s">
        <v>88</v>
      </c>
      <c r="AY136" s="16" t="s">
        <v>136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85</v>
      </c>
      <c r="BK136" s="199">
        <f>ROUND(I136*H136,2)</f>
        <v>0</v>
      </c>
      <c r="BL136" s="16" t="s">
        <v>811</v>
      </c>
      <c r="BM136" s="198" t="s">
        <v>845</v>
      </c>
    </row>
    <row r="137" spans="1:65" s="2" customFormat="1" ht="24.2" customHeight="1">
      <c r="A137" s="33"/>
      <c r="B137" s="34"/>
      <c r="C137" s="186" t="s">
        <v>179</v>
      </c>
      <c r="D137" s="186" t="s">
        <v>138</v>
      </c>
      <c r="E137" s="187" t="s">
        <v>846</v>
      </c>
      <c r="F137" s="188" t="s">
        <v>847</v>
      </c>
      <c r="G137" s="189" t="s">
        <v>810</v>
      </c>
      <c r="H137" s="190">
        <v>1</v>
      </c>
      <c r="I137" s="191"/>
      <c r="J137" s="192">
        <f>ROUND(I137*H137,2)</f>
        <v>0</v>
      </c>
      <c r="K137" s="193"/>
      <c r="L137" s="38"/>
      <c r="M137" s="238" t="s">
        <v>1</v>
      </c>
      <c r="N137" s="239" t="s">
        <v>42</v>
      </c>
      <c r="O137" s="223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811</v>
      </c>
      <c r="AT137" s="198" t="s">
        <v>138</v>
      </c>
      <c r="AU137" s="198" t="s">
        <v>88</v>
      </c>
      <c r="AY137" s="16" t="s">
        <v>136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85</v>
      </c>
      <c r="BK137" s="199">
        <f>ROUND(I137*H137,2)</f>
        <v>0</v>
      </c>
      <c r="BL137" s="16" t="s">
        <v>811</v>
      </c>
      <c r="BM137" s="198" t="s">
        <v>848</v>
      </c>
    </row>
    <row r="138" spans="1:65" s="2" customFormat="1" ht="6.95" customHeight="1">
      <c r="A138" s="33"/>
      <c r="B138" s="53"/>
      <c r="C138" s="54"/>
      <c r="D138" s="54"/>
      <c r="E138" s="54"/>
      <c r="F138" s="54"/>
      <c r="G138" s="54"/>
      <c r="H138" s="54"/>
      <c r="I138" s="54"/>
      <c r="J138" s="54"/>
      <c r="K138" s="54"/>
      <c r="L138" s="38"/>
      <c r="M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</sheetData>
  <sheetProtection password="CC35" sheet="1" objects="1" scenarios="1" formatColumns="0" formatRows="0" autoFilter="0"/>
  <autoFilter ref="C120:K137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01 - 01 - Odstranění zele...</vt:lpstr>
      <vt:lpstr>02 - 02 - Odbahnění rybní...</vt:lpstr>
      <vt:lpstr>03 - 03 - Vypouštěcí zaří...</vt:lpstr>
      <vt:lpstr>04 - 04 - Rekonstrukce hráze</vt:lpstr>
      <vt:lpstr>05 - 05 - Bezpečnostní př...</vt:lpstr>
      <vt:lpstr>06 - 06 - Ocelový mostek ...</vt:lpstr>
      <vt:lpstr>07 - 07 - Zemník rekultiv...</vt:lpstr>
      <vt:lpstr>08 - 08 - Vedlejší rozpoč...</vt:lpstr>
      <vt:lpstr>'01 - 01 - Odstranění zele...'!Názvy_tisku</vt:lpstr>
      <vt:lpstr>'02 - 02 - Odbahnění rybní...'!Názvy_tisku</vt:lpstr>
      <vt:lpstr>'03 - 03 - Vypouštěcí zaří...'!Názvy_tisku</vt:lpstr>
      <vt:lpstr>'04 - 04 - Rekonstrukce hráze'!Názvy_tisku</vt:lpstr>
      <vt:lpstr>'05 - 05 - Bezpečnostní př...'!Názvy_tisku</vt:lpstr>
      <vt:lpstr>'06 - 06 - Ocelový mostek ...'!Názvy_tisku</vt:lpstr>
      <vt:lpstr>'07 - 07 - Zemník rekultiv...'!Názvy_tisku</vt:lpstr>
      <vt:lpstr>'08 - 08 - Vedlejší rozpoč...'!Názvy_tisku</vt:lpstr>
      <vt:lpstr>'Rekapitulace stavby'!Názvy_tisku</vt:lpstr>
      <vt:lpstr>'01 - 01 - Odstranění zele...'!Oblast_tisku</vt:lpstr>
      <vt:lpstr>'02 - 02 - Odbahnění rybní...'!Oblast_tisku</vt:lpstr>
      <vt:lpstr>'03 - 03 - Vypouštěcí zaří...'!Oblast_tisku</vt:lpstr>
      <vt:lpstr>'04 - 04 - Rekonstrukce hráze'!Oblast_tisku</vt:lpstr>
      <vt:lpstr>'05 - 05 - Bezpečnostní př...'!Oblast_tisku</vt:lpstr>
      <vt:lpstr>'06 - 06 - Ocelový mostek ...'!Oblast_tisku</vt:lpstr>
      <vt:lpstr>'07 - 07 - Zemník rekultiv...'!Oblast_tisku</vt:lpstr>
      <vt:lpstr>'08 - 08 - Vedlejší rozpoč...'!Oblast_tisku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PRACOVNA\skryj</dc:creator>
  <cp:lastModifiedBy>Necas</cp:lastModifiedBy>
  <dcterms:created xsi:type="dcterms:W3CDTF">2024-09-25T06:01:27Z</dcterms:created>
  <dcterms:modified xsi:type="dcterms:W3CDTF">2024-09-25T21:24:13Z</dcterms:modified>
</cp:coreProperties>
</file>