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ace stavby" sheetId="1" state="visible" r:id="rId2"/>
    <sheet name="01 - 01 Zrušení Návesního..." sheetId="2" state="visible" r:id="rId3"/>
    <sheet name="02 - 02 Vedlejší a ostatn..." sheetId="3" state="visible" r:id="rId4"/>
  </sheets>
  <definedNames>
    <definedName function="false" hidden="false" localSheetId="1" name="_xlnm.Print_Area" vbProcedure="false">'01 - 01 Zrušení Návesního...'!$C$4:$J$76,'01 - 01 Zrušení Návesního...'!$C$111:$J$298</definedName>
    <definedName function="false" hidden="false" localSheetId="1" name="_xlnm.Print_Titles" vbProcedure="false">'01 - 01 Zrušení Návesního...'!$123:$123</definedName>
    <definedName function="false" hidden="true" localSheetId="1" name="_xlnm._FilterDatabase" vbProcedure="false">'01 - 01 Zrušení Návesního...'!$C$123:$K$298</definedName>
    <definedName function="false" hidden="false" localSheetId="2" name="_xlnm.Print_Area" vbProcedure="false">'02 - 02 Vedlejší a ostatn...'!$C$4:$J$76,'02 - 02 Vedlejší a ostatn...'!$C$107:$J$129</definedName>
    <definedName function="false" hidden="false" localSheetId="2" name="_xlnm.Print_Titles" vbProcedure="false">'02 - 02 Vedlejší a ostatn...'!$119:$119</definedName>
    <definedName function="false" hidden="true" localSheetId="2" name="_xlnm._FilterDatabase" vbProcedure="false">'02 - 02 Vedlejší a ostatn...'!$C$119:$K$129</definedName>
    <definedName function="false" hidden="false" localSheetId="0" name="_xlnm.Print_Area" vbProcedure="false">'Rekapitulace stavby'!$D$4:$AO$76,'Rekapitulace stavby'!$C$82:$AQ$97</definedName>
    <definedName function="false" hidden="false" localSheetId="0" name="_xlnm.Print_Titles" vbProcedure="false">'Rekapitulace stavby'!$92:$92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<sst xmlns="http://schemas.openxmlformats.org/spreadsheetml/2006/main" count="2068" uniqueCount="450">
  <si>
    <t xml:space="preserve">Export Komplet</t>
  </si>
  <si>
    <t xml:space="preserve">2.0</t>
  </si>
  <si>
    <t xml:space="preserve">ZAMOK</t>
  </si>
  <si>
    <t xml:space="preserve">False</t>
  </si>
  <si>
    <t xml:space="preserve">{f90c93f2-c325-453b-9890-ffd38296c1b7}</t>
  </si>
  <si>
    <t xml:space="preserve">0,01</t>
  </si>
  <si>
    <t xml:space="preserve">21</t>
  </si>
  <si>
    <t xml:space="preserve">15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</si>
  <si>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</si>
  <si>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</si>
  <si>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</si>
  <si>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</si>
  <si>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</si>
  <si>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MARSOVICE</t>
  </si>
  <si>
    <t xml:space="preserve">Měnit lze pouze buňky se žlutým podbarvením!_x005F_x000d_
_x005F_x000d_
1) na prvním listu Rekapitulace stavby vyplňte v sestavě_x005F_x000d_
_x005F_x000d_
    a) Souhrnný list_x005F_x000d_
       - údaje o Uchazeči_x005F_x000d_
         (přenesou se do ostatních sestav i v jiných listech)_x005F_x000d_
_x005F_x000d_
    b) Rekapitulace objektů_x005F_x000d_
       - potřebné Ostatní náklady_x005F_x000d_
_x005F_x000d_
2) na vybraných listech vyplňte v sestavě_x005F_x000d_
_x005F_x000d_
    a) Krycí list_x005F_x000d_
       - údaje o Uchazeči, pokud se liší od údajů o Uchazeči na Souhrnném listu_x005F_x000d_
         (údaje se přenesou do ostatních sestav v daném listu)_x005F_x000d_
_x005F_x000d_
    b) Rekapitulace rozpočtu_x005F_x000d_
       - potřebné Ostatní náklady_x005F_x000d_
_x005F_x000d_
    c) Celkové náklady za stavbu_x005F_x000d_
       - ceny u položek_x005F_x000d_
       - množství, pokud má žluté podbarvení_x005F_x000d_
       - a v případě potřeby poznámku (ta je ve skrytém sloupci)</t>
  </si>
  <si>
    <t xml:space="preserve">Stavba:</t>
  </si>
  <si>
    <t xml:space="preserve">Zrušení Horního návesního rybníka v Maršovicích</t>
  </si>
  <si>
    <t xml:space="preserve">KSO:</t>
  </si>
  <si>
    <t xml:space="preserve">CC-CZ:</t>
  </si>
  <si>
    <t xml:space="preserve">Místo:</t>
  </si>
  <si>
    <t xml:space="preserve">Maršovice</t>
  </si>
  <si>
    <t xml:space="preserve">Datum:</t>
  </si>
  <si>
    <t xml:space="preserve">13. 10. 2023</t>
  </si>
  <si>
    <t xml:space="preserve">Zadavatel:</t>
  </si>
  <si>
    <t xml:space="preserve">IČ:</t>
  </si>
  <si>
    <t xml:space="preserve">00294900</t>
  </si>
  <si>
    <t xml:space="preserve">Město Nové Město na Mor.</t>
  </si>
  <si>
    <t xml:space="preserve">DIČ:</t>
  </si>
  <si>
    <t xml:space="preserve">Uchazeč:</t>
  </si>
  <si>
    <t xml:space="preserve">Vyplň údaj</t>
  </si>
  <si>
    <t xml:space="preserve">Projektant:</t>
  </si>
  <si>
    <t xml:space="preserve">67518214</t>
  </si>
  <si>
    <t xml:space="preserve">Ing. Miroslav Skryja</t>
  </si>
  <si>
    <t xml:space="preserve">True</t>
  </si>
  <si>
    <t xml:space="preserve">Zpracovatel:</t>
  </si>
  <si>
    <t xml:space="preserve">Poznámka: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</si>
  <si>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</si>
  <si>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</si>
  <si>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</si>
  <si>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</si>
  <si>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</si>
  <si>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</si>
  <si>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</si>
  <si>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</si>
  <si>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</si>
  <si>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</si>
  <si>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</si>
  <si>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</si>
  <si>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</si>
  <si>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Projektant</t>
  </si>
  <si>
    <t xml:space="preserve">Zpracovatel</t>
  </si>
  <si>
    <t xml:space="preserve">Datum a podpis:</t>
  </si>
  <si>
    <t xml:space="preserve">Razítko</t>
  </si>
  <si>
    <t xml:space="preserve">Objednavatel</t>
  </si>
  <si>
    <t xml:space="preserve">Uchazeč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</si>
  <si>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</si>
  <si>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</si>
  <si>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</si>
  <si>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</si>
  <si>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</si>
  <si>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</si>
  <si>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</si>
  <si>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Ostat._x005F_x000d_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</si>
  <si>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</si>
  <si>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</si>
  <si>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</si>
  <si>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</si>
  <si>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přenesená_x005F_x000d_
[CZK]</t>
  </si>
  <si>
    <t xml:space="preserve">DPH snížená přenesená_x005F_x000d_
[CZK]</t>
  </si>
  <si>
    <t xml:space="preserve">Základna_x005F_x000d_
DPH základní</t>
  </si>
  <si>
    <t xml:space="preserve">Základna_x005F_x000d_
DPH snížená</t>
  </si>
  <si>
    <t xml:space="preserve">Základna_x005F_x000d_
DPH zákl. přenesená</t>
  </si>
  <si>
    <t xml:space="preserve">Základna_x005F_x000d_
DPH sníž. přenesená</t>
  </si>
  <si>
    <t xml:space="preserve">Základna_x005F_x000d_
DPH nulová</t>
  </si>
  <si>
    <t xml:space="preserve">Náklady z rozpočtů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</si>
  <si>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</si>
  <si>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</si>
  <si>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</si>
  <si>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</si>
  <si>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</si>
  <si>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/</t>
  </si>
  <si>
    <t xml:space="preserve">01</t>
  </si>
  <si>
    <t xml:space="preserve">01 Zrušení Návesního rybníka</t>
  </si>
  <si>
    <t xml:space="preserve">STA</t>
  </si>
  <si>
    <t xml:space="preserve">1</t>
  </si>
  <si>
    <t xml:space="preserve">{284d8bfc-0b3e-4cdd-a042-07f23aaf0ca6}</t>
  </si>
  <si>
    <t xml:space="preserve">833 15</t>
  </si>
  <si>
    <t xml:space="preserve">2</t>
  </si>
  <si>
    <t xml:space="preserve">02</t>
  </si>
  <si>
    <t xml:space="preserve">02 Vedlejší a ostatní náklady</t>
  </si>
  <si>
    <t xml:space="preserve">{510905c6-13bb-48f1-81da-25aa529985e6}</t>
  </si>
  <si>
    <t xml:space="preserve">KRYCÍ LIST SOUPISU PRACÍ</t>
  </si>
  <si>
    <t xml:space="preserve">Objekt:</t>
  </si>
  <si>
    <t xml:space="preserve">01 - 01 Zrušení Návesního rybníka</t>
  </si>
  <si>
    <t xml:space="preserve">24208</t>
  </si>
  <si>
    <t xml:space="preserve">REKAPITULACE ČLENĚNÍ SOUPISU PRACÍ</t>
  </si>
  <si>
    <t xml:space="preserve">Kód dílu - Popis</t>
  </si>
  <si>
    <t xml:space="preserve">Cena celkem [CZK]</t>
  </si>
  <si>
    <t xml:space="preserve">Náklady ze soupisu prací</t>
  </si>
  <si>
    <t xml:space="preserve">-1</t>
  </si>
  <si>
    <t xml:space="preserve"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</si>
  <si>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</si>
  <si>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</si>
  <si>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</si>
  <si>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</si>
  <si>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</si>
  <si>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</si>
  <si>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</si>
  <si>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</si>
  <si>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</si>
  <si>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</si>
  <si>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</si>
  <si>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</si>
  <si>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</si>
  <si>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</si>
  <si>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</si>
  <si>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</si>
  <si>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</si>
  <si>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</si>
  <si>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</si>
  <si>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</si>
  <si>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HSV</t>
  </si>
  <si>
    <t xml:space="preserve">Práce a dodávky HSV</t>
  </si>
  <si>
    <t xml:space="preserve">ROZPOCET</t>
  </si>
  <si>
    <t xml:space="preserve">Zemní práce</t>
  </si>
  <si>
    <t xml:space="preserve">K</t>
  </si>
  <si>
    <t xml:space="preserve">115101201</t>
  </si>
  <si>
    <t xml:space="preserve">Čerpání vody na dopravní výšku do 10 m průměrný přítok do 500 l/min</t>
  </si>
  <si>
    <t xml:space="preserve">hod</t>
  </si>
  <si>
    <t xml:space="preserve">4</t>
  </si>
  <si>
    <t xml:space="preserve">-513869594</t>
  </si>
  <si>
    <t xml:space="preserve">VV</t>
  </si>
  <si>
    <t xml:space="preserve">po dobu výstavby šachet a potrubí - dle textu</t>
  </si>
  <si>
    <t xml:space="preserve">5*8</t>
  </si>
  <si>
    <t xml:space="preserve">121151103</t>
  </si>
  <si>
    <t xml:space="preserve">Sejmutí ornice strojně při souvislé ploše do 100 m2, tl. vrstvy do 200 mm</t>
  </si>
  <si>
    <t xml:space="preserve">m2</t>
  </si>
  <si>
    <t xml:space="preserve">-97163190</t>
  </si>
  <si>
    <t xml:space="preserve">ornice v ploše stavby pod hrází - dle textu</t>
  </si>
  <si>
    <t xml:space="preserve">12,0*5,0</t>
  </si>
  <si>
    <t xml:space="preserve">3</t>
  </si>
  <si>
    <t xml:space="preserve">122703603</t>
  </si>
  <si>
    <t xml:space="preserve">Odstranění nánosů z vypuštěných vodních nádrží nebo rybníků s uložením do hromad na vzdálenost do 20 m ve výkopišti při únosnosti dna přes 60 kPa</t>
  </si>
  <si>
    <t xml:space="preserve">m3</t>
  </si>
  <si>
    <t xml:space="preserve">48950398</t>
  </si>
  <si>
    <t xml:space="preserve">odstranění z levé části zdrže do pravé - dle C.4</t>
  </si>
  <si>
    <t xml:space="preserve">141*0,8</t>
  </si>
  <si>
    <t xml:space="preserve">odstranění podél nemovitosti - dle C.4</t>
  </si>
  <si>
    <t xml:space="preserve">16,0*1,2*0,6</t>
  </si>
  <si>
    <t xml:space="preserve">Součet</t>
  </si>
  <si>
    <t xml:space="preserve">123252103</t>
  </si>
  <si>
    <t xml:space="preserve">Vykopávky zářezů se šikmými stěnami pro podzemní vedení strojně v hornině třídy těžitelnosti I skupiny 3 přes 50 do 100 m3</t>
  </si>
  <si>
    <t xml:space="preserve">1430784335</t>
  </si>
  <si>
    <t xml:space="preserve">překop tělesa hráze pro potrubí - dle C.4</t>
  </si>
  <si>
    <t xml:space="preserve">(0,8+1,6)/2*1,8*24,0</t>
  </si>
  <si>
    <t xml:space="preserve">5</t>
  </si>
  <si>
    <t xml:space="preserve">131213701</t>
  </si>
  <si>
    <t xml:space="preserve">Hloubení nezapažených jam ručně s urovnáním dna do předepsaného profilu a spádu v hornině třídy těžitelnosti I skupiny 3 soudržných</t>
  </si>
  <si>
    <t xml:space="preserve">-130489605</t>
  </si>
  <si>
    <t xml:space="preserve">sonda pro odhalení kanalizace - dle textu</t>
  </si>
  <si>
    <t xml:space="preserve">1,0*1,2*1,5</t>
  </si>
  <si>
    <t xml:space="preserve">sonda pro odhalení vodovodu - dle textu</t>
  </si>
  <si>
    <t xml:space="preserve">1,0*1,2*1,6</t>
  </si>
  <si>
    <t xml:space="preserve">6</t>
  </si>
  <si>
    <t xml:space="preserve">131351100</t>
  </si>
  <si>
    <t xml:space="preserve">Hloubení nezapažených jam a zářezů strojně s urovnáním dna do předepsaného profilu a spádu v hornině třídy těžitelnosti II skupiny 4 do 20 m3</t>
  </si>
  <si>
    <t xml:space="preserve">1765135297</t>
  </si>
  <si>
    <t xml:space="preserve">jáma pro šachtu  Š1 - dle C.4</t>
  </si>
  <si>
    <t xml:space="preserve">1,4*1,4*0,8</t>
  </si>
  <si>
    <t xml:space="preserve">jáma pro šachtu Š2 - dle C.4 a D.3.3</t>
  </si>
  <si>
    <t xml:space="preserve">1,8*1,8*1,3</t>
  </si>
  <si>
    <t xml:space="preserve">7</t>
  </si>
  <si>
    <t xml:space="preserve">132251101</t>
  </si>
  <si>
    <t xml:space="preserve">Hloubení nezapažených rýh šířky do 800 mm strojně s urovnáním dna do předepsaného profilu a spádu v hornině třídy těžitelnosti I skupiny 3 do 20 m3</t>
  </si>
  <si>
    <t xml:space="preserve">552856129</t>
  </si>
  <si>
    <t xml:space="preserve">flexibilní potrubí - dle C.4</t>
  </si>
  <si>
    <t xml:space="preserve">0,25*0,25*28,5</t>
  </si>
  <si>
    <t xml:space="preserve">větev A - DN  200 a 150 - dle C.4 a D.3.1</t>
  </si>
  <si>
    <t xml:space="preserve">0,5*0,4*15,0</t>
  </si>
  <si>
    <t xml:space="preserve">větev B - DN  400 - dle C.4 a D.3.2</t>
  </si>
  <si>
    <t xml:space="preserve">0,8*0,5*8,0</t>
  </si>
  <si>
    <t xml:space="preserve">8</t>
  </si>
  <si>
    <t xml:space="preserve">162351124</t>
  </si>
  <si>
    <t xml:space="preserve">Vodorovné přemístění výkopku nebo sypaniny po suchu na obvyklém dopravním prostředku, bez naložení výkopku, avšak se složením bez rozhrnutí z horniny třídy těžitelnosti II skupiny 4 a 5 na vzdálenost přes 500 do 1 000 m</t>
  </si>
  <si>
    <t xml:space="preserve">1028441850</t>
  </si>
  <si>
    <t xml:space="preserve">odvoz kamene z hráze - dle textu a C.5</t>
  </si>
  <si>
    <t xml:space="preserve">26,0*0,4*2,0</t>
  </si>
  <si>
    <t xml:space="preserve">9</t>
  </si>
  <si>
    <t xml:space="preserve">162651112</t>
  </si>
  <si>
    <t xml:space="preserve">Vodorovné přemístění výkopku nebo sypaniny po suchu na obvyklém dopravním prostředku, bez naložení výkopku, avšak se složením bez rozhrnutí z horniny třídy těžitelnosti I skupiny 1 až 3 na vzdálenost přes 4 000 do 5 000 m</t>
  </si>
  <si>
    <t xml:space="preserve">880701419</t>
  </si>
  <si>
    <t xml:space="preserve">ornice na úpravu plochy rybníka - dle C.4</t>
  </si>
  <si>
    <t xml:space="preserve">382*0,1</t>
  </si>
  <si>
    <t xml:space="preserve">zemina ze skládky pro zásyp rybníka - dle C.4</t>
  </si>
  <si>
    <t xml:space="preserve">241*1,1+141*0,6+141*0,9</t>
  </si>
  <si>
    <t xml:space="preserve">10</t>
  </si>
  <si>
    <t xml:space="preserve">167103101</t>
  </si>
  <si>
    <t xml:space="preserve">Nakládání neulehlého výkopku z hromad zeminy schopné zúrodnění</t>
  </si>
  <si>
    <t xml:space="preserve">-706126979</t>
  </si>
  <si>
    <t xml:space="preserve">11</t>
  </si>
  <si>
    <t xml:space="preserve">167151102</t>
  </si>
  <si>
    <t xml:space="preserve">Nakládání, skládání a překládání neulehlého výkopku nebo sypaniny strojně nakládání, množství do 100 m3, z horniny třídy těžitelnosti II, skupiny 4 a 5</t>
  </si>
  <si>
    <t xml:space="preserve">-246633143</t>
  </si>
  <si>
    <t xml:space="preserve">kamenné opevnění hráze pro odvoz - dle textu a C.5</t>
  </si>
  <si>
    <t xml:space="preserve">12</t>
  </si>
  <si>
    <t xml:space="preserve">167151111</t>
  </si>
  <si>
    <t xml:space="preserve">Nakládání, skládání a překládání neulehlého výkopku nebo sypaniny strojně nakládání, množství přes 100 m3, z hornin třídy těžitelnosti I, skupiny 1 až 3</t>
  </si>
  <si>
    <t xml:space="preserve">-1143238393</t>
  </si>
  <si>
    <t xml:space="preserve">13</t>
  </si>
  <si>
    <t xml:space="preserve">171151103</t>
  </si>
  <si>
    <t xml:space="preserve">Uložení sypanin do násypů strojně s rozprostřením sypaniny ve vrstvách a s hrubým urovnáním zhutněných z hornin soudržných jakékoliv třídy těžitelnosti</t>
  </si>
  <si>
    <t xml:space="preserve">-104351765</t>
  </si>
  <si>
    <t xml:space="preserve">zásyp rybníka po úroveň terénu - dle C.4</t>
  </si>
  <si>
    <t xml:space="preserve">241*1,1+141*0,6</t>
  </si>
  <si>
    <t xml:space="preserve">úprava dna levé části zdrže pro uložení potrubí - dle C.4</t>
  </si>
  <si>
    <t xml:space="preserve">141*0,9</t>
  </si>
  <si>
    <t xml:space="preserve">14</t>
  </si>
  <si>
    <t xml:space="preserve">171251201</t>
  </si>
  <si>
    <t xml:space="preserve">Uložení sypaniny na skládky nebo meziskládky bez hutnění s upravením uložené sypaniny do předepsaného tvaru</t>
  </si>
  <si>
    <t xml:space="preserve">82385718</t>
  </si>
  <si>
    <t xml:space="preserve">uložení kamene z hráze - dle textu a C.5</t>
  </si>
  <si>
    <t xml:space="preserve">174101101</t>
  </si>
  <si>
    <t xml:space="preserve">Zásyp jam, šachet rýh nebo kolem objektů sypaninou se zhutněním</t>
  </si>
  <si>
    <t xml:space="preserve">-1782796717</t>
  </si>
  <si>
    <t xml:space="preserve">zásyp zářezu pro potrubí ve hrázi - dle C.4</t>
  </si>
  <si>
    <t xml:space="preserve">16</t>
  </si>
  <si>
    <t xml:space="preserve">175151201</t>
  </si>
  <si>
    <t xml:space="preserve"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</si>
  <si>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 xml:space="preserve">570831013</t>
  </si>
  <si>
    <t xml:space="preserve">obsypání nopové folie - dle C.4</t>
  </si>
  <si>
    <t xml:space="preserve">15,6*1,75*0,25</t>
  </si>
  <si>
    <t xml:space="preserve">obsypy potrubí - dle C.5 a D.3.4</t>
  </si>
  <si>
    <t xml:space="preserve">(24,0+8,0)*0,8*0,5</t>
  </si>
  <si>
    <t xml:space="preserve">15,0*0,5*0,3</t>
  </si>
  <si>
    <t xml:space="preserve">28,0*0,25*0,2</t>
  </si>
  <si>
    <t xml:space="preserve">17</t>
  </si>
  <si>
    <t xml:space="preserve">M</t>
  </si>
  <si>
    <t xml:space="preserve">58344171</t>
  </si>
  <si>
    <t xml:space="preserve">štěrkodrť frakce 0/32</t>
  </si>
  <si>
    <t xml:space="preserve">t</t>
  </si>
  <si>
    <t xml:space="preserve">-173570872</t>
  </si>
  <si>
    <t xml:space="preserve">23,275*2 'Přepočtené koeficientem množství</t>
  </si>
  <si>
    <t xml:space="preserve">18</t>
  </si>
  <si>
    <t xml:space="preserve">181351003</t>
  </si>
  <si>
    <t xml:space="preserve">Rozprostření a urovnání ornice v rovině nebo ve svahu sklonu do 1:5 strojně při souvislé ploše do 100 m2, tl. vrstvy do 200 mm</t>
  </si>
  <si>
    <t xml:space="preserve">-928637230</t>
  </si>
  <si>
    <t xml:space="preserve">19</t>
  </si>
  <si>
    <t xml:space="preserve">181411121</t>
  </si>
  <si>
    <t xml:space="preserve">Založení trávníku na půdě předem připravené plochy do 1000 m2 výsevem včetně utažení lučního v rovině nebo na svahu do 1:5</t>
  </si>
  <si>
    <t xml:space="preserve">1553643742</t>
  </si>
  <si>
    <t xml:space="preserve">na ploše původního rybníka - dle C.4</t>
  </si>
  <si>
    <t xml:space="preserve">382</t>
  </si>
  <si>
    <t xml:space="preserve">na ploše stavby pod hrází - dle textu</t>
  </si>
  <si>
    <t xml:space="preserve">20</t>
  </si>
  <si>
    <t xml:space="preserve">00572470</t>
  </si>
  <si>
    <t xml:space="preserve">osivo směs travní univerzál</t>
  </si>
  <si>
    <t xml:space="preserve">kg</t>
  </si>
  <si>
    <t xml:space="preserve">-1281311538</t>
  </si>
  <si>
    <t xml:space="preserve">442*0,02 'Přepočtené koeficientem množství</t>
  </si>
  <si>
    <t xml:space="preserve">181951112</t>
  </si>
  <si>
    <t xml:space="preserve">Úprava pláně vyrovnáním výškových rozdílů strojně v hornině třídy těžitelnosti I, skupiny 1 až 3 se zhutněním</t>
  </si>
  <si>
    <t xml:space="preserve">-453738947</t>
  </si>
  <si>
    <t xml:space="preserve">v ploše pokládky kanalizačních potrubí - dle C.4</t>
  </si>
  <si>
    <t xml:space="preserve">Zakládání</t>
  </si>
  <si>
    <t xml:space="preserve">22</t>
  </si>
  <si>
    <t xml:space="preserve">274351111</t>
  </si>
  <si>
    <t xml:space="preserve">Bednění základových konstrukcí pasů tradiční oboustranné</t>
  </si>
  <si>
    <t xml:space="preserve">-599285629</t>
  </si>
  <si>
    <t xml:space="preserve">bednění napojení větve B - dle textu</t>
  </si>
  <si>
    <t xml:space="preserve">0,6*1,0*2</t>
  </si>
  <si>
    <t xml:space="preserve">bednění šachty Š1 - dle D.3.3</t>
  </si>
  <si>
    <t xml:space="preserve">1,1*1,5*4+0,6*0,9*4</t>
  </si>
  <si>
    <t xml:space="preserve">bednění dna šachty Š2 - dle C.4</t>
  </si>
  <si>
    <t xml:space="preserve">1,2*0,8*4</t>
  </si>
  <si>
    <t xml:space="preserve">23</t>
  </si>
  <si>
    <t xml:space="preserve">279311811</t>
  </si>
  <si>
    <t xml:space="preserve">Základové zdi z betonu prostého bez zvláštních nároků na vliv prostředí tř. C 12/15</t>
  </si>
  <si>
    <t xml:space="preserve">953112221</t>
  </si>
  <si>
    <t xml:space="preserve">zalití původního potrubí betonem prostým - dle textu</t>
  </si>
  <si>
    <t xml:space="preserve">3,14*0,2*0,2*18,0</t>
  </si>
  <si>
    <t xml:space="preserve">Svislé a kompletní konstrukce</t>
  </si>
  <si>
    <t xml:space="preserve">24</t>
  </si>
  <si>
    <t xml:space="preserve">321311115</t>
  </si>
  <si>
    <t xml:space="preserve"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</si>
  <si>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 xml:space="preserve">-2040416619</t>
  </si>
  <si>
    <t xml:space="preserve">betonáž šachty Š1 - dle D.3.3</t>
  </si>
  <si>
    <t xml:space="preserve">1,1*1,1*1,5-0,6*0,6*0,9</t>
  </si>
  <si>
    <t xml:space="preserve">betonáž šachty Š2 - dle C.4</t>
  </si>
  <si>
    <t xml:space="preserve">1,4*1,4*0,8-3,14*0,*0,6*0,4</t>
  </si>
  <si>
    <t xml:space="preserve">betonáž napojení větve B - dle textu</t>
  </si>
  <si>
    <t xml:space="preserve">0,6*0,7*0,8-3,14*0,25*0,25*0,8</t>
  </si>
  <si>
    <t xml:space="preserve">25</t>
  </si>
  <si>
    <t xml:space="preserve">321368211</t>
  </si>
  <si>
    <t xml:space="preserve">Výztuž železobetonových konstrukcí vodních staveb ze svařovaných sítí</t>
  </si>
  <si>
    <t xml:space="preserve">1421321621</t>
  </si>
  <si>
    <t xml:space="preserve">výztuž šachty Š1 - dle D.3.3</t>
  </si>
  <si>
    <t xml:space="preserve">1,1*1,5*4*0,0079</t>
  </si>
  <si>
    <t xml:space="preserve">výztuž šachty Š2 - dle C.4</t>
  </si>
  <si>
    <t xml:space="preserve">1,4*0,8*4*0,0079</t>
  </si>
  <si>
    <t xml:space="preserve">26</t>
  </si>
  <si>
    <t xml:space="preserve">R01</t>
  </si>
  <si>
    <t xml:space="preserve">Dodání a montáž svařené mříže šachty Š1 včetně žárového zinkování - dle výkresu D.3.3</t>
  </si>
  <si>
    <t xml:space="preserve">-872401626</t>
  </si>
  <si>
    <t xml:space="preserve">27</t>
  </si>
  <si>
    <t xml:space="preserve">R02</t>
  </si>
  <si>
    <t xml:space="preserve">Dodání a montáž ocelové lávky dle podrobného výkresu včetně protikorozní úpravy žárovým zinkováním</t>
  </si>
  <si>
    <t xml:space="preserve">2022737091</t>
  </si>
  <si>
    <t xml:space="preserve">odizolování nemovitosti - dle textu a C.4</t>
  </si>
  <si>
    <t xml:space="preserve">15,6*2,0</t>
  </si>
  <si>
    <t xml:space="preserve">28</t>
  </si>
  <si>
    <t xml:space="preserve">R03</t>
  </si>
  <si>
    <t xml:space="preserve">Dodání a montáž pamětní tabulky dle požadavků poskytovatele dotace</t>
  </si>
  <si>
    <t xml:space="preserve">kus</t>
  </si>
  <si>
    <t xml:space="preserve">-2033553444</t>
  </si>
  <si>
    <t xml:space="preserve">Vodorovné konstrukce</t>
  </si>
  <si>
    <t xml:space="preserve">29</t>
  </si>
  <si>
    <t xml:space="preserve">451541111</t>
  </si>
  <si>
    <t xml:space="preserve">Lože pod potrubí, stoky a drobné objekty v otevřeném výkopu ze štěrkodrtě 0-63 mm</t>
  </si>
  <si>
    <t xml:space="preserve">385584208</t>
  </si>
  <si>
    <t xml:space="preserve">pod potrubí kanalizace - dle C. 4</t>
  </si>
  <si>
    <t xml:space="preserve">(24,0+8,0)*0,8*0,1</t>
  </si>
  <si>
    <t xml:space="preserve">15,0*0,5*0,1</t>
  </si>
  <si>
    <t xml:space="preserve">pod drenážní potrubí - dle C.4</t>
  </si>
  <si>
    <t xml:space="preserve">(18,0+10,0)*0,25*0,1</t>
  </si>
  <si>
    <t xml:space="preserve">Komunikace pozemní</t>
  </si>
  <si>
    <t xml:space="preserve">30</t>
  </si>
  <si>
    <t xml:space="preserve">564761101</t>
  </si>
  <si>
    <t xml:space="preserve">Podklad nebo kryt z kameniva hrubého drceného vel. 32-63 mm s rozprostřením a zhutněním plochy jednotlivě do 100 m2, po zhutnění tl. 200 mm</t>
  </si>
  <si>
    <t xml:space="preserve">791410004</t>
  </si>
  <si>
    <t xml:space="preserve">oprava vozovky po pův. hrázi - dle C.4</t>
  </si>
  <si>
    <t xml:space="preserve">5,0*5,0</t>
  </si>
  <si>
    <t xml:space="preserve">31</t>
  </si>
  <si>
    <t xml:space="preserve">564811013</t>
  </si>
  <si>
    <t xml:space="preserve">Podklad ze štěrkodrti ŠD s rozprostřením a zhutněním plochy jednotlivě do 100 m2, po zhutnění tl. 70 mm</t>
  </si>
  <si>
    <t xml:space="preserve">575675302</t>
  </si>
  <si>
    <t xml:space="preserve">Trubní vedení</t>
  </si>
  <si>
    <t xml:space="preserve">32</t>
  </si>
  <si>
    <t xml:space="preserve">871219999</t>
  </si>
  <si>
    <t xml:space="preserve">Kladení drenážního potrubí z plastických hmot do připravené rýhy z flexibilního PVC, průměru do 65 mm</t>
  </si>
  <si>
    <t xml:space="preserve">m</t>
  </si>
  <si>
    <t xml:space="preserve">1709325401</t>
  </si>
  <si>
    <t xml:space="preserve">drenážní potrubí - dle C.4</t>
  </si>
  <si>
    <t xml:space="preserve">15,0+3,0+10,0</t>
  </si>
  <si>
    <t xml:space="preserve">33</t>
  </si>
  <si>
    <t xml:space="preserve">28611223</t>
  </si>
  <si>
    <t xml:space="preserve">trubka drenážní flexibilní celoperforovaná PVC-U SN 4 DN 100 pro meliorace, dočasné nebo odlehčovací drenáže</t>
  </si>
  <si>
    <t xml:space="preserve">1102668568</t>
  </si>
  <si>
    <t xml:space="preserve">28*1,01 'Přepočtené koeficientem množství</t>
  </si>
  <si>
    <t xml:space="preserve">34</t>
  </si>
  <si>
    <t xml:space="preserve">871313121</t>
  </si>
  <si>
    <t xml:space="preserve">Montáž kanalizačního potrubí z plastů z tvrdého PVC těsněných gumovým kroužkem v otevřeném výkopu ve sklonu do 20 % DN 160</t>
  </si>
  <si>
    <t xml:space="preserve">82062688</t>
  </si>
  <si>
    <t xml:space="preserve">větev A - dle C.4</t>
  </si>
  <si>
    <t xml:space="preserve">11,0</t>
  </si>
  <si>
    <t xml:space="preserve">35</t>
  </si>
  <si>
    <t xml:space="preserve">OSM.770540</t>
  </si>
  <si>
    <t xml:space="preserve">PPKGEM trouba DN160x4,9/1000 SN10</t>
  </si>
  <si>
    <t xml:space="preserve">1168619479</t>
  </si>
  <si>
    <t xml:space="preserve">11*1,03 'Přepočtené koeficientem množství</t>
  </si>
  <si>
    <t xml:space="preserve">36</t>
  </si>
  <si>
    <t xml:space="preserve">871353121</t>
  </si>
  <si>
    <t xml:space="preserve">Montáž kanalizačního potrubí z plastů z tvrdého PVC těsněných gumovým kroužkem v otevřeném výkopu ve sklonu do 20 % DN 200</t>
  </si>
  <si>
    <t xml:space="preserve">-2058690077</t>
  </si>
  <si>
    <t xml:space="preserve">4,0</t>
  </si>
  <si>
    <t xml:space="preserve">37</t>
  </si>
  <si>
    <t xml:space="preserve">OSM.770640</t>
  </si>
  <si>
    <t xml:space="preserve">PPKGEM trouba DN200x6,2/1000 SN10</t>
  </si>
  <si>
    <t xml:space="preserve">-1009669850</t>
  </si>
  <si>
    <t xml:space="preserve">4*1,03 'Přepočtené koeficientem množství</t>
  </si>
  <si>
    <t xml:space="preserve">38</t>
  </si>
  <si>
    <t xml:space="preserve">871393121</t>
  </si>
  <si>
    <t xml:space="preserve">Montáž kanalizačního potrubí z plastů z tvrdého PVC těsněných gumovým kroužkem v otevřeném výkopu ve sklonu do 20 % DN 400</t>
  </si>
  <si>
    <t xml:space="preserve">935655987</t>
  </si>
  <si>
    <t xml:space="preserve">větev A a větev B - dle C.4</t>
  </si>
  <si>
    <t xml:space="preserve">24,0+8,0</t>
  </si>
  <si>
    <t xml:space="preserve">39</t>
  </si>
  <si>
    <t xml:space="preserve">28611207</t>
  </si>
  <si>
    <t xml:space="preserve">trubka kanalizační PPKGEM 400x12,3x6000mm SN10</t>
  </si>
  <si>
    <t xml:space="preserve">-317069390</t>
  </si>
  <si>
    <t xml:space="preserve">32*1,03 'Přepočtené koeficientem množství</t>
  </si>
  <si>
    <t xml:space="preserve">40</t>
  </si>
  <si>
    <t xml:space="preserve">877310320</t>
  </si>
  <si>
    <t xml:space="preserve">Montáž tvarovek na kanalizačním plastovém potrubí z polypropylenu PP nebo tvrdého PVC hladkého plnostěnného odboček DN 150</t>
  </si>
  <si>
    <t xml:space="preserve">-1347173470</t>
  </si>
  <si>
    <t xml:space="preserve">pro napojení flexibilního potrubí - dle C.4</t>
  </si>
  <si>
    <t xml:space="preserve">2,0</t>
  </si>
  <si>
    <t xml:space="preserve">41</t>
  </si>
  <si>
    <t xml:space="preserve">28617203</t>
  </si>
  <si>
    <t xml:space="preserve">odbočka kanalizační PP SN16 45° DN 150/100</t>
  </si>
  <si>
    <t xml:space="preserve">712020234</t>
  </si>
  <si>
    <t xml:space="preserve">42</t>
  </si>
  <si>
    <t xml:space="preserve">877350330</t>
  </si>
  <si>
    <t xml:space="preserve">Montáž tvarovek na kanalizačním plastovém potrubí z polypropylenu PP nebo tvrdého PVC hladkého plnostěnného spojek nebo redukcí DN 200</t>
  </si>
  <si>
    <t xml:space="preserve">727616554</t>
  </si>
  <si>
    <t xml:space="preserve">43</t>
  </si>
  <si>
    <t xml:space="preserve">28611508</t>
  </si>
  <si>
    <t xml:space="preserve">redukce kanalizační PVC 200/160</t>
  </si>
  <si>
    <t xml:space="preserve">-508669859</t>
  </si>
  <si>
    <t xml:space="preserve">44</t>
  </si>
  <si>
    <t xml:space="preserve">894411131</t>
  </si>
  <si>
    <t xml:space="preserve">Zřízení šachet kanalizačních z betonových dílců výšky vstupu do 1,50 m s obložením dna betonem tř. C 25/30, na potrubí DN přes 300 do 400</t>
  </si>
  <si>
    <t xml:space="preserve">-203662317</t>
  </si>
  <si>
    <t xml:space="preserve">45</t>
  </si>
  <si>
    <t xml:space="preserve">59224002</t>
  </si>
  <si>
    <t xml:space="preserve">dílec betonový pro vstupní šachty 100x100x9cm</t>
  </si>
  <si>
    <t xml:space="preserve">-1868708287</t>
  </si>
  <si>
    <t xml:space="preserve">46</t>
  </si>
  <si>
    <t xml:space="preserve">59224414</t>
  </si>
  <si>
    <t xml:space="preserve">konus betonové šachty DN 1000 kanalizační 100x62,5x58cm tl stěny 10, stupadla poplastovaná</t>
  </si>
  <si>
    <t xml:space="preserve">551739900</t>
  </si>
  <si>
    <t xml:space="preserve">47</t>
  </si>
  <si>
    <t xml:space="preserve">28661760</t>
  </si>
  <si>
    <t xml:space="preserve">poklop šachtový litinový, litinový rám na betonový kónus DN 315 pro třídu zatížení B125</t>
  </si>
  <si>
    <t xml:space="preserve">261485840</t>
  </si>
  <si>
    <t xml:space="preserve">998</t>
  </si>
  <si>
    <t xml:space="preserve">Přesun hmot</t>
  </si>
  <si>
    <t xml:space="preserve">48</t>
  </si>
  <si>
    <t xml:space="preserve">998276101</t>
  </si>
  <si>
    <t xml:space="preserve">Přesun hmot pro trubní vedení hloubené z trub z plastických hmot nebo sklolaminátových pro vodovody, kanalizace, teplovody, produktovody v otevřeném výkopu dopravní vzdálenost do 15 m</t>
  </si>
  <si>
    <t xml:space="preserve">-2043474303</t>
  </si>
  <si>
    <t xml:space="preserve">02 - 02 Vedlejší a ostatní náklady</t>
  </si>
  <si>
    <t xml:space="preserve"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</si>
  <si>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</si>
  <si>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</si>
  <si>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</si>
  <si>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VRN</t>
  </si>
  <si>
    <t xml:space="preserve">Vedlejší rozpočtové náklady</t>
  </si>
  <si>
    <t xml:space="preserve">VRN1</t>
  </si>
  <si>
    <t xml:space="preserve">Průzkumné, geodetické a projektové práce</t>
  </si>
  <si>
    <t xml:space="preserve">012103000</t>
  </si>
  <si>
    <t xml:space="preserve">Zajištění a provedení vytyčení inženýrských sítí v prostoru stavby</t>
  </si>
  <si>
    <t xml:space="preserve">soubor</t>
  </si>
  <si>
    <t xml:space="preserve">1024</t>
  </si>
  <si>
    <t xml:space="preserve">1936300866</t>
  </si>
  <si>
    <t xml:space="preserve">013254000</t>
  </si>
  <si>
    <t xml:space="preserve">Zaměření skutečného provedení stavby – geodetická část dokumentace (3 paré + 1 v elektronické formě) v rozsahu odpovídajícím právním předpisům</t>
  </si>
  <si>
    <t xml:space="preserve">817957444</t>
  </si>
  <si>
    <t xml:space="preserve">VRN3</t>
  </si>
  <si>
    <t xml:space="preserve">Zařízení staveniště</t>
  </si>
  <si>
    <t xml:space="preserve">031002000</t>
  </si>
  <si>
    <t xml:space="preserve">Zajištění a zabezpečení staveniště, zřízení a likvidace zařízení staveniště, včetně případných přípojek, přístupů, skládek, deponií apod. </t>
  </si>
  <si>
    <t xml:space="preserve">-1512654488</t>
  </si>
  <si>
    <t xml:space="preserve">039002000</t>
  </si>
  <si>
    <t xml:space="preserve">Protokolární předání stavbou dotčených pozemků a komunikací, uvedených do původního stavu, zpět jejich vlastníkům. _x005F_x000d_
</t>
  </si>
  <si>
    <t xml:space="preserve">1439540627</t>
  </si>
  <si>
    <t xml:space="preserve">VRN4</t>
  </si>
  <si>
    <t xml:space="preserve">Inženýrská činnost</t>
  </si>
  <si>
    <t xml:space="preserve">043144000</t>
  </si>
  <si>
    <t xml:space="preserve">Zkoušky těsnosti</t>
  </si>
  <si>
    <t xml:space="preserve">-1174988456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</si>
</sst>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.00"/>
    <numFmt numFmtId="167" formatCode="#,##0.00%"/>
    <numFmt numFmtId="168" formatCode="General"/>
    <numFmt numFmtId="169" formatCode="dd\.mm\.yyyy"/>
    <numFmt numFmtId="170" formatCode="#,##0.00000"/>
    <numFmt numFmtId="171" formatCode="#,##0.000"/>
  </numFmts>
  <fonts count="41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b val="true"/>
      <sz val="14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10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8"/>
      <color rgb="FF800080"/>
      <name val="Arial CE"/>
      <family val="0"/>
      <charset val="1"/>
    </font>
    <font>
      <sz val="7"/>
      <color rgb="FF969696"/>
      <name val="Arial CE"/>
      <family val="0"/>
      <charset val="1"/>
    </font>
    <font>
      <sz val="8"/>
      <color rgb="FF505050"/>
      <name val="Arial CE"/>
      <family val="0"/>
      <charset val="1"/>
    </font>
    <font>
      <sz val="8"/>
      <color rgb="FFFF0000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6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6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6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7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1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32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2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4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9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9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39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9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9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8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123120</xdr:rowOff>
    </xdr:to>
    <xdr:pic>
      <xdr:nvPicPr>
        <xdr:cNvPr id="2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M98"/>
  <sheetViews>
    <sheetView showFormulas="false" showGridLines="false" showRowColHeaders="true" showZeros="true" rightToLeft="false" tabSelected="true" showOutlineSymbols="true" defaultGridColor="true" view="normal" topLeftCell="A9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8"/>
    <col collapsed="false" customWidth="true" hidden="false" outlineLevel="0" max="3" min="3" style="0" width="4.16"/>
    <col collapsed="false" customWidth="true" hidden="false" outlineLevel="0" max="33" min="4" style="0" width="2.66"/>
    <col collapsed="false" customWidth="true" hidden="false" outlineLevel="0" max="34" min="34" style="0" width="3.34"/>
    <col collapsed="false" customWidth="true" hidden="false" outlineLevel="0" max="35" min="35" style="0" width="31.66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6"/>
    <col collapsed="false" customWidth="true" hidden="true" outlineLevel="0" max="43" min="43" style="0" width="15.66"/>
    <col collapsed="false" customWidth="true" hidden="false" outlineLevel="0" max="44" min="44" style="0" width="13.66"/>
    <col collapsed="false" customWidth="true" hidden="true" outlineLevel="0" max="47" min="45" style="0" width="25.83"/>
    <col collapsed="false" customWidth="true" hidden="true" outlineLevel="0" max="49" min="48" style="0" width="21.66"/>
    <col collapsed="false" customWidth="true" hidden="true" outlineLevel="0" max="51" min="50" style="0" width="25"/>
    <col collapsed="false" customWidth="true" hidden="true" outlineLevel="0" max="52" min="52" style="0" width="21.66"/>
    <col collapsed="false" customWidth="true" hidden="true" outlineLevel="0" max="53" min="53" style="0" width="19.15"/>
    <col collapsed="false" customWidth="true" hidden="true" outlineLevel="0" max="54" min="54" style="0" width="25"/>
    <col collapsed="false" customWidth="true" hidden="true" outlineLevel="0" max="55" min="55" style="0" width="21.66"/>
    <col collapsed="false" customWidth="true" hidden="true" outlineLevel="0" max="56" min="56" style="0" width="19.15"/>
    <col collapsed="false" customWidth="true" hidden="false" outlineLevel="0" max="57" min="57" style="0" width="66.5"/>
    <col collapsed="false" customWidth="true" hidden="true" outlineLevel="0" max="91" min="71" style="0" width="9.34"/>
  </cols>
  <sheetData>
    <row r="1" customFormat="false" ht="12.8" hidden="false" customHeight="false" outlineLevel="0" collapsed="false">
      <c r="A1" s="1" t="s">
        <v>0</v>
      </c>
      <c r="AZ1" s="1"/>
      <c r="BA1" s="1" t="s">
        <v>1</v>
      </c>
      <c r="BB1" s="1" t="s">
        <v>2</v>
      </c>
      <c r="BT1" s="1" t="s">
        <v>3</v>
      </c>
      <c r="BU1" s="1" t="s">
        <v>3</v>
      </c>
      <c r="BV1" s="1" t="s">
        <v>4</v>
      </c>
    </row>
    <row r="2" customFormat="false" ht="36.95" hidden="false" customHeight="true" outlineLevel="0" collapsed="false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7</v>
      </c>
    </row>
    <row r="4" customFormat="false" ht="24.95" hidden="false" customHeight="true" outlineLevel="0" collapsed="false">
      <c r="B4" s="7"/>
      <c r="C4" s="8"/>
      <c r="D4" s="9" t="s">
        <v>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9</v>
      </c>
      <c r="BE4" s="11" t="s">
        <v>10</v>
      </c>
      <c r="BS4" s="3" t="s">
        <v>11</v>
      </c>
    </row>
    <row r="5" customFormat="false" ht="12" hidden="false" customHeight="true" outlineLevel="0" collapsed="false">
      <c r="B5" s="7"/>
      <c r="C5" s="8"/>
      <c r="D5" s="12" t="s">
        <v>12</v>
      </c>
      <c r="E5" s="8"/>
      <c r="F5" s="8"/>
      <c r="G5" s="8"/>
      <c r="H5" s="8"/>
      <c r="I5" s="8"/>
      <c r="J5" s="8"/>
      <c r="K5" s="13" t="s">
        <v>13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8"/>
      <c r="AL5" s="8"/>
      <c r="AM5" s="8"/>
      <c r="AN5" s="8"/>
      <c r="AO5" s="8"/>
      <c r="AP5" s="8"/>
      <c r="AQ5" s="8"/>
      <c r="AR5" s="6"/>
      <c r="BE5" s="14" t="s">
        <v>14</v>
      </c>
      <c r="BS5" s="3" t="s">
        <v>5</v>
      </c>
    </row>
    <row r="6" customFormat="false" ht="36.95" hidden="false" customHeight="true" outlineLevel="0" collapsed="false">
      <c r="B6" s="7"/>
      <c r="C6" s="8"/>
      <c r="D6" s="15" t="s">
        <v>15</v>
      </c>
      <c r="E6" s="8"/>
      <c r="F6" s="8"/>
      <c r="G6" s="8"/>
      <c r="H6" s="8"/>
      <c r="I6" s="8"/>
      <c r="J6" s="8"/>
      <c r="K6" s="16" t="s">
        <v>16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8"/>
      <c r="AL6" s="8"/>
      <c r="AM6" s="8"/>
      <c r="AN6" s="8"/>
      <c r="AO6" s="8"/>
      <c r="AP6" s="8"/>
      <c r="AQ6" s="8"/>
      <c r="AR6" s="6"/>
      <c r="BE6" s="14"/>
      <c r="BS6" s="3" t="s">
        <v>5</v>
      </c>
    </row>
    <row r="7" customFormat="false" ht="12" hidden="false" customHeight="true" outlineLevel="0" collapsed="false">
      <c r="B7" s="7"/>
      <c r="C7" s="8"/>
      <c r="D7" s="17" t="s">
        <v>17</v>
      </c>
      <c r="E7" s="8"/>
      <c r="F7" s="8"/>
      <c r="G7" s="8"/>
      <c r="H7" s="8"/>
      <c r="I7" s="8"/>
      <c r="J7" s="8"/>
      <c r="K7" s="1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7" t="s">
        <v>18</v>
      </c>
      <c r="AL7" s="8"/>
      <c r="AM7" s="8"/>
      <c r="AN7" s="18"/>
      <c r="AO7" s="8"/>
      <c r="AP7" s="8"/>
      <c r="AQ7" s="8"/>
      <c r="AR7" s="6"/>
      <c r="BE7" s="14"/>
      <c r="BS7" s="3" t="s">
        <v>5</v>
      </c>
    </row>
    <row r="8" customFormat="false" ht="12" hidden="false" customHeight="true" outlineLevel="0" collapsed="false">
      <c r="B8" s="7"/>
      <c r="C8" s="8"/>
      <c r="D8" s="17" t="s">
        <v>19</v>
      </c>
      <c r="E8" s="8"/>
      <c r="F8" s="8"/>
      <c r="G8" s="8"/>
      <c r="H8" s="8"/>
      <c r="I8" s="8"/>
      <c r="J8" s="8"/>
      <c r="K8" s="18" t="s">
        <v>20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7" t="s">
        <v>21</v>
      </c>
      <c r="AL8" s="8"/>
      <c r="AM8" s="8"/>
      <c r="AN8" s="19" t="s">
        <v>22</v>
      </c>
      <c r="AO8" s="8"/>
      <c r="AP8" s="8"/>
      <c r="AQ8" s="8"/>
      <c r="AR8" s="6"/>
      <c r="BE8" s="14"/>
      <c r="BS8" s="3" t="s">
        <v>5</v>
      </c>
    </row>
    <row r="9" customFormat="false" ht="14.4" hidden="false" customHeight="true" outlineLevel="0" collapsed="false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14"/>
      <c r="BS9" s="3" t="s">
        <v>5</v>
      </c>
    </row>
    <row r="10" customFormat="false" ht="12" hidden="false" customHeight="true" outlineLevel="0" collapsed="false">
      <c r="B10" s="7"/>
      <c r="C10" s="8"/>
      <c r="D10" s="17" t="s">
        <v>23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7" t="s">
        <v>24</v>
      </c>
      <c r="AL10" s="8"/>
      <c r="AM10" s="8"/>
      <c r="AN10" s="18" t="s">
        <v>25</v>
      </c>
      <c r="AO10" s="8"/>
      <c r="AP10" s="8"/>
      <c r="AQ10" s="8"/>
      <c r="AR10" s="6"/>
      <c r="BE10" s="14"/>
      <c r="BS10" s="3" t="s">
        <v>5</v>
      </c>
    </row>
    <row r="11" customFormat="false" ht="18.5" hidden="false" customHeight="true" outlineLevel="0" collapsed="false">
      <c r="B11" s="7"/>
      <c r="C11" s="8"/>
      <c r="D11" s="8"/>
      <c r="E11" s="18" t="s">
        <v>26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7" t="s">
        <v>27</v>
      </c>
      <c r="AL11" s="8"/>
      <c r="AM11" s="8"/>
      <c r="AN11" s="18"/>
      <c r="AO11" s="8"/>
      <c r="AP11" s="8"/>
      <c r="AQ11" s="8"/>
      <c r="AR11" s="6"/>
      <c r="BE11" s="14"/>
      <c r="BS11" s="3" t="s">
        <v>5</v>
      </c>
    </row>
    <row r="12" customFormat="false" ht="6.95" hidden="false" customHeight="true" outlineLevel="0" collapsed="false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14"/>
      <c r="BS12" s="3" t="s">
        <v>5</v>
      </c>
    </row>
    <row r="13" customFormat="false" ht="12" hidden="false" customHeight="true" outlineLevel="0" collapsed="false">
      <c r="B13" s="7"/>
      <c r="C13" s="8"/>
      <c r="D13" s="17" t="s">
        <v>28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7" t="s">
        <v>24</v>
      </c>
      <c r="AL13" s="8"/>
      <c r="AM13" s="8"/>
      <c r="AN13" s="20" t="s">
        <v>29</v>
      </c>
      <c r="AO13" s="8"/>
      <c r="AP13" s="8"/>
      <c r="AQ13" s="8"/>
      <c r="AR13" s="6"/>
      <c r="BE13" s="14"/>
      <c r="BS13" s="3" t="s">
        <v>5</v>
      </c>
    </row>
    <row r="14" customFormat="false" ht="12.8" hidden="false" customHeight="false" outlineLevel="0" collapsed="false">
      <c r="B14" s="7"/>
      <c r="C14" s="8"/>
      <c r="D14" s="8"/>
      <c r="E14" s="21" t="s">
        <v>29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7" t="s">
        <v>27</v>
      </c>
      <c r="AL14" s="8"/>
      <c r="AM14" s="8"/>
      <c r="AN14" s="20" t="s">
        <v>29</v>
      </c>
      <c r="AO14" s="8"/>
      <c r="AP14" s="8"/>
      <c r="AQ14" s="8"/>
      <c r="AR14" s="6"/>
      <c r="BE14" s="14"/>
      <c r="BS14" s="3" t="s">
        <v>5</v>
      </c>
    </row>
    <row r="15" customFormat="false" ht="6.95" hidden="false" customHeight="true" outlineLevel="0" collapsed="false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14"/>
      <c r="BS15" s="3" t="s">
        <v>3</v>
      </c>
    </row>
    <row r="16" customFormat="false" ht="12" hidden="false" customHeight="true" outlineLevel="0" collapsed="false">
      <c r="B16" s="7"/>
      <c r="C16" s="8"/>
      <c r="D16" s="17" t="s">
        <v>30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7" t="s">
        <v>24</v>
      </c>
      <c r="AL16" s="8"/>
      <c r="AM16" s="8"/>
      <c r="AN16" s="18" t="s">
        <v>31</v>
      </c>
      <c r="AO16" s="8"/>
      <c r="AP16" s="8"/>
      <c r="AQ16" s="8"/>
      <c r="AR16" s="6"/>
      <c r="BE16" s="14"/>
      <c r="BS16" s="3" t="s">
        <v>3</v>
      </c>
    </row>
    <row r="17" customFormat="false" ht="18.5" hidden="false" customHeight="true" outlineLevel="0" collapsed="false">
      <c r="B17" s="7"/>
      <c r="C17" s="8"/>
      <c r="D17" s="8"/>
      <c r="E17" s="18" t="s">
        <v>32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7" t="s">
        <v>27</v>
      </c>
      <c r="AL17" s="8"/>
      <c r="AM17" s="8"/>
      <c r="AN17" s="18"/>
      <c r="AO17" s="8"/>
      <c r="AP17" s="8"/>
      <c r="AQ17" s="8"/>
      <c r="AR17" s="6"/>
      <c r="BE17" s="14"/>
      <c r="BS17" s="3" t="s">
        <v>33</v>
      </c>
    </row>
    <row r="18" customFormat="false" ht="6.95" hidden="false" customHeight="true" outlineLevel="0" collapsed="false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14"/>
      <c r="BS18" s="3" t="s">
        <v>5</v>
      </c>
    </row>
    <row r="19" customFormat="false" ht="12" hidden="false" customHeight="true" outlineLevel="0" collapsed="false">
      <c r="B19" s="7"/>
      <c r="C19" s="8"/>
      <c r="D19" s="17" t="s">
        <v>34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7" t="s">
        <v>24</v>
      </c>
      <c r="AL19" s="8"/>
      <c r="AM19" s="8"/>
      <c r="AN19" s="18" t="s">
        <v>31</v>
      </c>
      <c r="AO19" s="8"/>
      <c r="AP19" s="8"/>
      <c r="AQ19" s="8"/>
      <c r="AR19" s="6"/>
      <c r="BE19" s="14"/>
      <c r="BS19" s="3" t="s">
        <v>5</v>
      </c>
    </row>
    <row r="20" customFormat="false" ht="18.5" hidden="false" customHeight="true" outlineLevel="0" collapsed="false">
      <c r="B20" s="7"/>
      <c r="C20" s="8"/>
      <c r="D20" s="8"/>
      <c r="E20" s="18" t="s">
        <v>32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7" t="s">
        <v>27</v>
      </c>
      <c r="AL20" s="8"/>
      <c r="AM20" s="8"/>
      <c r="AN20" s="18"/>
      <c r="AO20" s="8"/>
      <c r="AP20" s="8"/>
      <c r="AQ20" s="8"/>
      <c r="AR20" s="6"/>
      <c r="BE20" s="14"/>
      <c r="BS20" s="3" t="s">
        <v>3</v>
      </c>
    </row>
    <row r="21" customFormat="false" ht="6.95" hidden="false" customHeight="true" outlineLevel="0" collapsed="false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14"/>
    </row>
    <row r="22" customFormat="false" ht="12" hidden="false" customHeight="true" outlineLevel="0" collapsed="false">
      <c r="B22" s="7"/>
      <c r="C22" s="8"/>
      <c r="D22" s="17" t="s">
        <v>35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14"/>
    </row>
    <row r="23" customFormat="false" ht="16.5" hidden="false" customHeight="true" outlineLevel="0" collapsed="false">
      <c r="B23" s="7"/>
      <c r="C23" s="8"/>
      <c r="D23" s="8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8"/>
      <c r="AP23" s="8"/>
      <c r="AQ23" s="8"/>
      <c r="AR23" s="6"/>
      <c r="BE23" s="14"/>
    </row>
    <row r="24" customFormat="false" ht="6.95" hidden="false" customHeight="true" outlineLevel="0" collapsed="false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14"/>
    </row>
    <row r="25" customFormat="false" ht="6.95" hidden="false" customHeight="true" outlineLevel="0" collapsed="false">
      <c r="B25" s="7"/>
      <c r="C25" s="8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8"/>
      <c r="AQ25" s="8"/>
      <c r="AR25" s="6"/>
      <c r="BE25" s="14"/>
    </row>
    <row r="26" s="31" customFormat="true" ht="25.9" hidden="false" customHeight="true" outlineLevel="0" collapsed="false">
      <c r="A26" s="24"/>
      <c r="B26" s="25"/>
      <c r="C26" s="26"/>
      <c r="D26" s="27" t="s">
        <v>36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 t="n">
        <f aca="false">ROUND(AG94,2)</f>
        <v>0</v>
      </c>
      <c r="AL26" s="29"/>
      <c r="AM26" s="29"/>
      <c r="AN26" s="29"/>
      <c r="AO26" s="29"/>
      <c r="AP26" s="26"/>
      <c r="AQ26" s="26"/>
      <c r="AR26" s="30"/>
      <c r="BE26" s="14"/>
    </row>
    <row r="27" s="31" customFormat="true" ht="6.95" hidden="false" customHeight="true" outlineLevel="0" collapsed="false">
      <c r="A27" s="24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30"/>
      <c r="BE27" s="14"/>
    </row>
    <row r="28" s="31" customFormat="true" ht="12.8" hidden="false" customHeight="false" outlineLevel="0" collapsed="false">
      <c r="A28" s="2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32" t="s">
        <v>37</v>
      </c>
      <c r="M28" s="32"/>
      <c r="N28" s="32"/>
      <c r="O28" s="32"/>
      <c r="P28" s="32"/>
      <c r="Q28" s="26"/>
      <c r="R28" s="26"/>
      <c r="S28" s="26"/>
      <c r="T28" s="26"/>
      <c r="U28" s="26"/>
      <c r="V28" s="26"/>
      <c r="W28" s="32" t="s">
        <v>38</v>
      </c>
      <c r="X28" s="32"/>
      <c r="Y28" s="32"/>
      <c r="Z28" s="32"/>
      <c r="AA28" s="32"/>
      <c r="AB28" s="32"/>
      <c r="AC28" s="32"/>
      <c r="AD28" s="32"/>
      <c r="AE28" s="32"/>
      <c r="AF28" s="26"/>
      <c r="AG28" s="26"/>
      <c r="AH28" s="26"/>
      <c r="AI28" s="26"/>
      <c r="AJ28" s="26"/>
      <c r="AK28" s="32" t="s">
        <v>39</v>
      </c>
      <c r="AL28" s="32"/>
      <c r="AM28" s="32"/>
      <c r="AN28" s="32"/>
      <c r="AO28" s="32"/>
      <c r="AP28" s="26"/>
      <c r="AQ28" s="26"/>
      <c r="AR28" s="30"/>
      <c r="BE28" s="14"/>
    </row>
    <row r="29" s="33" customFormat="true" ht="14.4" hidden="false" customHeight="true" outlineLevel="0" collapsed="false">
      <c r="B29" s="34"/>
      <c r="C29" s="35"/>
      <c r="D29" s="17" t="s">
        <v>40</v>
      </c>
      <c r="E29" s="35"/>
      <c r="F29" s="17" t="s">
        <v>41</v>
      </c>
      <c r="G29" s="35"/>
      <c r="H29" s="35"/>
      <c r="I29" s="35"/>
      <c r="J29" s="35"/>
      <c r="K29" s="35"/>
      <c r="L29" s="36" t="n">
        <v>0.21</v>
      </c>
      <c r="M29" s="36"/>
      <c r="N29" s="36"/>
      <c r="O29" s="36"/>
      <c r="P29" s="36"/>
      <c r="Q29" s="35"/>
      <c r="R29" s="35"/>
      <c r="S29" s="35"/>
      <c r="T29" s="35"/>
      <c r="U29" s="35"/>
      <c r="V29" s="35"/>
      <c r="W29" s="37" t="n">
        <f aca="false">ROUND(AZ94, 2)</f>
        <v>0</v>
      </c>
      <c r="X29" s="37"/>
      <c r="Y29" s="37"/>
      <c r="Z29" s="37"/>
      <c r="AA29" s="37"/>
      <c r="AB29" s="37"/>
      <c r="AC29" s="37"/>
      <c r="AD29" s="37"/>
      <c r="AE29" s="37"/>
      <c r="AF29" s="35"/>
      <c r="AG29" s="35"/>
      <c r="AH29" s="35"/>
      <c r="AI29" s="35"/>
      <c r="AJ29" s="35"/>
      <c r="AK29" s="37" t="n">
        <f aca="false">ROUND(AV94, 2)</f>
        <v>0</v>
      </c>
      <c r="AL29" s="37"/>
      <c r="AM29" s="37"/>
      <c r="AN29" s="37"/>
      <c r="AO29" s="37"/>
      <c r="AP29" s="35"/>
      <c r="AQ29" s="35"/>
      <c r="AR29" s="38"/>
      <c r="BE29" s="14"/>
    </row>
    <row r="30" s="33" customFormat="true" ht="14.4" hidden="false" customHeight="true" outlineLevel="0" collapsed="false">
      <c r="B30" s="34"/>
      <c r="C30" s="35"/>
      <c r="D30" s="35"/>
      <c r="E30" s="35"/>
      <c r="F30" s="17" t="s">
        <v>42</v>
      </c>
      <c r="G30" s="35"/>
      <c r="H30" s="35"/>
      <c r="I30" s="35"/>
      <c r="J30" s="35"/>
      <c r="K30" s="35"/>
      <c r="L30" s="36" t="n">
        <v>0.15</v>
      </c>
      <c r="M30" s="36"/>
      <c r="N30" s="36"/>
      <c r="O30" s="36"/>
      <c r="P30" s="36"/>
      <c r="Q30" s="35"/>
      <c r="R30" s="35"/>
      <c r="S30" s="35"/>
      <c r="T30" s="35"/>
      <c r="U30" s="35"/>
      <c r="V30" s="35"/>
      <c r="W30" s="37" t="n">
        <f aca="false">ROUND(BA94, 2)</f>
        <v>0</v>
      </c>
      <c r="X30" s="37"/>
      <c r="Y30" s="37"/>
      <c r="Z30" s="37"/>
      <c r="AA30" s="37"/>
      <c r="AB30" s="37"/>
      <c r="AC30" s="37"/>
      <c r="AD30" s="37"/>
      <c r="AE30" s="37"/>
      <c r="AF30" s="35"/>
      <c r="AG30" s="35"/>
      <c r="AH30" s="35"/>
      <c r="AI30" s="35"/>
      <c r="AJ30" s="35"/>
      <c r="AK30" s="37" t="n">
        <f aca="false">ROUND(AW94, 2)</f>
        <v>0</v>
      </c>
      <c r="AL30" s="37"/>
      <c r="AM30" s="37"/>
      <c r="AN30" s="37"/>
      <c r="AO30" s="37"/>
      <c r="AP30" s="35"/>
      <c r="AQ30" s="35"/>
      <c r="AR30" s="38"/>
      <c r="BE30" s="14"/>
    </row>
    <row r="31" s="33" customFormat="true" ht="14.4" hidden="true" customHeight="true" outlineLevel="0" collapsed="false">
      <c r="B31" s="34"/>
      <c r="C31" s="35"/>
      <c r="D31" s="35"/>
      <c r="E31" s="35"/>
      <c r="F31" s="17" t="s">
        <v>43</v>
      </c>
      <c r="G31" s="35"/>
      <c r="H31" s="35"/>
      <c r="I31" s="35"/>
      <c r="J31" s="35"/>
      <c r="K31" s="35"/>
      <c r="L31" s="36" t="n">
        <v>0.21</v>
      </c>
      <c r="M31" s="36"/>
      <c r="N31" s="36"/>
      <c r="O31" s="36"/>
      <c r="P31" s="36"/>
      <c r="Q31" s="35"/>
      <c r="R31" s="35"/>
      <c r="S31" s="35"/>
      <c r="T31" s="35"/>
      <c r="U31" s="35"/>
      <c r="V31" s="35"/>
      <c r="W31" s="37" t="n">
        <f aca="false">ROUND(BB94, 2)</f>
        <v>0</v>
      </c>
      <c r="X31" s="37"/>
      <c r="Y31" s="37"/>
      <c r="Z31" s="37"/>
      <c r="AA31" s="37"/>
      <c r="AB31" s="37"/>
      <c r="AC31" s="37"/>
      <c r="AD31" s="37"/>
      <c r="AE31" s="37"/>
      <c r="AF31" s="35"/>
      <c r="AG31" s="35"/>
      <c r="AH31" s="35"/>
      <c r="AI31" s="35"/>
      <c r="AJ31" s="35"/>
      <c r="AK31" s="37" t="n">
        <v>0</v>
      </c>
      <c r="AL31" s="37"/>
      <c r="AM31" s="37"/>
      <c r="AN31" s="37"/>
      <c r="AO31" s="37"/>
      <c r="AP31" s="35"/>
      <c r="AQ31" s="35"/>
      <c r="AR31" s="38"/>
      <c r="BE31" s="14"/>
    </row>
    <row r="32" s="33" customFormat="true" ht="14.4" hidden="true" customHeight="true" outlineLevel="0" collapsed="false">
      <c r="B32" s="34"/>
      <c r="C32" s="35"/>
      <c r="D32" s="35"/>
      <c r="E32" s="35"/>
      <c r="F32" s="17" t="s">
        <v>44</v>
      </c>
      <c r="G32" s="35"/>
      <c r="H32" s="35"/>
      <c r="I32" s="35"/>
      <c r="J32" s="35"/>
      <c r="K32" s="35"/>
      <c r="L32" s="36" t="n">
        <v>0.15</v>
      </c>
      <c r="M32" s="36"/>
      <c r="N32" s="36"/>
      <c r="O32" s="36"/>
      <c r="P32" s="36"/>
      <c r="Q32" s="35"/>
      <c r="R32" s="35"/>
      <c r="S32" s="35"/>
      <c r="T32" s="35"/>
      <c r="U32" s="35"/>
      <c r="V32" s="35"/>
      <c r="W32" s="37" t="n">
        <f aca="false">ROUND(BC94, 2)</f>
        <v>0</v>
      </c>
      <c r="X32" s="37"/>
      <c r="Y32" s="37"/>
      <c r="Z32" s="37"/>
      <c r="AA32" s="37"/>
      <c r="AB32" s="37"/>
      <c r="AC32" s="37"/>
      <c r="AD32" s="37"/>
      <c r="AE32" s="37"/>
      <c r="AF32" s="35"/>
      <c r="AG32" s="35"/>
      <c r="AH32" s="35"/>
      <c r="AI32" s="35"/>
      <c r="AJ32" s="35"/>
      <c r="AK32" s="37" t="n">
        <v>0</v>
      </c>
      <c r="AL32" s="37"/>
      <c r="AM32" s="37"/>
      <c r="AN32" s="37"/>
      <c r="AO32" s="37"/>
      <c r="AP32" s="35"/>
      <c r="AQ32" s="35"/>
      <c r="AR32" s="38"/>
      <c r="BE32" s="14"/>
    </row>
    <row r="33" s="33" customFormat="true" ht="14.4" hidden="true" customHeight="true" outlineLevel="0" collapsed="false">
      <c r="B33" s="34"/>
      <c r="C33" s="35"/>
      <c r="D33" s="35"/>
      <c r="E33" s="35"/>
      <c r="F33" s="17" t="s">
        <v>45</v>
      </c>
      <c r="G33" s="35"/>
      <c r="H33" s="35"/>
      <c r="I33" s="35"/>
      <c r="J33" s="35"/>
      <c r="K33" s="35"/>
      <c r="L33" s="36" t="n">
        <v>0</v>
      </c>
      <c r="M33" s="36"/>
      <c r="N33" s="36"/>
      <c r="O33" s="36"/>
      <c r="P33" s="36"/>
      <c r="Q33" s="35"/>
      <c r="R33" s="35"/>
      <c r="S33" s="35"/>
      <c r="T33" s="35"/>
      <c r="U33" s="35"/>
      <c r="V33" s="35"/>
      <c r="W33" s="37" t="n">
        <f aca="false">ROUND(BD94, 2)</f>
        <v>0</v>
      </c>
      <c r="X33" s="37"/>
      <c r="Y33" s="37"/>
      <c r="Z33" s="37"/>
      <c r="AA33" s="37"/>
      <c r="AB33" s="37"/>
      <c r="AC33" s="37"/>
      <c r="AD33" s="37"/>
      <c r="AE33" s="37"/>
      <c r="AF33" s="35"/>
      <c r="AG33" s="35"/>
      <c r="AH33" s="35"/>
      <c r="AI33" s="35"/>
      <c r="AJ33" s="35"/>
      <c r="AK33" s="37" t="n">
        <v>0</v>
      </c>
      <c r="AL33" s="37"/>
      <c r="AM33" s="37"/>
      <c r="AN33" s="37"/>
      <c r="AO33" s="37"/>
      <c r="AP33" s="35"/>
      <c r="AQ33" s="35"/>
      <c r="AR33" s="38"/>
      <c r="BE33" s="14"/>
    </row>
    <row r="34" s="31" customFormat="true" ht="6.95" hidden="false" customHeight="true" outlineLevel="0" collapsed="false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30"/>
      <c r="BE34" s="14"/>
    </row>
    <row r="35" s="31" customFormat="true" ht="25.9" hidden="false" customHeight="true" outlineLevel="0" collapsed="false">
      <c r="A35" s="24"/>
      <c r="B35" s="25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43" t="s">
        <v>48</v>
      </c>
      <c r="Y35" s="43"/>
      <c r="Z35" s="43"/>
      <c r="AA35" s="43"/>
      <c r="AB35" s="43"/>
      <c r="AC35" s="41"/>
      <c r="AD35" s="41"/>
      <c r="AE35" s="41"/>
      <c r="AF35" s="41"/>
      <c r="AG35" s="41"/>
      <c r="AH35" s="41"/>
      <c r="AI35" s="41"/>
      <c r="AJ35" s="41"/>
      <c r="AK35" s="44" t="n">
        <f aca="false">SUM(AK26:AK33)</f>
        <v>0</v>
      </c>
      <c r="AL35" s="44"/>
      <c r="AM35" s="44"/>
      <c r="AN35" s="44"/>
      <c r="AO35" s="44"/>
      <c r="AP35" s="39"/>
      <c r="AQ35" s="39"/>
      <c r="AR35" s="30"/>
      <c r="BE35" s="24"/>
    </row>
    <row r="36" s="31" customFormat="true" ht="6.95" hidden="false" customHeight="true" outlineLevel="0" collapsed="false">
      <c r="A36" s="24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30"/>
      <c r="BE36" s="24"/>
    </row>
    <row r="37" s="31" customFormat="true" ht="14.4" hidden="false" customHeight="true" outlineLevel="0" collapsed="false">
      <c r="A37" s="2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30"/>
      <c r="BE37" s="24"/>
    </row>
    <row r="38" customFormat="false" ht="14.4" hidden="false" customHeight="true" outlineLevel="0" collapsed="false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6"/>
    </row>
    <row r="39" customFormat="false" ht="14.4" hidden="false" customHeight="true" outlineLevel="0" collapsed="false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6"/>
    </row>
    <row r="40" customFormat="false" ht="14.4" hidden="false" customHeight="true" outlineLevel="0" collapsed="false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6"/>
    </row>
    <row r="41" customFormat="false" ht="14.4" hidden="false" customHeight="true" outlineLevel="0" collapsed="false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</row>
    <row r="42" customFormat="false" ht="14.4" hidden="false" customHeight="true" outlineLevel="0" collapsed="false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</row>
    <row r="43" customFormat="false" ht="14.4" hidden="false" customHeight="true" outlineLevel="0" collapsed="false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</row>
    <row r="44" customFormat="false" ht="14.4" hidden="false" customHeight="true" outlineLevel="0" collapsed="false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</row>
    <row r="45" customFormat="false" ht="14.4" hidden="false" customHeight="true" outlineLevel="0" collapsed="false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</row>
    <row r="46" customFormat="false" ht="14.4" hidden="false" customHeight="true" outlineLevel="0" collapsed="false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</row>
    <row r="47" customFormat="false" ht="14.4" hidden="false" customHeight="true" outlineLevel="0" collapsed="false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</row>
    <row r="48" customFormat="false" ht="14.4" hidden="false" customHeight="true" outlineLevel="0" collapsed="false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</row>
    <row r="49" s="31" customFormat="true" ht="14.4" hidden="false" customHeight="true" outlineLevel="0" collapsed="false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customFormat="false" ht="12.8" hidden="false" customHeight="false" outlineLevel="0" collapsed="false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6"/>
    </row>
    <row r="51" customFormat="false" ht="12.8" hidden="false" customHeight="false" outlineLevel="0" collapsed="false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6"/>
    </row>
    <row r="52" customFormat="false" ht="12.8" hidden="false" customHeight="false" outlineLevel="0" collapsed="false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6"/>
    </row>
    <row r="53" customFormat="false" ht="12.8" hidden="false" customHeight="false" outlineLevel="0" collapsed="false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6"/>
    </row>
    <row r="54" customFormat="false" ht="12.8" hidden="false" customHeight="false" outlineLevel="0" collapsed="false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6"/>
    </row>
    <row r="55" customFormat="false" ht="12.8" hidden="false" customHeight="false" outlineLevel="0" collapsed="false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6"/>
    </row>
    <row r="56" customFormat="false" ht="12.8" hidden="false" customHeight="false" outlineLevel="0" collapsed="false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6"/>
    </row>
    <row r="57" customFormat="false" ht="12.8" hidden="false" customHeight="false" outlineLevel="0" collapsed="false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6"/>
    </row>
    <row r="58" customFormat="false" ht="12.8" hidden="false" customHeight="false" outlineLevel="0" collapsed="false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6"/>
    </row>
    <row r="59" customFormat="false" ht="12.8" hidden="false" customHeight="false" outlineLevel="0" collapsed="false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</row>
    <row r="60" s="31" customFormat="true" ht="12.8" hidden="false" customHeight="false" outlineLevel="0" collapsed="false">
      <c r="A60" s="24"/>
      <c r="B60" s="25"/>
      <c r="C60" s="26"/>
      <c r="D60" s="50" t="s">
        <v>51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50" t="s">
        <v>52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50" t="s">
        <v>51</v>
      </c>
      <c r="AI60" s="28"/>
      <c r="AJ60" s="28"/>
      <c r="AK60" s="28"/>
      <c r="AL60" s="28"/>
      <c r="AM60" s="50" t="s">
        <v>52</v>
      </c>
      <c r="AN60" s="28"/>
      <c r="AO60" s="28"/>
      <c r="AP60" s="26"/>
      <c r="AQ60" s="26"/>
      <c r="AR60" s="30"/>
      <c r="BE60" s="24"/>
    </row>
    <row r="61" customFormat="false" ht="12.8" hidden="false" customHeight="false" outlineLevel="0" collapsed="false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6"/>
    </row>
    <row r="62" customFormat="false" ht="12.8" hidden="false" customHeight="false" outlineLevel="0" collapsed="false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6"/>
    </row>
    <row r="63" customFormat="false" ht="12.8" hidden="false" customHeight="false" outlineLevel="0" collapsed="false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6"/>
    </row>
    <row r="64" s="31" customFormat="true" ht="12.8" hidden="false" customHeight="false" outlineLevel="0" collapsed="false">
      <c r="A64" s="24"/>
      <c r="B64" s="25"/>
      <c r="C64" s="26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26"/>
      <c r="AQ64" s="26"/>
      <c r="AR64" s="30"/>
      <c r="BE64" s="24"/>
    </row>
    <row r="65" customFormat="false" ht="12.8" hidden="false" customHeight="false" outlineLevel="0" collapsed="false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6"/>
    </row>
    <row r="66" customFormat="false" ht="12.8" hidden="false" customHeight="false" outlineLevel="0" collapsed="false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6"/>
    </row>
    <row r="67" customFormat="false" ht="12.8" hidden="false" customHeight="false" outlineLevel="0" collapsed="false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6"/>
    </row>
    <row r="68" customFormat="false" ht="12.8" hidden="false" customHeight="false" outlineLevel="0" collapsed="false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6"/>
    </row>
    <row r="69" customFormat="false" ht="12.8" hidden="false" customHeight="false" outlineLevel="0" collapsed="false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6"/>
    </row>
    <row r="70" customFormat="false" ht="12.8" hidden="false" customHeight="false" outlineLevel="0" collapsed="false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6"/>
    </row>
    <row r="71" customFormat="false" ht="12.8" hidden="false" customHeight="false" outlineLevel="0" collapsed="false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6"/>
    </row>
    <row r="72" customFormat="false" ht="12.8" hidden="false" customHeight="false" outlineLevel="0" collapsed="false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6"/>
    </row>
    <row r="73" customFormat="false" ht="12.8" hidden="false" customHeight="false" outlineLevel="0" collapsed="false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6"/>
    </row>
    <row r="74" customFormat="false" ht="12.8" hidden="false" customHeight="false" outlineLevel="0" collapsed="false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6"/>
    </row>
    <row r="75" s="31" customFormat="true" ht="12.8" hidden="false" customHeight="false" outlineLevel="0" collapsed="false">
      <c r="A75" s="24"/>
      <c r="B75" s="25"/>
      <c r="C75" s="26"/>
      <c r="D75" s="50" t="s">
        <v>51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50" t="s">
        <v>52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50" t="s">
        <v>51</v>
      </c>
      <c r="AI75" s="28"/>
      <c r="AJ75" s="28"/>
      <c r="AK75" s="28"/>
      <c r="AL75" s="28"/>
      <c r="AM75" s="50" t="s">
        <v>52</v>
      </c>
      <c r="AN75" s="28"/>
      <c r="AO75" s="28"/>
      <c r="AP75" s="26"/>
      <c r="AQ75" s="26"/>
      <c r="AR75" s="30"/>
      <c r="BE75" s="24"/>
    </row>
    <row r="76" s="31" customFormat="true" ht="12.8" hidden="false" customHeight="false" outlineLevel="0" collapsed="false">
      <c r="A76" s="24"/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30"/>
      <c r="BE76" s="24"/>
    </row>
    <row r="77" s="31" customFormat="true" ht="6.95" hidden="false" customHeight="true" outlineLevel="0" collapsed="false">
      <c r="A77" s="2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0"/>
      <c r="BE77" s="24"/>
    </row>
    <row r="81" s="31" customFormat="true" ht="6.95" hidden="false" customHeight="true" outlineLevel="0" collapsed="false">
      <c r="A81" s="2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0"/>
      <c r="BE81" s="24"/>
    </row>
    <row r="82" s="31" customFormat="true" ht="24.95" hidden="false" customHeight="true" outlineLevel="0" collapsed="false">
      <c r="A82" s="24"/>
      <c r="B82" s="25"/>
      <c r="C82" s="9" t="s">
        <v>55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30"/>
      <c r="BE82" s="24"/>
    </row>
    <row r="83" s="31" customFormat="true" ht="6.95" hidden="fals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30"/>
      <c r="BE83" s="24"/>
    </row>
    <row r="84" s="56" customFormat="true" ht="12" hidden="false" customHeight="true" outlineLevel="0" collapsed="false">
      <c r="B84" s="57"/>
      <c r="C84" s="17" t="s">
        <v>12</v>
      </c>
      <c r="D84" s="58"/>
      <c r="E84" s="58"/>
      <c r="F84" s="58"/>
      <c r="G84" s="58"/>
      <c r="H84" s="58"/>
      <c r="I84" s="58"/>
      <c r="J84" s="58"/>
      <c r="K84" s="58"/>
      <c r="L84" s="58" t="str">
        <f aca="false">K5</f>
        <v>MARSOVICE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="60" customFormat="true" ht="36.95" hidden="false" customHeight="true" outlineLevel="0" collapsed="false">
      <c r="B85" s="61"/>
      <c r="C85" s="62" t="s">
        <v>15</v>
      </c>
      <c r="D85" s="63"/>
      <c r="E85" s="63"/>
      <c r="F85" s="63"/>
      <c r="G85" s="63"/>
      <c r="H85" s="63"/>
      <c r="I85" s="63"/>
      <c r="J85" s="63"/>
      <c r="K85" s="63"/>
      <c r="L85" s="64" t="str">
        <f aca="false">K6</f>
        <v>Zrušení Horního návesního rybníka v Maršovicích</v>
      </c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3"/>
      <c r="AL85" s="63"/>
      <c r="AM85" s="63"/>
      <c r="AN85" s="63"/>
      <c r="AO85" s="63"/>
      <c r="AP85" s="63"/>
      <c r="AQ85" s="63"/>
      <c r="AR85" s="65"/>
    </row>
    <row r="86" s="31" customFormat="true" ht="6.95" hidden="false" customHeight="true" outlineLevel="0" collapsed="false">
      <c r="A86" s="24"/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30"/>
      <c r="BE86" s="24"/>
    </row>
    <row r="87" s="31" customFormat="true" ht="12" hidden="false" customHeight="true" outlineLevel="0" collapsed="false">
      <c r="A87" s="24"/>
      <c r="B87" s="25"/>
      <c r="C87" s="17" t="s">
        <v>19</v>
      </c>
      <c r="D87" s="26"/>
      <c r="E87" s="26"/>
      <c r="F87" s="26"/>
      <c r="G87" s="26"/>
      <c r="H87" s="26"/>
      <c r="I87" s="26"/>
      <c r="J87" s="26"/>
      <c r="K87" s="26"/>
      <c r="L87" s="66" t="str">
        <f aca="false">IF(K8="","",K8)</f>
        <v>Maršovice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17" t="s">
        <v>21</v>
      </c>
      <c r="AJ87" s="26"/>
      <c r="AK87" s="26"/>
      <c r="AL87" s="26"/>
      <c r="AM87" s="67" t="str">
        <f aca="false">IF(AN8= "","",AN8)</f>
        <v>13. 10. 2023</v>
      </c>
      <c r="AN87" s="67"/>
      <c r="AO87" s="26"/>
      <c r="AP87" s="26"/>
      <c r="AQ87" s="26"/>
      <c r="AR87" s="30"/>
      <c r="BE87" s="24"/>
    </row>
    <row r="88" s="31" customFormat="true" ht="6.95" hidden="fals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30"/>
      <c r="BE88" s="24"/>
    </row>
    <row r="89" s="31" customFormat="true" ht="15.15" hidden="false" customHeight="true" outlineLevel="0" collapsed="false">
      <c r="A89" s="24"/>
      <c r="B89" s="25"/>
      <c r="C89" s="17" t="s">
        <v>23</v>
      </c>
      <c r="D89" s="26"/>
      <c r="E89" s="26"/>
      <c r="F89" s="26"/>
      <c r="G89" s="26"/>
      <c r="H89" s="26"/>
      <c r="I89" s="26"/>
      <c r="J89" s="26"/>
      <c r="K89" s="26"/>
      <c r="L89" s="58" t="str">
        <f aca="false">IF(E11= "","",E11)</f>
        <v>Město Nové Město na Mor.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17" t="s">
        <v>30</v>
      </c>
      <c r="AJ89" s="26"/>
      <c r="AK89" s="26"/>
      <c r="AL89" s="26"/>
      <c r="AM89" s="68" t="str">
        <f aca="false">IF(E17="","",E17)</f>
        <v>Ing. Miroslav Skryja</v>
      </c>
      <c r="AN89" s="68"/>
      <c r="AO89" s="68"/>
      <c r="AP89" s="68"/>
      <c r="AQ89" s="26"/>
      <c r="AR89" s="30"/>
      <c r="AS89" s="69" t="s">
        <v>56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24"/>
    </row>
    <row r="90" s="31" customFormat="true" ht="15.15" hidden="false" customHeight="true" outlineLevel="0" collapsed="false">
      <c r="A90" s="24"/>
      <c r="B90" s="25"/>
      <c r="C90" s="17" t="s">
        <v>28</v>
      </c>
      <c r="D90" s="26"/>
      <c r="E90" s="26"/>
      <c r="F90" s="26"/>
      <c r="G90" s="26"/>
      <c r="H90" s="26"/>
      <c r="I90" s="26"/>
      <c r="J90" s="26"/>
      <c r="K90" s="26"/>
      <c r="L90" s="58" t="str">
        <f aca="false">IF(E14= "Vyplň údaj","",E14)</f>
        <v/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17" t="s">
        <v>34</v>
      </c>
      <c r="AJ90" s="26"/>
      <c r="AK90" s="26"/>
      <c r="AL90" s="26"/>
      <c r="AM90" s="68" t="str">
        <f aca="false">IF(E20="","",E20)</f>
        <v>Ing. Miroslav Skryja</v>
      </c>
      <c r="AN90" s="68"/>
      <c r="AO90" s="68"/>
      <c r="AP90" s="68"/>
      <c r="AQ90" s="26"/>
      <c r="AR90" s="30"/>
      <c r="AS90" s="69"/>
      <c r="AT90" s="69"/>
      <c r="AU90" s="72"/>
      <c r="AV90" s="72"/>
      <c r="AW90" s="72"/>
      <c r="AX90" s="72"/>
      <c r="AY90" s="72"/>
      <c r="AZ90" s="72"/>
      <c r="BA90" s="72"/>
      <c r="BB90" s="72"/>
      <c r="BC90" s="72"/>
      <c r="BD90" s="73"/>
      <c r="BE90" s="24"/>
    </row>
    <row r="91" s="31" customFormat="true" ht="10.8" hidden="false" customHeight="true" outlineLevel="0" collapsed="false">
      <c r="A91" s="24"/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30"/>
      <c r="AS91" s="69"/>
      <c r="AT91" s="69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24"/>
    </row>
    <row r="92" s="31" customFormat="true" ht="29.3" hidden="false" customHeight="true" outlineLevel="0" collapsed="false">
      <c r="A92" s="24"/>
      <c r="B92" s="25"/>
      <c r="C92" s="76" t="s">
        <v>57</v>
      </c>
      <c r="D92" s="76"/>
      <c r="E92" s="76"/>
      <c r="F92" s="76"/>
      <c r="G92" s="76"/>
      <c r="H92" s="77"/>
      <c r="I92" s="78" t="s">
        <v>58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9" t="s">
        <v>59</v>
      </c>
      <c r="AH92" s="79"/>
      <c r="AI92" s="79"/>
      <c r="AJ92" s="79"/>
      <c r="AK92" s="79"/>
      <c r="AL92" s="79"/>
      <c r="AM92" s="79"/>
      <c r="AN92" s="80" t="s">
        <v>60</v>
      </c>
      <c r="AO92" s="80"/>
      <c r="AP92" s="80"/>
      <c r="AQ92" s="81" t="s">
        <v>61</v>
      </c>
      <c r="AR92" s="30"/>
      <c r="AS92" s="82" t="s">
        <v>62</v>
      </c>
      <c r="AT92" s="83" t="s">
        <v>63</v>
      </c>
      <c r="AU92" s="83" t="s">
        <v>64</v>
      </c>
      <c r="AV92" s="83" t="s">
        <v>65</v>
      </c>
      <c r="AW92" s="83" t="s">
        <v>66</v>
      </c>
      <c r="AX92" s="83" t="s">
        <v>67</v>
      </c>
      <c r="AY92" s="83" t="s">
        <v>68</v>
      </c>
      <c r="AZ92" s="83" t="s">
        <v>69</v>
      </c>
      <c r="BA92" s="83" t="s">
        <v>70</v>
      </c>
      <c r="BB92" s="83" t="s">
        <v>71</v>
      </c>
      <c r="BC92" s="83" t="s">
        <v>72</v>
      </c>
      <c r="BD92" s="84" t="s">
        <v>73</v>
      </c>
      <c r="BE92" s="24"/>
    </row>
    <row r="93" s="31" customFormat="true" ht="10.8" hidden="fals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30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24"/>
    </row>
    <row r="94" s="88" customFormat="true" ht="32.4" hidden="false" customHeight="true" outlineLevel="0" collapsed="false">
      <c r="B94" s="89"/>
      <c r="C94" s="90" t="s">
        <v>74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 t="n">
        <f aca="false">ROUND(SUM(AG95:AG96),2)</f>
        <v>0</v>
      </c>
      <c r="AH94" s="92"/>
      <c r="AI94" s="92"/>
      <c r="AJ94" s="92"/>
      <c r="AK94" s="92"/>
      <c r="AL94" s="92"/>
      <c r="AM94" s="92"/>
      <c r="AN94" s="93" t="n">
        <f aca="false">SUM(AG94,AT94)</f>
        <v>0</v>
      </c>
      <c r="AO94" s="93"/>
      <c r="AP94" s="93"/>
      <c r="AQ94" s="94"/>
      <c r="AR94" s="95"/>
      <c r="AS94" s="96" t="n">
        <f aca="false">ROUND(SUM(AS95:AS96),2)</f>
        <v>0</v>
      </c>
      <c r="AT94" s="97" t="n">
        <f aca="false">ROUND(SUM(AV94:AW94),2)</f>
        <v>0</v>
      </c>
      <c r="AU94" s="98" t="n">
        <f aca="false">ROUND(SUM(AU95:AU96),5)</f>
        <v>0</v>
      </c>
      <c r="AV94" s="97" t="n">
        <f aca="false">ROUND(AZ94*L29,2)</f>
        <v>0</v>
      </c>
      <c r="AW94" s="97" t="n">
        <f aca="false">ROUND(BA94*L30,2)</f>
        <v>0</v>
      </c>
      <c r="AX94" s="97" t="n">
        <f aca="false">ROUND(BB94*L29,2)</f>
        <v>0</v>
      </c>
      <c r="AY94" s="97" t="n">
        <f aca="false">ROUND(BC94*L30,2)</f>
        <v>0</v>
      </c>
      <c r="AZ94" s="97" t="n">
        <f aca="false">ROUND(SUM(AZ95:AZ96),2)</f>
        <v>0</v>
      </c>
      <c r="BA94" s="97" t="n">
        <f aca="false">ROUND(SUM(BA95:BA96),2)</f>
        <v>0</v>
      </c>
      <c r="BB94" s="97" t="n">
        <f aca="false">ROUND(SUM(BB95:BB96),2)</f>
        <v>0</v>
      </c>
      <c r="BC94" s="97" t="n">
        <f aca="false">ROUND(SUM(BC95:BC96),2)</f>
        <v>0</v>
      </c>
      <c r="BD94" s="99" t="n">
        <f aca="false">ROUND(SUM(BD95:BD96),2)</f>
        <v>0</v>
      </c>
      <c r="BS94" s="100" t="s">
        <v>75</v>
      </c>
      <c r="BT94" s="100" t="s">
        <v>76</v>
      </c>
      <c r="BU94" s="101" t="s">
        <v>77</v>
      </c>
      <c r="BV94" s="100" t="s">
        <v>78</v>
      </c>
      <c r="BW94" s="100" t="s">
        <v>4</v>
      </c>
      <c r="BX94" s="100" t="s">
        <v>79</v>
      </c>
      <c r="CL94" s="100"/>
    </row>
    <row r="95" s="114" customFormat="true" ht="16.5" hidden="false" customHeight="true" outlineLevel="0" collapsed="false">
      <c r="A95" s="102" t="s">
        <v>80</v>
      </c>
      <c r="B95" s="103"/>
      <c r="C95" s="104"/>
      <c r="D95" s="105" t="s">
        <v>81</v>
      </c>
      <c r="E95" s="105"/>
      <c r="F95" s="105"/>
      <c r="G95" s="105"/>
      <c r="H95" s="105"/>
      <c r="I95" s="106"/>
      <c r="J95" s="105" t="s">
        <v>82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 t="n">
        <f aca="false">'01 - 01 Zrušení Návesního...'!J30</f>
        <v>0</v>
      </c>
      <c r="AH95" s="107"/>
      <c r="AI95" s="107"/>
      <c r="AJ95" s="107"/>
      <c r="AK95" s="107"/>
      <c r="AL95" s="107"/>
      <c r="AM95" s="107"/>
      <c r="AN95" s="107" t="n">
        <f aca="false">SUM(AG95,AT95)</f>
        <v>0</v>
      </c>
      <c r="AO95" s="107"/>
      <c r="AP95" s="107"/>
      <c r="AQ95" s="108" t="s">
        <v>83</v>
      </c>
      <c r="AR95" s="109"/>
      <c r="AS95" s="110" t="n">
        <v>0</v>
      </c>
      <c r="AT95" s="111" t="n">
        <f aca="false">ROUND(SUM(AV95:AW95),2)</f>
        <v>0</v>
      </c>
      <c r="AU95" s="112" t="n">
        <f aca="false">'01 - 01 Zrušení Návesního...'!P124</f>
        <v>0</v>
      </c>
      <c r="AV95" s="111" t="n">
        <f aca="false">'01 - 01 Zrušení Návesního...'!J33</f>
        <v>0</v>
      </c>
      <c r="AW95" s="111" t="n">
        <f aca="false">'01 - 01 Zrušení Návesního...'!J34</f>
        <v>0</v>
      </c>
      <c r="AX95" s="111" t="n">
        <f aca="false">'01 - 01 Zrušení Návesního...'!J35</f>
        <v>0</v>
      </c>
      <c r="AY95" s="111" t="n">
        <f aca="false">'01 - 01 Zrušení Návesního...'!J36</f>
        <v>0</v>
      </c>
      <c r="AZ95" s="111" t="n">
        <f aca="false">'01 - 01 Zrušení Návesního...'!F33</f>
        <v>0</v>
      </c>
      <c r="BA95" s="111" t="n">
        <f aca="false">'01 - 01 Zrušení Návesního...'!F34</f>
        <v>0</v>
      </c>
      <c r="BB95" s="111" t="n">
        <f aca="false">'01 - 01 Zrušení Návesního...'!F35</f>
        <v>0</v>
      </c>
      <c r="BC95" s="111" t="n">
        <f aca="false">'01 - 01 Zrušení Návesního...'!F36</f>
        <v>0</v>
      </c>
      <c r="BD95" s="113" t="n">
        <f aca="false">'01 - 01 Zrušení Návesního...'!F37</f>
        <v>0</v>
      </c>
      <c r="BT95" s="115" t="s">
        <v>84</v>
      </c>
      <c r="BV95" s="115" t="s">
        <v>78</v>
      </c>
      <c r="BW95" s="115" t="s">
        <v>85</v>
      </c>
      <c r="BX95" s="115" t="s">
        <v>4</v>
      </c>
      <c r="CL95" s="115" t="s">
        <v>86</v>
      </c>
      <c r="CM95" s="115" t="s">
        <v>87</v>
      </c>
    </row>
    <row r="96" s="114" customFormat="true" ht="16.5" hidden="false" customHeight="true" outlineLevel="0" collapsed="false">
      <c r="A96" s="102" t="s">
        <v>80</v>
      </c>
      <c r="B96" s="103"/>
      <c r="C96" s="104"/>
      <c r="D96" s="105" t="s">
        <v>88</v>
      </c>
      <c r="E96" s="105"/>
      <c r="F96" s="105"/>
      <c r="G96" s="105"/>
      <c r="H96" s="105"/>
      <c r="I96" s="106"/>
      <c r="J96" s="105" t="s">
        <v>89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 t="n">
        <f aca="false">'02 - 02 Vedlejší a ostatn...'!J30</f>
        <v>0</v>
      </c>
      <c r="AH96" s="107"/>
      <c r="AI96" s="107"/>
      <c r="AJ96" s="107"/>
      <c r="AK96" s="107"/>
      <c r="AL96" s="107"/>
      <c r="AM96" s="107"/>
      <c r="AN96" s="107" t="n">
        <f aca="false">SUM(AG96,AT96)</f>
        <v>0</v>
      </c>
      <c r="AO96" s="107"/>
      <c r="AP96" s="107"/>
      <c r="AQ96" s="108" t="s">
        <v>83</v>
      </c>
      <c r="AR96" s="109"/>
      <c r="AS96" s="116" t="n">
        <v>0</v>
      </c>
      <c r="AT96" s="117" t="n">
        <f aca="false">ROUND(SUM(AV96:AW96),2)</f>
        <v>0</v>
      </c>
      <c r="AU96" s="118" t="n">
        <f aca="false">'02 - 02 Vedlejší a ostatn...'!P120</f>
        <v>0</v>
      </c>
      <c r="AV96" s="117" t="n">
        <f aca="false">'02 - 02 Vedlejší a ostatn...'!J33</f>
        <v>0</v>
      </c>
      <c r="AW96" s="117" t="n">
        <f aca="false">'02 - 02 Vedlejší a ostatn...'!J34</f>
        <v>0</v>
      </c>
      <c r="AX96" s="117" t="n">
        <f aca="false">'02 - 02 Vedlejší a ostatn...'!J35</f>
        <v>0</v>
      </c>
      <c r="AY96" s="117" t="n">
        <f aca="false">'02 - 02 Vedlejší a ostatn...'!J36</f>
        <v>0</v>
      </c>
      <c r="AZ96" s="117" t="n">
        <f aca="false">'02 - 02 Vedlejší a ostatn...'!F33</f>
        <v>0</v>
      </c>
      <c r="BA96" s="117" t="n">
        <f aca="false">'02 - 02 Vedlejší a ostatn...'!F34</f>
        <v>0</v>
      </c>
      <c r="BB96" s="117" t="n">
        <f aca="false">'02 - 02 Vedlejší a ostatn...'!F35</f>
        <v>0</v>
      </c>
      <c r="BC96" s="117" t="n">
        <f aca="false">'02 - 02 Vedlejší a ostatn...'!F36</f>
        <v>0</v>
      </c>
      <c r="BD96" s="119" t="n">
        <f aca="false">'02 - 02 Vedlejší a ostatn...'!F37</f>
        <v>0</v>
      </c>
      <c r="BT96" s="115" t="s">
        <v>84</v>
      </c>
      <c r="BV96" s="115" t="s">
        <v>78</v>
      </c>
      <c r="BW96" s="115" t="s">
        <v>90</v>
      </c>
      <c r="BX96" s="115" t="s">
        <v>4</v>
      </c>
      <c r="CL96" s="115"/>
      <c r="CM96" s="115" t="s">
        <v>87</v>
      </c>
    </row>
    <row r="97" s="31" customFormat="true" ht="30" hidden="false" customHeight="true" outlineLevel="0" collapsed="false">
      <c r="A97" s="24"/>
      <c r="B97" s="25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30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</row>
    <row r="98" s="31" customFormat="true" ht="6.95" hidden="false" customHeight="true" outlineLevel="0" collapsed="false">
      <c r="A98" s="24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30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</row>
  </sheetData>
  <sheetProtection algorithmName="SHA-512" hashValue="znR/R1CwugoPt9W9746Jf3St7e6f+UuJPHv742daBAaY6Ip+NcBdcqvBpIh6VmxpZo6Vk6gWTNvQEB9arokavw==" saltValue="pWxRlRQq6dX4iwlZd9tEq04ODLTNC6irOE2s/CCsn3ErdjGkxlfaMIkuGit5U3oI2Q1VVbp6KNDLlsDOL4VRRQ==" spinCount="100000" sheet="true" password="cc35" objects="true" scenarios="true" formatColumns="false" formatRows="false"/>
  <mergeCells count="46"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6:H96"/>
    <mergeCell ref="J96:AF96"/>
    <mergeCell ref="AG96:AM96"/>
    <mergeCell ref="AN96:AP96"/>
  </mergeCells>
  <hyperlinks>
    <hyperlink ref="A95" location="'01 - 01 Zrušení Návesního...'!C2" display="/"/>
    <hyperlink ref="A96" location="'02 - 02 Vedlejší a ostatn...'!C2" display="/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29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85</v>
      </c>
    </row>
    <row r="3" customFormat="false" ht="6.95" hidden="false" customHeight="true" outlineLevel="0" collapsed="false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6"/>
      <c r="AT3" s="3" t="s">
        <v>87</v>
      </c>
    </row>
    <row r="4" customFormat="false" ht="24.95" hidden="false" customHeight="true" outlineLevel="0" collapsed="false">
      <c r="B4" s="6"/>
      <c r="D4" s="122" t="s">
        <v>91</v>
      </c>
      <c r="L4" s="6"/>
      <c r="M4" s="123" t="s">
        <v>9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4" t="s">
        <v>15</v>
      </c>
      <c r="L6" s="6"/>
    </row>
    <row r="7" customFormat="false" ht="16.5" hidden="false" customHeight="true" outlineLevel="0" collapsed="false">
      <c r="B7" s="6"/>
      <c r="E7" s="125" t="str">
        <f aca="false">'Rekapitulace stavby'!K6</f>
        <v>Zrušení Horního návesního rybníka v Maršovicích</v>
      </c>
      <c r="F7" s="125"/>
      <c r="G7" s="125"/>
      <c r="H7" s="125"/>
      <c r="L7" s="6"/>
    </row>
    <row r="8" s="31" customFormat="true" ht="12" hidden="false" customHeight="true" outlineLevel="0" collapsed="false">
      <c r="A8" s="24"/>
      <c r="B8" s="30"/>
      <c r="C8" s="24"/>
      <c r="D8" s="124" t="s">
        <v>92</v>
      </c>
      <c r="E8" s="24"/>
      <c r="F8" s="24"/>
      <c r="G8" s="24"/>
      <c r="H8" s="24"/>
      <c r="I8" s="24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26" t="s">
        <v>93</v>
      </c>
      <c r="F9" s="126"/>
      <c r="G9" s="126"/>
      <c r="H9" s="126"/>
      <c r="I9" s="24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24" t="s">
        <v>17</v>
      </c>
      <c r="E11" s="24"/>
      <c r="F11" s="127" t="s">
        <v>86</v>
      </c>
      <c r="G11" s="24"/>
      <c r="H11" s="24"/>
      <c r="I11" s="124" t="s">
        <v>18</v>
      </c>
      <c r="J11" s="127" t="s">
        <v>94</v>
      </c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24" t="s">
        <v>19</v>
      </c>
      <c r="E12" s="24"/>
      <c r="F12" s="127" t="s">
        <v>20</v>
      </c>
      <c r="G12" s="24"/>
      <c r="H12" s="24"/>
      <c r="I12" s="124" t="s">
        <v>21</v>
      </c>
      <c r="J12" s="128" t="str">
        <f aca="false">'Rekapitulace stavby'!AN8</f>
        <v>13. 10. 2023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24" t="s">
        <v>23</v>
      </c>
      <c r="E14" s="24"/>
      <c r="F14" s="24"/>
      <c r="G14" s="24"/>
      <c r="H14" s="24"/>
      <c r="I14" s="124" t="s">
        <v>24</v>
      </c>
      <c r="J14" s="127" t="s">
        <v>25</v>
      </c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7" t="s">
        <v>26</v>
      </c>
      <c r="F15" s="24"/>
      <c r="G15" s="24"/>
      <c r="H15" s="24"/>
      <c r="I15" s="124" t="s">
        <v>27</v>
      </c>
      <c r="J15" s="127"/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24" t="s">
        <v>28</v>
      </c>
      <c r="E17" s="24"/>
      <c r="F17" s="24"/>
      <c r="G17" s="24"/>
      <c r="H17" s="24"/>
      <c r="I17" s="124" t="s">
        <v>24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9" t="str">
        <f aca="false">'Rekapitulace stavby'!E14</f>
        <v>Vyplň údaj</v>
      </c>
      <c r="F18" s="129"/>
      <c r="G18" s="129"/>
      <c r="H18" s="129"/>
      <c r="I18" s="124" t="s">
        <v>27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24" t="s">
        <v>30</v>
      </c>
      <c r="E20" s="24"/>
      <c r="F20" s="24"/>
      <c r="G20" s="24"/>
      <c r="H20" s="24"/>
      <c r="I20" s="124" t="s">
        <v>24</v>
      </c>
      <c r="J20" s="127" t="s">
        <v>31</v>
      </c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7" t="s">
        <v>32</v>
      </c>
      <c r="F21" s="24"/>
      <c r="G21" s="24"/>
      <c r="H21" s="24"/>
      <c r="I21" s="124" t="s">
        <v>27</v>
      </c>
      <c r="J21" s="127"/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24" t="s">
        <v>34</v>
      </c>
      <c r="E23" s="24"/>
      <c r="F23" s="24"/>
      <c r="G23" s="24"/>
      <c r="H23" s="24"/>
      <c r="I23" s="124" t="s">
        <v>24</v>
      </c>
      <c r="J23" s="127" t="s">
        <v>31</v>
      </c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7" t="s">
        <v>32</v>
      </c>
      <c r="F24" s="24"/>
      <c r="G24" s="24"/>
      <c r="H24" s="24"/>
      <c r="I24" s="124" t="s">
        <v>27</v>
      </c>
      <c r="J24" s="127"/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24" t="s">
        <v>35</v>
      </c>
      <c r="E26" s="24"/>
      <c r="F26" s="24"/>
      <c r="G26" s="24"/>
      <c r="H26" s="24"/>
      <c r="I26" s="24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34" customFormat="true" ht="16.5" hidden="false" customHeight="true" outlineLevel="0" collapsed="false">
      <c r="A27" s="130"/>
      <c r="B27" s="131"/>
      <c r="C27" s="130"/>
      <c r="D27" s="130"/>
      <c r="E27" s="132"/>
      <c r="F27" s="132"/>
      <c r="G27" s="132"/>
      <c r="H27" s="132"/>
      <c r="I27" s="130"/>
      <c r="J27" s="130"/>
      <c r="K27" s="130"/>
      <c r="L27" s="133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35"/>
      <c r="E29" s="135"/>
      <c r="F29" s="135"/>
      <c r="G29" s="135"/>
      <c r="H29" s="135"/>
      <c r="I29" s="135"/>
      <c r="J29" s="135"/>
      <c r="K29" s="135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6" t="s">
        <v>36</v>
      </c>
      <c r="E30" s="24"/>
      <c r="F30" s="24"/>
      <c r="G30" s="24"/>
      <c r="H30" s="24"/>
      <c r="I30" s="24"/>
      <c r="J30" s="137" t="n">
        <f aca="false">ROUND(J124, 2)</f>
        <v>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35"/>
      <c r="E31" s="135"/>
      <c r="F31" s="135"/>
      <c r="G31" s="135"/>
      <c r="H31" s="135"/>
      <c r="I31" s="135"/>
      <c r="J31" s="135"/>
      <c r="K31" s="135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8" t="s">
        <v>38</v>
      </c>
      <c r="G32" s="24"/>
      <c r="H32" s="24"/>
      <c r="I32" s="138" t="s">
        <v>37</v>
      </c>
      <c r="J32" s="138" t="s">
        <v>39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9" t="s">
        <v>40</v>
      </c>
      <c r="E33" s="124" t="s">
        <v>41</v>
      </c>
      <c r="F33" s="140" t="n">
        <f aca="false">ROUND((SUM(BE124:BE298)),  2)</f>
        <v>0</v>
      </c>
      <c r="G33" s="24"/>
      <c r="H33" s="24"/>
      <c r="I33" s="141" t="n">
        <v>0.21</v>
      </c>
      <c r="J33" s="140" t="n">
        <f aca="false">ROUND(((SUM(BE124:BE298))*I33),  2)</f>
        <v>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24" t="s">
        <v>42</v>
      </c>
      <c r="F34" s="140" t="n">
        <f aca="false">ROUND((SUM(BF124:BF298)),  2)</f>
        <v>0</v>
      </c>
      <c r="G34" s="24"/>
      <c r="H34" s="24"/>
      <c r="I34" s="141" t="n">
        <v>0.15</v>
      </c>
      <c r="J34" s="140" t="n">
        <f aca="false">ROUND(((SUM(BF124:BF298))*I34),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24" t="s">
        <v>43</v>
      </c>
      <c r="F35" s="140" t="n">
        <f aca="false">ROUND((SUM(BG124:BG298)),  2)</f>
        <v>0</v>
      </c>
      <c r="G35" s="24"/>
      <c r="H35" s="24"/>
      <c r="I35" s="141" t="n">
        <v>0.21</v>
      </c>
      <c r="J35" s="140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24" t="s">
        <v>44</v>
      </c>
      <c r="F36" s="140" t="n">
        <f aca="false">ROUND((SUM(BH124:BH298)),  2)</f>
        <v>0</v>
      </c>
      <c r="G36" s="24"/>
      <c r="H36" s="24"/>
      <c r="I36" s="141" t="n">
        <v>0.15</v>
      </c>
      <c r="J36" s="140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24" t="s">
        <v>45</v>
      </c>
      <c r="F37" s="140" t="n">
        <f aca="false">ROUND((SUM(BI124:BI298)),  2)</f>
        <v>0</v>
      </c>
      <c r="G37" s="24"/>
      <c r="H37" s="24"/>
      <c r="I37" s="141" t="n">
        <v>0</v>
      </c>
      <c r="J37" s="140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42"/>
      <c r="D39" s="143" t="s">
        <v>46</v>
      </c>
      <c r="E39" s="144"/>
      <c r="F39" s="144"/>
      <c r="G39" s="145" t="s">
        <v>47</v>
      </c>
      <c r="H39" s="146" t="s">
        <v>48</v>
      </c>
      <c r="I39" s="144"/>
      <c r="J39" s="147" t="n">
        <f aca="false">SUM(J30:J37)</f>
        <v>0</v>
      </c>
      <c r="K39" s="148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49"/>
      <c r="D50" s="149" t="s">
        <v>49</v>
      </c>
      <c r="E50" s="150"/>
      <c r="F50" s="150"/>
      <c r="G50" s="149" t="s">
        <v>50</v>
      </c>
      <c r="H50" s="150"/>
      <c r="I50" s="150"/>
      <c r="J50" s="150"/>
      <c r="K50" s="150"/>
      <c r="L50" s="49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51" t="s">
        <v>51</v>
      </c>
      <c r="E61" s="152"/>
      <c r="F61" s="153" t="s">
        <v>52</v>
      </c>
      <c r="G61" s="151" t="s">
        <v>51</v>
      </c>
      <c r="H61" s="152"/>
      <c r="I61" s="152"/>
      <c r="J61" s="154" t="s">
        <v>52</v>
      </c>
      <c r="K61" s="152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49" t="s">
        <v>53</v>
      </c>
      <c r="E65" s="155"/>
      <c r="F65" s="155"/>
      <c r="G65" s="149" t="s">
        <v>54</v>
      </c>
      <c r="H65" s="155"/>
      <c r="I65" s="155"/>
      <c r="J65" s="155"/>
      <c r="K65" s="155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51" t="s">
        <v>51</v>
      </c>
      <c r="E76" s="152"/>
      <c r="F76" s="153" t="s">
        <v>52</v>
      </c>
      <c r="G76" s="151" t="s">
        <v>51</v>
      </c>
      <c r="H76" s="152"/>
      <c r="I76" s="152"/>
      <c r="J76" s="154" t="s">
        <v>52</v>
      </c>
      <c r="K76" s="152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true" customHeight="true" outlineLevel="0" collapsed="false">
      <c r="A81" s="24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true" customHeight="true" outlineLevel="0" collapsed="false">
      <c r="A82" s="24"/>
      <c r="B82" s="25"/>
      <c r="C82" s="9" t="s">
        <v>95</v>
      </c>
      <c r="D82" s="26"/>
      <c r="E82" s="26"/>
      <c r="F82" s="26"/>
      <c r="G82" s="26"/>
      <c r="H82" s="26"/>
      <c r="I82" s="26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tru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tru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26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true" customHeight="true" outlineLevel="0" collapsed="false">
      <c r="A85" s="24"/>
      <c r="B85" s="25"/>
      <c r="C85" s="26"/>
      <c r="D85" s="26"/>
      <c r="E85" s="160" t="str">
        <f aca="false">E7</f>
        <v>Zrušení Horního návesního rybníka v Maršovicích</v>
      </c>
      <c r="F85" s="160"/>
      <c r="G85" s="160"/>
      <c r="H85" s="160"/>
      <c r="I85" s="26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true" customHeight="true" outlineLevel="0" collapsed="false">
      <c r="A86" s="24"/>
      <c r="B86" s="25"/>
      <c r="C86" s="17" t="s">
        <v>92</v>
      </c>
      <c r="D86" s="26"/>
      <c r="E86" s="26"/>
      <c r="F86" s="26"/>
      <c r="G86" s="26"/>
      <c r="H86" s="26"/>
      <c r="I86" s="26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true" customHeight="true" outlineLevel="0" collapsed="false">
      <c r="A87" s="24"/>
      <c r="B87" s="25"/>
      <c r="C87" s="26"/>
      <c r="D87" s="26"/>
      <c r="E87" s="64" t="str">
        <f aca="false">E9</f>
        <v>01 - 01 Zrušení Návesního rybníka</v>
      </c>
      <c r="F87" s="64"/>
      <c r="G87" s="64"/>
      <c r="H87" s="64"/>
      <c r="I87" s="26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tru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true" customHeight="true" outlineLevel="0" collapsed="false">
      <c r="A89" s="24"/>
      <c r="B89" s="25"/>
      <c r="C89" s="17" t="s">
        <v>19</v>
      </c>
      <c r="D89" s="26"/>
      <c r="E89" s="26"/>
      <c r="F89" s="18" t="str">
        <f aca="false">F12</f>
        <v>Maršovice</v>
      </c>
      <c r="G89" s="26"/>
      <c r="H89" s="26"/>
      <c r="I89" s="17" t="s">
        <v>21</v>
      </c>
      <c r="J89" s="161" t="str">
        <f aca="false">IF(J12="","",J12)</f>
        <v>13. 10. 2023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tru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true" customHeight="true" outlineLevel="0" collapsed="false">
      <c r="A91" s="24"/>
      <c r="B91" s="25"/>
      <c r="C91" s="17" t="s">
        <v>23</v>
      </c>
      <c r="D91" s="26"/>
      <c r="E91" s="26"/>
      <c r="F91" s="18" t="str">
        <f aca="false">E15</f>
        <v>Město Nové Město na Mor.</v>
      </c>
      <c r="G91" s="26"/>
      <c r="H91" s="26"/>
      <c r="I91" s="17" t="s">
        <v>30</v>
      </c>
      <c r="J91" s="162" t="str">
        <f aca="false">E21</f>
        <v>Ing. Miroslav Skryja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true" customHeight="true" outlineLevel="0" collapsed="false">
      <c r="A92" s="24"/>
      <c r="B92" s="25"/>
      <c r="C92" s="17" t="s">
        <v>28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34</v>
      </c>
      <c r="J92" s="162" t="str">
        <f aca="false">E24</f>
        <v>Ing. Miroslav Skryja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tru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true" customHeight="true" outlineLevel="0" collapsed="false">
      <c r="A94" s="24"/>
      <c r="B94" s="25"/>
      <c r="C94" s="163" t="s">
        <v>96</v>
      </c>
      <c r="D94" s="164"/>
      <c r="E94" s="164"/>
      <c r="F94" s="164"/>
      <c r="G94" s="164"/>
      <c r="H94" s="164"/>
      <c r="I94" s="164"/>
      <c r="J94" s="165" t="s">
        <v>97</v>
      </c>
      <c r="K94" s="164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tru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true" customHeight="true" outlineLevel="0" collapsed="false">
      <c r="A96" s="24"/>
      <c r="B96" s="25"/>
      <c r="C96" s="166" t="s">
        <v>98</v>
      </c>
      <c r="D96" s="26"/>
      <c r="E96" s="26"/>
      <c r="F96" s="26"/>
      <c r="G96" s="26"/>
      <c r="H96" s="26"/>
      <c r="I96" s="26"/>
      <c r="J96" s="167" t="n">
        <f aca="false">J124</f>
        <v>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99</v>
      </c>
    </row>
    <row r="97" s="168" customFormat="true" ht="24.95" hidden="true" customHeight="true" outlineLevel="0" collapsed="false">
      <c r="B97" s="169"/>
      <c r="C97" s="170"/>
      <c r="D97" s="171" t="s">
        <v>100</v>
      </c>
      <c r="E97" s="172"/>
      <c r="F97" s="172"/>
      <c r="G97" s="172"/>
      <c r="H97" s="172"/>
      <c r="I97" s="172"/>
      <c r="J97" s="173" t="n">
        <f aca="false">J125</f>
        <v>0</v>
      </c>
      <c r="K97" s="170"/>
      <c r="L97" s="174"/>
    </row>
    <row r="98" s="175" customFormat="true" ht="19.95" hidden="true" customHeight="true" outlineLevel="0" collapsed="false">
      <c r="B98" s="176"/>
      <c r="C98" s="177"/>
      <c r="D98" s="178" t="s">
        <v>101</v>
      </c>
      <c r="E98" s="179"/>
      <c r="F98" s="179"/>
      <c r="G98" s="179"/>
      <c r="H98" s="179"/>
      <c r="I98" s="179"/>
      <c r="J98" s="180" t="n">
        <f aca="false">J126</f>
        <v>0</v>
      </c>
      <c r="K98" s="177"/>
      <c r="L98" s="181"/>
    </row>
    <row r="99" s="175" customFormat="true" ht="19.95" hidden="true" customHeight="true" outlineLevel="0" collapsed="false">
      <c r="B99" s="176"/>
      <c r="C99" s="177"/>
      <c r="D99" s="178" t="s">
        <v>102</v>
      </c>
      <c r="E99" s="179"/>
      <c r="F99" s="179"/>
      <c r="G99" s="179"/>
      <c r="H99" s="179"/>
      <c r="I99" s="179"/>
      <c r="J99" s="180" t="n">
        <f aca="false">J219</f>
        <v>0</v>
      </c>
      <c r="K99" s="177"/>
      <c r="L99" s="181"/>
    </row>
    <row r="100" s="175" customFormat="true" ht="19.95" hidden="true" customHeight="true" outlineLevel="0" collapsed="false">
      <c r="B100" s="176"/>
      <c r="C100" s="177"/>
      <c r="D100" s="178" t="s">
        <v>103</v>
      </c>
      <c r="E100" s="179"/>
      <c r="F100" s="179"/>
      <c r="G100" s="179"/>
      <c r="H100" s="179"/>
      <c r="I100" s="179"/>
      <c r="J100" s="180" t="n">
        <f aca="false">J231</f>
        <v>0</v>
      </c>
      <c r="K100" s="177"/>
      <c r="L100" s="181"/>
    </row>
    <row r="101" s="175" customFormat="true" ht="19.95" hidden="true" customHeight="true" outlineLevel="0" collapsed="false">
      <c r="B101" s="176"/>
      <c r="C101" s="177"/>
      <c r="D101" s="178" t="s">
        <v>104</v>
      </c>
      <c r="E101" s="179"/>
      <c r="F101" s="179"/>
      <c r="G101" s="179"/>
      <c r="H101" s="179"/>
      <c r="I101" s="179"/>
      <c r="J101" s="180" t="n">
        <f aca="false">J251</f>
        <v>0</v>
      </c>
      <c r="K101" s="177"/>
      <c r="L101" s="181"/>
    </row>
    <row r="102" s="175" customFormat="true" ht="19.95" hidden="true" customHeight="true" outlineLevel="0" collapsed="false">
      <c r="B102" s="176"/>
      <c r="C102" s="177"/>
      <c r="D102" s="178" t="s">
        <v>105</v>
      </c>
      <c r="E102" s="179"/>
      <c r="F102" s="179"/>
      <c r="G102" s="179"/>
      <c r="H102" s="179"/>
      <c r="I102" s="179"/>
      <c r="J102" s="180" t="n">
        <f aca="false">J259</f>
        <v>0</v>
      </c>
      <c r="K102" s="177"/>
      <c r="L102" s="181"/>
    </row>
    <row r="103" s="175" customFormat="true" ht="19.95" hidden="true" customHeight="true" outlineLevel="0" collapsed="false">
      <c r="B103" s="176"/>
      <c r="C103" s="177"/>
      <c r="D103" s="178" t="s">
        <v>106</v>
      </c>
      <c r="E103" s="179"/>
      <c r="F103" s="179"/>
      <c r="G103" s="179"/>
      <c r="H103" s="179"/>
      <c r="I103" s="179"/>
      <c r="J103" s="180" t="n">
        <f aca="false">J266</f>
        <v>0</v>
      </c>
      <c r="K103" s="177"/>
      <c r="L103" s="181"/>
    </row>
    <row r="104" s="175" customFormat="true" ht="19.95" hidden="true" customHeight="true" outlineLevel="0" collapsed="false">
      <c r="B104" s="176"/>
      <c r="C104" s="177"/>
      <c r="D104" s="178" t="s">
        <v>107</v>
      </c>
      <c r="E104" s="179"/>
      <c r="F104" s="179"/>
      <c r="G104" s="179"/>
      <c r="H104" s="179"/>
      <c r="I104" s="179"/>
      <c r="J104" s="180" t="n">
        <f aca="false">J297</f>
        <v>0</v>
      </c>
      <c r="K104" s="177"/>
      <c r="L104" s="181"/>
    </row>
    <row r="105" s="31" customFormat="true" ht="21.85" hidden="true" customHeight="true" outlineLevel="0" collapsed="false">
      <c r="A105" s="24"/>
      <c r="B105" s="25"/>
      <c r="C105" s="26"/>
      <c r="D105" s="26"/>
      <c r="E105" s="26"/>
      <c r="F105" s="26"/>
      <c r="G105" s="26"/>
      <c r="H105" s="26"/>
      <c r="I105" s="26"/>
      <c r="J105" s="26"/>
      <c r="K105" s="26"/>
      <c r="L105" s="49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="31" customFormat="true" ht="6.95" hidden="true" customHeight="true" outlineLevel="0" collapsed="false">
      <c r="A106" s="24"/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49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customFormat="false" ht="12.8" hidden="true" customHeight="false" outlineLevel="0" collapsed="false"/>
    <row r="108" customFormat="false" ht="12.8" hidden="true" customHeight="false" outlineLevel="0" collapsed="false"/>
    <row r="109" customFormat="false" ht="12.8" hidden="true" customHeight="false" outlineLevel="0" collapsed="false"/>
    <row r="110" s="31" customFormat="true" ht="6.95" hidden="false" customHeight="true" outlineLevel="0" collapsed="false">
      <c r="A110" s="2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49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24.95" hidden="false" customHeight="true" outlineLevel="0" collapsed="false">
      <c r="A111" s="24"/>
      <c r="B111" s="25"/>
      <c r="C111" s="9" t="s">
        <v>108</v>
      </c>
      <c r="D111" s="26"/>
      <c r="E111" s="26"/>
      <c r="F111" s="26"/>
      <c r="G111" s="26"/>
      <c r="H111" s="26"/>
      <c r="I111" s="26"/>
      <c r="J111" s="26"/>
      <c r="K111" s="26"/>
      <c r="L111" s="49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6.95" hidden="false" customHeight="true" outlineLevel="0" collapsed="false">
      <c r="A112" s="24"/>
      <c r="B112" s="25"/>
      <c r="C112" s="26"/>
      <c r="D112" s="26"/>
      <c r="E112" s="26"/>
      <c r="F112" s="26"/>
      <c r="G112" s="26"/>
      <c r="H112" s="26"/>
      <c r="I112" s="26"/>
      <c r="J112" s="26"/>
      <c r="K112" s="26"/>
      <c r="L112" s="49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12" hidden="false" customHeight="true" outlineLevel="0" collapsed="false">
      <c r="A113" s="24"/>
      <c r="B113" s="25"/>
      <c r="C113" s="17" t="s">
        <v>15</v>
      </c>
      <c r="D113" s="26"/>
      <c r="E113" s="26"/>
      <c r="F113" s="26"/>
      <c r="G113" s="26"/>
      <c r="H113" s="26"/>
      <c r="I113" s="26"/>
      <c r="J113" s="26"/>
      <c r="K113" s="26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6.5" hidden="false" customHeight="true" outlineLevel="0" collapsed="false">
      <c r="A114" s="24"/>
      <c r="B114" s="25"/>
      <c r="C114" s="26"/>
      <c r="D114" s="26"/>
      <c r="E114" s="160" t="str">
        <f aca="false">E7</f>
        <v>Zrušení Horního návesního rybníka v Maršovicích</v>
      </c>
      <c r="F114" s="160"/>
      <c r="G114" s="160"/>
      <c r="H114" s="160"/>
      <c r="I114" s="26"/>
      <c r="J114" s="26"/>
      <c r="K114" s="26"/>
      <c r="L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12" hidden="false" customHeight="true" outlineLevel="0" collapsed="false">
      <c r="A115" s="24"/>
      <c r="B115" s="25"/>
      <c r="C115" s="17" t="s">
        <v>92</v>
      </c>
      <c r="D115" s="26"/>
      <c r="E115" s="26"/>
      <c r="F115" s="26"/>
      <c r="G115" s="26"/>
      <c r="H115" s="26"/>
      <c r="I115" s="26"/>
      <c r="J115" s="26"/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6.5" hidden="false" customHeight="true" outlineLevel="0" collapsed="false">
      <c r="A116" s="24"/>
      <c r="B116" s="25"/>
      <c r="C116" s="26"/>
      <c r="D116" s="26"/>
      <c r="E116" s="64" t="str">
        <f aca="false">E9</f>
        <v>01 - 01 Zrušení Návesního rybníka</v>
      </c>
      <c r="F116" s="64"/>
      <c r="G116" s="64"/>
      <c r="H116" s="64"/>
      <c r="I116" s="26"/>
      <c r="J116" s="26"/>
      <c r="K116" s="26"/>
      <c r="L116" s="49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6.95" hidden="false" customHeight="true" outlineLevel="0" collapsed="false">
      <c r="A117" s="24"/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49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2" hidden="false" customHeight="true" outlineLevel="0" collapsed="false">
      <c r="A118" s="24"/>
      <c r="B118" s="25"/>
      <c r="C118" s="17" t="s">
        <v>19</v>
      </c>
      <c r="D118" s="26"/>
      <c r="E118" s="26"/>
      <c r="F118" s="18" t="str">
        <f aca="false">F12</f>
        <v>Maršovice</v>
      </c>
      <c r="G118" s="26"/>
      <c r="H118" s="26"/>
      <c r="I118" s="17" t="s">
        <v>21</v>
      </c>
      <c r="J118" s="161" t="str">
        <f aca="false">IF(J12="","",J12)</f>
        <v>13. 10. 2023</v>
      </c>
      <c r="K118" s="26"/>
      <c r="L118" s="49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31" customFormat="true" ht="6.95" hidden="false" customHeight="true" outlineLevel="0" collapsed="false">
      <c r="A119" s="24"/>
      <c r="B119" s="25"/>
      <c r="C119" s="26"/>
      <c r="D119" s="26"/>
      <c r="E119" s="26"/>
      <c r="F119" s="26"/>
      <c r="G119" s="26"/>
      <c r="H119" s="26"/>
      <c r="I119" s="26"/>
      <c r="J119" s="26"/>
      <c r="K119" s="26"/>
      <c r="L119" s="49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="31" customFormat="true" ht="15.15" hidden="false" customHeight="true" outlineLevel="0" collapsed="false">
      <c r="A120" s="24"/>
      <c r="B120" s="25"/>
      <c r="C120" s="17" t="s">
        <v>23</v>
      </c>
      <c r="D120" s="26"/>
      <c r="E120" s="26"/>
      <c r="F120" s="18" t="str">
        <f aca="false">E15</f>
        <v>Město Nové Město na Mor.</v>
      </c>
      <c r="G120" s="26"/>
      <c r="H120" s="26"/>
      <c r="I120" s="17" t="s">
        <v>30</v>
      </c>
      <c r="J120" s="162" t="str">
        <f aca="false">E21</f>
        <v>Ing. Miroslav Skryja</v>
      </c>
      <c r="K120" s="26"/>
      <c r="L120" s="49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="31" customFormat="true" ht="15.15" hidden="false" customHeight="true" outlineLevel="0" collapsed="false">
      <c r="A121" s="24"/>
      <c r="B121" s="25"/>
      <c r="C121" s="17" t="s">
        <v>28</v>
      </c>
      <c r="D121" s="26"/>
      <c r="E121" s="26"/>
      <c r="F121" s="18" t="str">
        <f aca="false">IF(E18="","",E18)</f>
        <v>Vyplň údaj</v>
      </c>
      <c r="G121" s="26"/>
      <c r="H121" s="26"/>
      <c r="I121" s="17" t="s">
        <v>34</v>
      </c>
      <c r="J121" s="162" t="str">
        <f aca="false">E24</f>
        <v>Ing. Miroslav Skryja</v>
      </c>
      <c r="K121" s="26"/>
      <c r="L121" s="49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="31" customFormat="true" ht="10.3" hidden="false" customHeight="true" outlineLevel="0" collapsed="false">
      <c r="A122" s="24"/>
      <c r="B122" s="25"/>
      <c r="C122" s="26"/>
      <c r="D122" s="26"/>
      <c r="E122" s="26"/>
      <c r="F122" s="26"/>
      <c r="G122" s="26"/>
      <c r="H122" s="26"/>
      <c r="I122" s="26"/>
      <c r="J122" s="26"/>
      <c r="K122" s="26"/>
      <c r="L122" s="49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="189" customFormat="true" ht="29.3" hidden="false" customHeight="true" outlineLevel="0" collapsed="false">
      <c r="A123" s="182"/>
      <c r="B123" s="183"/>
      <c r="C123" s="184" t="s">
        <v>109</v>
      </c>
      <c r="D123" s="185" t="s">
        <v>61</v>
      </c>
      <c r="E123" s="185" t="s">
        <v>57</v>
      </c>
      <c r="F123" s="185" t="s">
        <v>58</v>
      </c>
      <c r="G123" s="185" t="s">
        <v>110</v>
      </c>
      <c r="H123" s="185" t="s">
        <v>111</v>
      </c>
      <c r="I123" s="185" t="s">
        <v>112</v>
      </c>
      <c r="J123" s="186" t="s">
        <v>97</v>
      </c>
      <c r="K123" s="187" t="s">
        <v>113</v>
      </c>
      <c r="L123" s="188"/>
      <c r="M123" s="82"/>
      <c r="N123" s="83" t="s">
        <v>40</v>
      </c>
      <c r="O123" s="83" t="s">
        <v>114</v>
      </c>
      <c r="P123" s="83" t="s">
        <v>115</v>
      </c>
      <c r="Q123" s="83" t="s">
        <v>116</v>
      </c>
      <c r="R123" s="83" t="s">
        <v>117</v>
      </c>
      <c r="S123" s="83" t="s">
        <v>118</v>
      </c>
      <c r="T123" s="84" t="s">
        <v>119</v>
      </c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</row>
    <row r="124" s="31" customFormat="true" ht="22.8" hidden="false" customHeight="true" outlineLevel="0" collapsed="false">
      <c r="A124" s="24"/>
      <c r="B124" s="25"/>
      <c r="C124" s="90" t="s">
        <v>120</v>
      </c>
      <c r="D124" s="26"/>
      <c r="E124" s="26"/>
      <c r="F124" s="26"/>
      <c r="G124" s="26"/>
      <c r="H124" s="26"/>
      <c r="I124" s="26"/>
      <c r="J124" s="190" t="n">
        <f aca="false">BK124</f>
        <v>0</v>
      </c>
      <c r="K124" s="26"/>
      <c r="L124" s="30"/>
      <c r="M124" s="85"/>
      <c r="N124" s="191"/>
      <c r="O124" s="86"/>
      <c r="P124" s="192" t="n">
        <f aca="false">P125</f>
        <v>0</v>
      </c>
      <c r="Q124" s="86"/>
      <c r="R124" s="192" t="n">
        <f aca="false">R125</f>
        <v>56.62468013</v>
      </c>
      <c r="S124" s="86"/>
      <c r="T124" s="193" t="n">
        <f aca="false">T125</f>
        <v>0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T124" s="3" t="s">
        <v>75</v>
      </c>
      <c r="AU124" s="3" t="s">
        <v>99</v>
      </c>
      <c r="BK124" s="194" t="n">
        <f aca="false">BK125</f>
        <v>0</v>
      </c>
    </row>
    <row r="125" s="195" customFormat="true" ht="25.9" hidden="false" customHeight="true" outlineLevel="0" collapsed="false">
      <c r="B125" s="196"/>
      <c r="C125" s="197"/>
      <c r="D125" s="198" t="s">
        <v>75</v>
      </c>
      <c r="E125" s="199" t="s">
        <v>121</v>
      </c>
      <c r="F125" s="199" t="s">
        <v>122</v>
      </c>
      <c r="G125" s="197"/>
      <c r="H125" s="197"/>
      <c r="I125" s="200"/>
      <c r="J125" s="201" t="n">
        <f aca="false">BK125</f>
        <v>0</v>
      </c>
      <c r="K125" s="197"/>
      <c r="L125" s="202"/>
      <c r="M125" s="203"/>
      <c r="N125" s="204"/>
      <c r="O125" s="204"/>
      <c r="P125" s="205" t="n">
        <f aca="false">P126+P219+P231+P251+P259+P266+P297</f>
        <v>0</v>
      </c>
      <c r="Q125" s="204"/>
      <c r="R125" s="205" t="n">
        <f aca="false">R126+R219+R231+R251+R259+R266+R297</f>
        <v>56.62468013</v>
      </c>
      <c r="S125" s="204"/>
      <c r="T125" s="206" t="n">
        <f aca="false">T126+T219+T231+T251+T259+T266+T297</f>
        <v>0</v>
      </c>
      <c r="AR125" s="207" t="s">
        <v>84</v>
      </c>
      <c r="AT125" s="208" t="s">
        <v>75</v>
      </c>
      <c r="AU125" s="208" t="s">
        <v>76</v>
      </c>
      <c r="AY125" s="207" t="s">
        <v>123</v>
      </c>
      <c r="BK125" s="209" t="n">
        <f aca="false">BK126+BK219+BK231+BK251+BK259+BK266+BK297</f>
        <v>0</v>
      </c>
    </row>
    <row r="126" s="195" customFormat="true" ht="22.8" hidden="false" customHeight="true" outlineLevel="0" collapsed="false">
      <c r="B126" s="196"/>
      <c r="C126" s="197"/>
      <c r="D126" s="198" t="s">
        <v>75</v>
      </c>
      <c r="E126" s="210" t="s">
        <v>84</v>
      </c>
      <c r="F126" s="210" t="s">
        <v>124</v>
      </c>
      <c r="G126" s="197"/>
      <c r="H126" s="197"/>
      <c r="I126" s="200"/>
      <c r="J126" s="211" t="n">
        <f aca="false">BK126</f>
        <v>0</v>
      </c>
      <c r="K126" s="197"/>
      <c r="L126" s="202"/>
      <c r="M126" s="203"/>
      <c r="N126" s="204"/>
      <c r="O126" s="204"/>
      <c r="P126" s="205" t="n">
        <f aca="false">SUM(P127:P218)</f>
        <v>0</v>
      </c>
      <c r="Q126" s="204"/>
      <c r="R126" s="205" t="n">
        <f aca="false">SUM(R127:R218)</f>
        <v>46.55884</v>
      </c>
      <c r="S126" s="204"/>
      <c r="T126" s="206" t="n">
        <f aca="false">SUM(T127:T218)</f>
        <v>0</v>
      </c>
      <c r="AR126" s="207" t="s">
        <v>84</v>
      </c>
      <c r="AT126" s="208" t="s">
        <v>75</v>
      </c>
      <c r="AU126" s="208" t="s">
        <v>84</v>
      </c>
      <c r="AY126" s="207" t="s">
        <v>123</v>
      </c>
      <c r="BK126" s="209" t="n">
        <f aca="false">SUM(BK127:BK218)</f>
        <v>0</v>
      </c>
    </row>
    <row r="127" s="31" customFormat="true" ht="24.15" hidden="false" customHeight="true" outlineLevel="0" collapsed="false">
      <c r="A127" s="24"/>
      <c r="B127" s="25"/>
      <c r="C127" s="212" t="s">
        <v>84</v>
      </c>
      <c r="D127" s="212" t="s">
        <v>125</v>
      </c>
      <c r="E127" s="213" t="s">
        <v>126</v>
      </c>
      <c r="F127" s="214" t="s">
        <v>127</v>
      </c>
      <c r="G127" s="215" t="s">
        <v>128</v>
      </c>
      <c r="H127" s="216" t="n">
        <v>40</v>
      </c>
      <c r="I127" s="217"/>
      <c r="J127" s="218" t="n">
        <f aca="false">ROUND(I127*H127,2)</f>
        <v>0</v>
      </c>
      <c r="K127" s="219"/>
      <c r="L127" s="30"/>
      <c r="M127" s="220"/>
      <c r="N127" s="221" t="s">
        <v>41</v>
      </c>
      <c r="O127" s="74"/>
      <c r="P127" s="222" t="n">
        <f aca="false">O127*H127</f>
        <v>0</v>
      </c>
      <c r="Q127" s="222" t="n">
        <v>0</v>
      </c>
      <c r="R127" s="222" t="n">
        <f aca="false">Q127*H127</f>
        <v>0</v>
      </c>
      <c r="S127" s="222" t="n">
        <v>0</v>
      </c>
      <c r="T127" s="223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24" t="s">
        <v>129</v>
      </c>
      <c r="AT127" s="224" t="s">
        <v>125</v>
      </c>
      <c r="AU127" s="224" t="s">
        <v>87</v>
      </c>
      <c r="AY127" s="3" t="s">
        <v>123</v>
      </c>
      <c r="BE127" s="225" t="n">
        <f aca="false">IF(N127="základní",J127,0)</f>
        <v>0</v>
      </c>
      <c r="BF127" s="225" t="n">
        <f aca="false">IF(N127="snížená",J127,0)</f>
        <v>0</v>
      </c>
      <c r="BG127" s="225" t="n">
        <f aca="false">IF(N127="zákl. přenesená",J127,0)</f>
        <v>0</v>
      </c>
      <c r="BH127" s="225" t="n">
        <f aca="false">IF(N127="sníž. přenesená",J127,0)</f>
        <v>0</v>
      </c>
      <c r="BI127" s="225" t="n">
        <f aca="false">IF(N127="nulová",J127,0)</f>
        <v>0</v>
      </c>
      <c r="BJ127" s="3" t="s">
        <v>84</v>
      </c>
      <c r="BK127" s="225" t="n">
        <f aca="false">ROUND(I127*H127,2)</f>
        <v>0</v>
      </c>
      <c r="BL127" s="3" t="s">
        <v>129</v>
      </c>
      <c r="BM127" s="224" t="s">
        <v>130</v>
      </c>
    </row>
    <row r="128" s="226" customFormat="true" ht="12.8" hidden="false" customHeight="false" outlineLevel="0" collapsed="false">
      <c r="B128" s="227"/>
      <c r="C128" s="228"/>
      <c r="D128" s="229" t="s">
        <v>131</v>
      </c>
      <c r="E128" s="230"/>
      <c r="F128" s="231" t="s">
        <v>132</v>
      </c>
      <c r="G128" s="228"/>
      <c r="H128" s="230"/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131</v>
      </c>
      <c r="AU128" s="237" t="s">
        <v>87</v>
      </c>
      <c r="AV128" s="226" t="s">
        <v>84</v>
      </c>
      <c r="AW128" s="226" t="s">
        <v>33</v>
      </c>
      <c r="AX128" s="226" t="s">
        <v>76</v>
      </c>
      <c r="AY128" s="237" t="s">
        <v>123</v>
      </c>
    </row>
    <row r="129" s="238" customFormat="true" ht="12.8" hidden="false" customHeight="false" outlineLevel="0" collapsed="false">
      <c r="B129" s="239"/>
      <c r="C129" s="240"/>
      <c r="D129" s="229" t="s">
        <v>131</v>
      </c>
      <c r="E129" s="241"/>
      <c r="F129" s="242" t="s">
        <v>133</v>
      </c>
      <c r="G129" s="240"/>
      <c r="H129" s="243" t="n">
        <v>40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131</v>
      </c>
      <c r="AU129" s="249" t="s">
        <v>87</v>
      </c>
      <c r="AV129" s="238" t="s">
        <v>87</v>
      </c>
      <c r="AW129" s="238" t="s">
        <v>33</v>
      </c>
      <c r="AX129" s="238" t="s">
        <v>84</v>
      </c>
      <c r="AY129" s="249" t="s">
        <v>123</v>
      </c>
    </row>
    <row r="130" s="31" customFormat="true" ht="24.15" hidden="false" customHeight="true" outlineLevel="0" collapsed="false">
      <c r="A130" s="24"/>
      <c r="B130" s="25"/>
      <c r="C130" s="212" t="s">
        <v>87</v>
      </c>
      <c r="D130" s="212" t="s">
        <v>125</v>
      </c>
      <c r="E130" s="213" t="s">
        <v>134</v>
      </c>
      <c r="F130" s="214" t="s">
        <v>135</v>
      </c>
      <c r="G130" s="215" t="s">
        <v>136</v>
      </c>
      <c r="H130" s="216" t="n">
        <v>60</v>
      </c>
      <c r="I130" s="217"/>
      <c r="J130" s="218" t="n">
        <f aca="false">ROUND(I130*H130,2)</f>
        <v>0</v>
      </c>
      <c r="K130" s="219"/>
      <c r="L130" s="30"/>
      <c r="M130" s="220"/>
      <c r="N130" s="221" t="s">
        <v>41</v>
      </c>
      <c r="O130" s="74"/>
      <c r="P130" s="222" t="n">
        <f aca="false">O130*H130</f>
        <v>0</v>
      </c>
      <c r="Q130" s="222" t="n">
        <v>0</v>
      </c>
      <c r="R130" s="222" t="n">
        <f aca="false">Q130*H130</f>
        <v>0</v>
      </c>
      <c r="S130" s="222" t="n">
        <v>0</v>
      </c>
      <c r="T130" s="223" t="n">
        <f aca="false">S130*H130</f>
        <v>0</v>
      </c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R130" s="224" t="s">
        <v>129</v>
      </c>
      <c r="AT130" s="224" t="s">
        <v>125</v>
      </c>
      <c r="AU130" s="224" t="s">
        <v>87</v>
      </c>
      <c r="AY130" s="3" t="s">
        <v>123</v>
      </c>
      <c r="BE130" s="225" t="n">
        <f aca="false">IF(N130="základní",J130,0)</f>
        <v>0</v>
      </c>
      <c r="BF130" s="225" t="n">
        <f aca="false">IF(N130="snížená",J130,0)</f>
        <v>0</v>
      </c>
      <c r="BG130" s="225" t="n">
        <f aca="false">IF(N130="zákl. přenesená",J130,0)</f>
        <v>0</v>
      </c>
      <c r="BH130" s="225" t="n">
        <f aca="false">IF(N130="sníž. přenesená",J130,0)</f>
        <v>0</v>
      </c>
      <c r="BI130" s="225" t="n">
        <f aca="false">IF(N130="nulová",J130,0)</f>
        <v>0</v>
      </c>
      <c r="BJ130" s="3" t="s">
        <v>84</v>
      </c>
      <c r="BK130" s="225" t="n">
        <f aca="false">ROUND(I130*H130,2)</f>
        <v>0</v>
      </c>
      <c r="BL130" s="3" t="s">
        <v>129</v>
      </c>
      <c r="BM130" s="224" t="s">
        <v>137</v>
      </c>
    </row>
    <row r="131" s="226" customFormat="true" ht="12.8" hidden="false" customHeight="false" outlineLevel="0" collapsed="false">
      <c r="B131" s="227"/>
      <c r="C131" s="228"/>
      <c r="D131" s="229" t="s">
        <v>131</v>
      </c>
      <c r="E131" s="230"/>
      <c r="F131" s="231" t="s">
        <v>138</v>
      </c>
      <c r="G131" s="228"/>
      <c r="H131" s="230"/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131</v>
      </c>
      <c r="AU131" s="237" t="s">
        <v>87</v>
      </c>
      <c r="AV131" s="226" t="s">
        <v>84</v>
      </c>
      <c r="AW131" s="226" t="s">
        <v>33</v>
      </c>
      <c r="AX131" s="226" t="s">
        <v>76</v>
      </c>
      <c r="AY131" s="237" t="s">
        <v>123</v>
      </c>
    </row>
    <row r="132" s="238" customFormat="true" ht="12.8" hidden="false" customHeight="false" outlineLevel="0" collapsed="false">
      <c r="B132" s="239"/>
      <c r="C132" s="240"/>
      <c r="D132" s="229" t="s">
        <v>131</v>
      </c>
      <c r="E132" s="241"/>
      <c r="F132" s="242" t="s">
        <v>139</v>
      </c>
      <c r="G132" s="240"/>
      <c r="H132" s="243" t="n">
        <v>60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131</v>
      </c>
      <c r="AU132" s="249" t="s">
        <v>87</v>
      </c>
      <c r="AV132" s="238" t="s">
        <v>87</v>
      </c>
      <c r="AW132" s="238" t="s">
        <v>33</v>
      </c>
      <c r="AX132" s="238" t="s">
        <v>84</v>
      </c>
      <c r="AY132" s="249" t="s">
        <v>123</v>
      </c>
    </row>
    <row r="133" s="31" customFormat="true" ht="44.25" hidden="false" customHeight="true" outlineLevel="0" collapsed="false">
      <c r="A133" s="24"/>
      <c r="B133" s="25"/>
      <c r="C133" s="212" t="s">
        <v>140</v>
      </c>
      <c r="D133" s="212" t="s">
        <v>125</v>
      </c>
      <c r="E133" s="213" t="s">
        <v>141</v>
      </c>
      <c r="F133" s="214" t="s">
        <v>142</v>
      </c>
      <c r="G133" s="215" t="s">
        <v>143</v>
      </c>
      <c r="H133" s="216" t="n">
        <v>124.32</v>
      </c>
      <c r="I133" s="217"/>
      <c r="J133" s="218" t="n">
        <f aca="false">ROUND(I133*H133,2)</f>
        <v>0</v>
      </c>
      <c r="K133" s="219"/>
      <c r="L133" s="30"/>
      <c r="M133" s="220"/>
      <c r="N133" s="221" t="s">
        <v>41</v>
      </c>
      <c r="O133" s="74"/>
      <c r="P133" s="222" t="n">
        <f aca="false">O133*H133</f>
        <v>0</v>
      </c>
      <c r="Q133" s="222" t="n">
        <v>0</v>
      </c>
      <c r="R133" s="222" t="n">
        <f aca="false">Q133*H133</f>
        <v>0</v>
      </c>
      <c r="S133" s="222" t="n">
        <v>0</v>
      </c>
      <c r="T133" s="223" t="n">
        <f aca="false">S133*H133</f>
        <v>0</v>
      </c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R133" s="224" t="s">
        <v>129</v>
      </c>
      <c r="AT133" s="224" t="s">
        <v>125</v>
      </c>
      <c r="AU133" s="224" t="s">
        <v>87</v>
      </c>
      <c r="AY133" s="3" t="s">
        <v>123</v>
      </c>
      <c r="BE133" s="225" t="n">
        <f aca="false">IF(N133="základní",J133,0)</f>
        <v>0</v>
      </c>
      <c r="BF133" s="225" t="n">
        <f aca="false">IF(N133="snížená",J133,0)</f>
        <v>0</v>
      </c>
      <c r="BG133" s="225" t="n">
        <f aca="false">IF(N133="zákl. přenesená",J133,0)</f>
        <v>0</v>
      </c>
      <c r="BH133" s="225" t="n">
        <f aca="false">IF(N133="sníž. přenesená",J133,0)</f>
        <v>0</v>
      </c>
      <c r="BI133" s="225" t="n">
        <f aca="false">IF(N133="nulová",J133,0)</f>
        <v>0</v>
      </c>
      <c r="BJ133" s="3" t="s">
        <v>84</v>
      </c>
      <c r="BK133" s="225" t="n">
        <f aca="false">ROUND(I133*H133,2)</f>
        <v>0</v>
      </c>
      <c r="BL133" s="3" t="s">
        <v>129</v>
      </c>
      <c r="BM133" s="224" t="s">
        <v>144</v>
      </c>
    </row>
    <row r="134" s="226" customFormat="true" ht="12.8" hidden="false" customHeight="false" outlineLevel="0" collapsed="false">
      <c r="B134" s="227"/>
      <c r="C134" s="228"/>
      <c r="D134" s="229" t="s">
        <v>131</v>
      </c>
      <c r="E134" s="230"/>
      <c r="F134" s="231" t="s">
        <v>145</v>
      </c>
      <c r="G134" s="228"/>
      <c r="H134" s="230"/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131</v>
      </c>
      <c r="AU134" s="237" t="s">
        <v>87</v>
      </c>
      <c r="AV134" s="226" t="s">
        <v>84</v>
      </c>
      <c r="AW134" s="226" t="s">
        <v>33</v>
      </c>
      <c r="AX134" s="226" t="s">
        <v>76</v>
      </c>
      <c r="AY134" s="237" t="s">
        <v>123</v>
      </c>
    </row>
    <row r="135" s="238" customFormat="true" ht="12.8" hidden="false" customHeight="false" outlineLevel="0" collapsed="false">
      <c r="B135" s="239"/>
      <c r="C135" s="240"/>
      <c r="D135" s="229" t="s">
        <v>131</v>
      </c>
      <c r="E135" s="241"/>
      <c r="F135" s="242" t="s">
        <v>146</v>
      </c>
      <c r="G135" s="240"/>
      <c r="H135" s="243" t="n">
        <v>112.8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AT135" s="249" t="s">
        <v>131</v>
      </c>
      <c r="AU135" s="249" t="s">
        <v>87</v>
      </c>
      <c r="AV135" s="238" t="s">
        <v>87</v>
      </c>
      <c r="AW135" s="238" t="s">
        <v>33</v>
      </c>
      <c r="AX135" s="238" t="s">
        <v>76</v>
      </c>
      <c r="AY135" s="249" t="s">
        <v>123</v>
      </c>
    </row>
    <row r="136" s="226" customFormat="true" ht="12.8" hidden="false" customHeight="false" outlineLevel="0" collapsed="false">
      <c r="B136" s="227"/>
      <c r="C136" s="228"/>
      <c r="D136" s="229" t="s">
        <v>131</v>
      </c>
      <c r="E136" s="230"/>
      <c r="F136" s="231" t="s">
        <v>147</v>
      </c>
      <c r="G136" s="228"/>
      <c r="H136" s="230"/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131</v>
      </c>
      <c r="AU136" s="237" t="s">
        <v>87</v>
      </c>
      <c r="AV136" s="226" t="s">
        <v>84</v>
      </c>
      <c r="AW136" s="226" t="s">
        <v>33</v>
      </c>
      <c r="AX136" s="226" t="s">
        <v>76</v>
      </c>
      <c r="AY136" s="237" t="s">
        <v>123</v>
      </c>
    </row>
    <row r="137" s="238" customFormat="true" ht="12.8" hidden="false" customHeight="false" outlineLevel="0" collapsed="false">
      <c r="B137" s="239"/>
      <c r="C137" s="240"/>
      <c r="D137" s="229" t="s">
        <v>131</v>
      </c>
      <c r="E137" s="241"/>
      <c r="F137" s="242" t="s">
        <v>148</v>
      </c>
      <c r="G137" s="240"/>
      <c r="H137" s="243" t="n">
        <v>11.52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131</v>
      </c>
      <c r="AU137" s="249" t="s">
        <v>87</v>
      </c>
      <c r="AV137" s="238" t="s">
        <v>87</v>
      </c>
      <c r="AW137" s="238" t="s">
        <v>33</v>
      </c>
      <c r="AX137" s="238" t="s">
        <v>76</v>
      </c>
      <c r="AY137" s="249" t="s">
        <v>123</v>
      </c>
    </row>
    <row r="138" s="250" customFormat="true" ht="12.8" hidden="false" customHeight="false" outlineLevel="0" collapsed="false">
      <c r="B138" s="251"/>
      <c r="C138" s="252"/>
      <c r="D138" s="229" t="s">
        <v>131</v>
      </c>
      <c r="E138" s="253"/>
      <c r="F138" s="254" t="s">
        <v>149</v>
      </c>
      <c r="G138" s="252"/>
      <c r="H138" s="255" t="n">
        <v>124.32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AT138" s="261" t="s">
        <v>131</v>
      </c>
      <c r="AU138" s="261" t="s">
        <v>87</v>
      </c>
      <c r="AV138" s="250" t="s">
        <v>129</v>
      </c>
      <c r="AW138" s="250" t="s">
        <v>33</v>
      </c>
      <c r="AX138" s="250" t="s">
        <v>84</v>
      </c>
      <c r="AY138" s="261" t="s">
        <v>123</v>
      </c>
    </row>
    <row r="139" s="31" customFormat="true" ht="37.8" hidden="false" customHeight="true" outlineLevel="0" collapsed="false">
      <c r="A139" s="24"/>
      <c r="B139" s="25"/>
      <c r="C139" s="212" t="s">
        <v>129</v>
      </c>
      <c r="D139" s="212" t="s">
        <v>125</v>
      </c>
      <c r="E139" s="213" t="s">
        <v>150</v>
      </c>
      <c r="F139" s="214" t="s">
        <v>151</v>
      </c>
      <c r="G139" s="215" t="s">
        <v>143</v>
      </c>
      <c r="H139" s="216" t="n">
        <v>51.84</v>
      </c>
      <c r="I139" s="217"/>
      <c r="J139" s="218" t="n">
        <f aca="false">ROUND(I139*H139,2)</f>
        <v>0</v>
      </c>
      <c r="K139" s="219"/>
      <c r="L139" s="30"/>
      <c r="M139" s="220"/>
      <c r="N139" s="221" t="s">
        <v>41</v>
      </c>
      <c r="O139" s="74"/>
      <c r="P139" s="222" t="n">
        <f aca="false">O139*H139</f>
        <v>0</v>
      </c>
      <c r="Q139" s="222" t="n">
        <v>0</v>
      </c>
      <c r="R139" s="222" t="n">
        <f aca="false">Q139*H139</f>
        <v>0</v>
      </c>
      <c r="S139" s="222" t="n">
        <v>0</v>
      </c>
      <c r="T139" s="223" t="n">
        <f aca="false">S139*H139</f>
        <v>0</v>
      </c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R139" s="224" t="s">
        <v>129</v>
      </c>
      <c r="AT139" s="224" t="s">
        <v>125</v>
      </c>
      <c r="AU139" s="224" t="s">
        <v>87</v>
      </c>
      <c r="AY139" s="3" t="s">
        <v>123</v>
      </c>
      <c r="BE139" s="225" t="n">
        <f aca="false">IF(N139="základní",J139,0)</f>
        <v>0</v>
      </c>
      <c r="BF139" s="225" t="n">
        <f aca="false">IF(N139="snížená",J139,0)</f>
        <v>0</v>
      </c>
      <c r="BG139" s="225" t="n">
        <f aca="false">IF(N139="zákl. přenesená",J139,0)</f>
        <v>0</v>
      </c>
      <c r="BH139" s="225" t="n">
        <f aca="false">IF(N139="sníž. přenesená",J139,0)</f>
        <v>0</v>
      </c>
      <c r="BI139" s="225" t="n">
        <f aca="false">IF(N139="nulová",J139,0)</f>
        <v>0</v>
      </c>
      <c r="BJ139" s="3" t="s">
        <v>84</v>
      </c>
      <c r="BK139" s="225" t="n">
        <f aca="false">ROUND(I139*H139,2)</f>
        <v>0</v>
      </c>
      <c r="BL139" s="3" t="s">
        <v>129</v>
      </c>
      <c r="BM139" s="224" t="s">
        <v>152</v>
      </c>
    </row>
    <row r="140" s="226" customFormat="true" ht="12.8" hidden="false" customHeight="false" outlineLevel="0" collapsed="false">
      <c r="B140" s="227"/>
      <c r="C140" s="228"/>
      <c r="D140" s="229" t="s">
        <v>131</v>
      </c>
      <c r="E140" s="230"/>
      <c r="F140" s="231" t="s">
        <v>153</v>
      </c>
      <c r="G140" s="228"/>
      <c r="H140" s="230"/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131</v>
      </c>
      <c r="AU140" s="237" t="s">
        <v>87</v>
      </c>
      <c r="AV140" s="226" t="s">
        <v>84</v>
      </c>
      <c r="AW140" s="226" t="s">
        <v>33</v>
      </c>
      <c r="AX140" s="226" t="s">
        <v>76</v>
      </c>
      <c r="AY140" s="237" t="s">
        <v>123</v>
      </c>
    </row>
    <row r="141" s="238" customFormat="true" ht="12.8" hidden="false" customHeight="false" outlineLevel="0" collapsed="false">
      <c r="B141" s="239"/>
      <c r="C141" s="240"/>
      <c r="D141" s="229" t="s">
        <v>131</v>
      </c>
      <c r="E141" s="241"/>
      <c r="F141" s="242" t="s">
        <v>154</v>
      </c>
      <c r="G141" s="240"/>
      <c r="H141" s="243" t="n">
        <v>51.84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131</v>
      </c>
      <c r="AU141" s="249" t="s">
        <v>87</v>
      </c>
      <c r="AV141" s="238" t="s">
        <v>87</v>
      </c>
      <c r="AW141" s="238" t="s">
        <v>33</v>
      </c>
      <c r="AX141" s="238" t="s">
        <v>84</v>
      </c>
      <c r="AY141" s="249" t="s">
        <v>123</v>
      </c>
    </row>
    <row r="142" s="31" customFormat="true" ht="37.8" hidden="false" customHeight="true" outlineLevel="0" collapsed="false">
      <c r="A142" s="24"/>
      <c r="B142" s="25"/>
      <c r="C142" s="212" t="s">
        <v>155</v>
      </c>
      <c r="D142" s="212" t="s">
        <v>125</v>
      </c>
      <c r="E142" s="213" t="s">
        <v>156</v>
      </c>
      <c r="F142" s="214" t="s">
        <v>157</v>
      </c>
      <c r="G142" s="215" t="s">
        <v>143</v>
      </c>
      <c r="H142" s="216" t="n">
        <v>3.72</v>
      </c>
      <c r="I142" s="217"/>
      <c r="J142" s="218" t="n">
        <f aca="false">ROUND(I142*H142,2)</f>
        <v>0</v>
      </c>
      <c r="K142" s="219"/>
      <c r="L142" s="30"/>
      <c r="M142" s="220"/>
      <c r="N142" s="221" t="s">
        <v>41</v>
      </c>
      <c r="O142" s="74"/>
      <c r="P142" s="222" t="n">
        <f aca="false">O142*H142</f>
        <v>0</v>
      </c>
      <c r="Q142" s="222" t="n">
        <v>0</v>
      </c>
      <c r="R142" s="222" t="n">
        <f aca="false">Q142*H142</f>
        <v>0</v>
      </c>
      <c r="S142" s="222" t="n">
        <v>0</v>
      </c>
      <c r="T142" s="223" t="n">
        <f aca="false">S142*H142</f>
        <v>0</v>
      </c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R142" s="224" t="s">
        <v>129</v>
      </c>
      <c r="AT142" s="224" t="s">
        <v>125</v>
      </c>
      <c r="AU142" s="224" t="s">
        <v>87</v>
      </c>
      <c r="AY142" s="3" t="s">
        <v>123</v>
      </c>
      <c r="BE142" s="225" t="n">
        <f aca="false">IF(N142="základní",J142,0)</f>
        <v>0</v>
      </c>
      <c r="BF142" s="225" t="n">
        <f aca="false">IF(N142="snížená",J142,0)</f>
        <v>0</v>
      </c>
      <c r="BG142" s="225" t="n">
        <f aca="false">IF(N142="zákl. přenesená",J142,0)</f>
        <v>0</v>
      </c>
      <c r="BH142" s="225" t="n">
        <f aca="false">IF(N142="sníž. přenesená",J142,0)</f>
        <v>0</v>
      </c>
      <c r="BI142" s="225" t="n">
        <f aca="false">IF(N142="nulová",J142,0)</f>
        <v>0</v>
      </c>
      <c r="BJ142" s="3" t="s">
        <v>84</v>
      </c>
      <c r="BK142" s="225" t="n">
        <f aca="false">ROUND(I142*H142,2)</f>
        <v>0</v>
      </c>
      <c r="BL142" s="3" t="s">
        <v>129</v>
      </c>
      <c r="BM142" s="224" t="s">
        <v>158</v>
      </c>
    </row>
    <row r="143" s="226" customFormat="true" ht="12.8" hidden="false" customHeight="false" outlineLevel="0" collapsed="false">
      <c r="B143" s="227"/>
      <c r="C143" s="228"/>
      <c r="D143" s="229" t="s">
        <v>131</v>
      </c>
      <c r="E143" s="230"/>
      <c r="F143" s="231" t="s">
        <v>159</v>
      </c>
      <c r="G143" s="228"/>
      <c r="H143" s="230"/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131</v>
      </c>
      <c r="AU143" s="237" t="s">
        <v>87</v>
      </c>
      <c r="AV143" s="226" t="s">
        <v>84</v>
      </c>
      <c r="AW143" s="226" t="s">
        <v>33</v>
      </c>
      <c r="AX143" s="226" t="s">
        <v>76</v>
      </c>
      <c r="AY143" s="237" t="s">
        <v>123</v>
      </c>
    </row>
    <row r="144" s="238" customFormat="true" ht="12.8" hidden="false" customHeight="false" outlineLevel="0" collapsed="false">
      <c r="B144" s="239"/>
      <c r="C144" s="240"/>
      <c r="D144" s="229" t="s">
        <v>131</v>
      </c>
      <c r="E144" s="241"/>
      <c r="F144" s="242" t="s">
        <v>160</v>
      </c>
      <c r="G144" s="240"/>
      <c r="H144" s="243" t="n">
        <v>1.8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AT144" s="249" t="s">
        <v>131</v>
      </c>
      <c r="AU144" s="249" t="s">
        <v>87</v>
      </c>
      <c r="AV144" s="238" t="s">
        <v>87</v>
      </c>
      <c r="AW144" s="238" t="s">
        <v>33</v>
      </c>
      <c r="AX144" s="238" t="s">
        <v>76</v>
      </c>
      <c r="AY144" s="249" t="s">
        <v>123</v>
      </c>
    </row>
    <row r="145" s="226" customFormat="true" ht="12.8" hidden="false" customHeight="false" outlineLevel="0" collapsed="false">
      <c r="B145" s="227"/>
      <c r="C145" s="228"/>
      <c r="D145" s="229" t="s">
        <v>131</v>
      </c>
      <c r="E145" s="230"/>
      <c r="F145" s="231" t="s">
        <v>161</v>
      </c>
      <c r="G145" s="228"/>
      <c r="H145" s="230"/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131</v>
      </c>
      <c r="AU145" s="237" t="s">
        <v>87</v>
      </c>
      <c r="AV145" s="226" t="s">
        <v>84</v>
      </c>
      <c r="AW145" s="226" t="s">
        <v>33</v>
      </c>
      <c r="AX145" s="226" t="s">
        <v>76</v>
      </c>
      <c r="AY145" s="237" t="s">
        <v>123</v>
      </c>
    </row>
    <row r="146" s="238" customFormat="true" ht="12.8" hidden="false" customHeight="false" outlineLevel="0" collapsed="false">
      <c r="B146" s="239"/>
      <c r="C146" s="240"/>
      <c r="D146" s="229" t="s">
        <v>131</v>
      </c>
      <c r="E146" s="241"/>
      <c r="F146" s="242" t="s">
        <v>162</v>
      </c>
      <c r="G146" s="240"/>
      <c r="H146" s="243" t="n">
        <v>1.92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131</v>
      </c>
      <c r="AU146" s="249" t="s">
        <v>87</v>
      </c>
      <c r="AV146" s="238" t="s">
        <v>87</v>
      </c>
      <c r="AW146" s="238" t="s">
        <v>33</v>
      </c>
      <c r="AX146" s="238" t="s">
        <v>76</v>
      </c>
      <c r="AY146" s="249" t="s">
        <v>123</v>
      </c>
    </row>
    <row r="147" s="250" customFormat="true" ht="12.8" hidden="false" customHeight="false" outlineLevel="0" collapsed="false">
      <c r="B147" s="251"/>
      <c r="C147" s="252"/>
      <c r="D147" s="229" t="s">
        <v>131</v>
      </c>
      <c r="E147" s="253"/>
      <c r="F147" s="254" t="s">
        <v>149</v>
      </c>
      <c r="G147" s="252"/>
      <c r="H147" s="255" t="n">
        <v>3.72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AT147" s="261" t="s">
        <v>131</v>
      </c>
      <c r="AU147" s="261" t="s">
        <v>87</v>
      </c>
      <c r="AV147" s="250" t="s">
        <v>129</v>
      </c>
      <c r="AW147" s="250" t="s">
        <v>33</v>
      </c>
      <c r="AX147" s="250" t="s">
        <v>84</v>
      </c>
      <c r="AY147" s="261" t="s">
        <v>123</v>
      </c>
    </row>
    <row r="148" s="31" customFormat="true" ht="44.25" hidden="false" customHeight="true" outlineLevel="0" collapsed="false">
      <c r="A148" s="24"/>
      <c r="B148" s="25"/>
      <c r="C148" s="212" t="s">
        <v>163</v>
      </c>
      <c r="D148" s="212" t="s">
        <v>125</v>
      </c>
      <c r="E148" s="213" t="s">
        <v>164</v>
      </c>
      <c r="F148" s="214" t="s">
        <v>165</v>
      </c>
      <c r="G148" s="215" t="s">
        <v>143</v>
      </c>
      <c r="H148" s="216" t="n">
        <v>5.78</v>
      </c>
      <c r="I148" s="217"/>
      <c r="J148" s="218" t="n">
        <f aca="false">ROUND(I148*H148,2)</f>
        <v>0</v>
      </c>
      <c r="K148" s="219"/>
      <c r="L148" s="30"/>
      <c r="M148" s="220"/>
      <c r="N148" s="221" t="s">
        <v>41</v>
      </c>
      <c r="O148" s="74"/>
      <c r="P148" s="222" t="n">
        <f aca="false">O148*H148</f>
        <v>0</v>
      </c>
      <c r="Q148" s="222" t="n">
        <v>0</v>
      </c>
      <c r="R148" s="222" t="n">
        <f aca="false">Q148*H148</f>
        <v>0</v>
      </c>
      <c r="S148" s="222" t="n">
        <v>0</v>
      </c>
      <c r="T148" s="223" t="n">
        <f aca="false">S148*H148</f>
        <v>0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R148" s="224" t="s">
        <v>129</v>
      </c>
      <c r="AT148" s="224" t="s">
        <v>125</v>
      </c>
      <c r="AU148" s="224" t="s">
        <v>87</v>
      </c>
      <c r="AY148" s="3" t="s">
        <v>123</v>
      </c>
      <c r="BE148" s="225" t="n">
        <f aca="false">IF(N148="základní",J148,0)</f>
        <v>0</v>
      </c>
      <c r="BF148" s="225" t="n">
        <f aca="false">IF(N148="snížená",J148,0)</f>
        <v>0</v>
      </c>
      <c r="BG148" s="225" t="n">
        <f aca="false">IF(N148="zákl. přenesená",J148,0)</f>
        <v>0</v>
      </c>
      <c r="BH148" s="225" t="n">
        <f aca="false">IF(N148="sníž. přenesená",J148,0)</f>
        <v>0</v>
      </c>
      <c r="BI148" s="225" t="n">
        <f aca="false">IF(N148="nulová",J148,0)</f>
        <v>0</v>
      </c>
      <c r="BJ148" s="3" t="s">
        <v>84</v>
      </c>
      <c r="BK148" s="225" t="n">
        <f aca="false">ROUND(I148*H148,2)</f>
        <v>0</v>
      </c>
      <c r="BL148" s="3" t="s">
        <v>129</v>
      </c>
      <c r="BM148" s="224" t="s">
        <v>166</v>
      </c>
    </row>
    <row r="149" s="226" customFormat="true" ht="12.8" hidden="false" customHeight="false" outlineLevel="0" collapsed="false">
      <c r="B149" s="227"/>
      <c r="C149" s="228"/>
      <c r="D149" s="229" t="s">
        <v>131</v>
      </c>
      <c r="E149" s="230"/>
      <c r="F149" s="231" t="s">
        <v>167</v>
      </c>
      <c r="G149" s="228"/>
      <c r="H149" s="230"/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131</v>
      </c>
      <c r="AU149" s="237" t="s">
        <v>87</v>
      </c>
      <c r="AV149" s="226" t="s">
        <v>84</v>
      </c>
      <c r="AW149" s="226" t="s">
        <v>33</v>
      </c>
      <c r="AX149" s="226" t="s">
        <v>76</v>
      </c>
      <c r="AY149" s="237" t="s">
        <v>123</v>
      </c>
    </row>
    <row r="150" s="238" customFormat="true" ht="12.8" hidden="false" customHeight="false" outlineLevel="0" collapsed="false">
      <c r="B150" s="239"/>
      <c r="C150" s="240"/>
      <c r="D150" s="229" t="s">
        <v>131</v>
      </c>
      <c r="E150" s="241"/>
      <c r="F150" s="242" t="s">
        <v>168</v>
      </c>
      <c r="G150" s="240"/>
      <c r="H150" s="243" t="n">
        <v>1.568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131</v>
      </c>
      <c r="AU150" s="249" t="s">
        <v>87</v>
      </c>
      <c r="AV150" s="238" t="s">
        <v>87</v>
      </c>
      <c r="AW150" s="238" t="s">
        <v>33</v>
      </c>
      <c r="AX150" s="238" t="s">
        <v>76</v>
      </c>
      <c r="AY150" s="249" t="s">
        <v>123</v>
      </c>
    </row>
    <row r="151" s="226" customFormat="true" ht="12.8" hidden="false" customHeight="false" outlineLevel="0" collapsed="false">
      <c r="B151" s="227"/>
      <c r="C151" s="228"/>
      <c r="D151" s="229" t="s">
        <v>131</v>
      </c>
      <c r="E151" s="230"/>
      <c r="F151" s="231" t="s">
        <v>169</v>
      </c>
      <c r="G151" s="228"/>
      <c r="H151" s="230"/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131</v>
      </c>
      <c r="AU151" s="237" t="s">
        <v>87</v>
      </c>
      <c r="AV151" s="226" t="s">
        <v>84</v>
      </c>
      <c r="AW151" s="226" t="s">
        <v>33</v>
      </c>
      <c r="AX151" s="226" t="s">
        <v>76</v>
      </c>
      <c r="AY151" s="237" t="s">
        <v>123</v>
      </c>
    </row>
    <row r="152" s="238" customFormat="true" ht="12.8" hidden="false" customHeight="false" outlineLevel="0" collapsed="false">
      <c r="B152" s="239"/>
      <c r="C152" s="240"/>
      <c r="D152" s="229" t="s">
        <v>131</v>
      </c>
      <c r="E152" s="241"/>
      <c r="F152" s="242" t="s">
        <v>170</v>
      </c>
      <c r="G152" s="240"/>
      <c r="H152" s="243" t="n">
        <v>4.212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131</v>
      </c>
      <c r="AU152" s="249" t="s">
        <v>87</v>
      </c>
      <c r="AV152" s="238" t="s">
        <v>87</v>
      </c>
      <c r="AW152" s="238" t="s">
        <v>33</v>
      </c>
      <c r="AX152" s="238" t="s">
        <v>76</v>
      </c>
      <c r="AY152" s="249" t="s">
        <v>123</v>
      </c>
    </row>
    <row r="153" s="250" customFormat="true" ht="12.8" hidden="false" customHeight="false" outlineLevel="0" collapsed="false">
      <c r="B153" s="251"/>
      <c r="C153" s="252"/>
      <c r="D153" s="229" t="s">
        <v>131</v>
      </c>
      <c r="E153" s="253"/>
      <c r="F153" s="254" t="s">
        <v>149</v>
      </c>
      <c r="G153" s="252"/>
      <c r="H153" s="255" t="n">
        <v>5.78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AT153" s="261" t="s">
        <v>131</v>
      </c>
      <c r="AU153" s="261" t="s">
        <v>87</v>
      </c>
      <c r="AV153" s="250" t="s">
        <v>129</v>
      </c>
      <c r="AW153" s="250" t="s">
        <v>33</v>
      </c>
      <c r="AX153" s="250" t="s">
        <v>84</v>
      </c>
      <c r="AY153" s="261" t="s">
        <v>123</v>
      </c>
    </row>
    <row r="154" s="31" customFormat="true" ht="44.25" hidden="false" customHeight="true" outlineLevel="0" collapsed="false">
      <c r="A154" s="24"/>
      <c r="B154" s="25"/>
      <c r="C154" s="212" t="s">
        <v>171</v>
      </c>
      <c r="D154" s="212" t="s">
        <v>125</v>
      </c>
      <c r="E154" s="213" t="s">
        <v>172</v>
      </c>
      <c r="F154" s="214" t="s">
        <v>173</v>
      </c>
      <c r="G154" s="215" t="s">
        <v>143</v>
      </c>
      <c r="H154" s="216" t="n">
        <v>7.981</v>
      </c>
      <c r="I154" s="217"/>
      <c r="J154" s="218" t="n">
        <f aca="false">ROUND(I154*H154,2)</f>
        <v>0</v>
      </c>
      <c r="K154" s="219"/>
      <c r="L154" s="30"/>
      <c r="M154" s="220"/>
      <c r="N154" s="221" t="s">
        <v>41</v>
      </c>
      <c r="O154" s="74"/>
      <c r="P154" s="222" t="n">
        <f aca="false">O154*H154</f>
        <v>0</v>
      </c>
      <c r="Q154" s="222" t="n">
        <v>0</v>
      </c>
      <c r="R154" s="222" t="n">
        <f aca="false">Q154*H154</f>
        <v>0</v>
      </c>
      <c r="S154" s="222" t="n">
        <v>0</v>
      </c>
      <c r="T154" s="223" t="n">
        <f aca="false">S154*H154</f>
        <v>0</v>
      </c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R154" s="224" t="s">
        <v>129</v>
      </c>
      <c r="AT154" s="224" t="s">
        <v>125</v>
      </c>
      <c r="AU154" s="224" t="s">
        <v>87</v>
      </c>
      <c r="AY154" s="3" t="s">
        <v>123</v>
      </c>
      <c r="BE154" s="225" t="n">
        <f aca="false">IF(N154="základní",J154,0)</f>
        <v>0</v>
      </c>
      <c r="BF154" s="225" t="n">
        <f aca="false">IF(N154="snížená",J154,0)</f>
        <v>0</v>
      </c>
      <c r="BG154" s="225" t="n">
        <f aca="false">IF(N154="zákl. přenesená",J154,0)</f>
        <v>0</v>
      </c>
      <c r="BH154" s="225" t="n">
        <f aca="false">IF(N154="sníž. přenesená",J154,0)</f>
        <v>0</v>
      </c>
      <c r="BI154" s="225" t="n">
        <f aca="false">IF(N154="nulová",J154,0)</f>
        <v>0</v>
      </c>
      <c r="BJ154" s="3" t="s">
        <v>84</v>
      </c>
      <c r="BK154" s="225" t="n">
        <f aca="false">ROUND(I154*H154,2)</f>
        <v>0</v>
      </c>
      <c r="BL154" s="3" t="s">
        <v>129</v>
      </c>
      <c r="BM154" s="224" t="s">
        <v>174</v>
      </c>
    </row>
    <row r="155" s="226" customFormat="true" ht="12.8" hidden="false" customHeight="false" outlineLevel="0" collapsed="false">
      <c r="B155" s="227"/>
      <c r="C155" s="228"/>
      <c r="D155" s="229" t="s">
        <v>131</v>
      </c>
      <c r="E155" s="230"/>
      <c r="F155" s="231" t="s">
        <v>175</v>
      </c>
      <c r="G155" s="228"/>
      <c r="H155" s="230"/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131</v>
      </c>
      <c r="AU155" s="237" t="s">
        <v>87</v>
      </c>
      <c r="AV155" s="226" t="s">
        <v>84</v>
      </c>
      <c r="AW155" s="226" t="s">
        <v>33</v>
      </c>
      <c r="AX155" s="226" t="s">
        <v>76</v>
      </c>
      <c r="AY155" s="237" t="s">
        <v>123</v>
      </c>
    </row>
    <row r="156" s="238" customFormat="true" ht="12.8" hidden="false" customHeight="false" outlineLevel="0" collapsed="false">
      <c r="B156" s="239"/>
      <c r="C156" s="240"/>
      <c r="D156" s="229" t="s">
        <v>131</v>
      </c>
      <c r="E156" s="241"/>
      <c r="F156" s="242" t="s">
        <v>176</v>
      </c>
      <c r="G156" s="240"/>
      <c r="H156" s="243" t="n">
        <v>1.781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131</v>
      </c>
      <c r="AU156" s="249" t="s">
        <v>87</v>
      </c>
      <c r="AV156" s="238" t="s">
        <v>87</v>
      </c>
      <c r="AW156" s="238" t="s">
        <v>33</v>
      </c>
      <c r="AX156" s="238" t="s">
        <v>76</v>
      </c>
      <c r="AY156" s="249" t="s">
        <v>123</v>
      </c>
    </row>
    <row r="157" s="226" customFormat="true" ht="12.8" hidden="false" customHeight="false" outlineLevel="0" collapsed="false">
      <c r="B157" s="227"/>
      <c r="C157" s="228"/>
      <c r="D157" s="229" t="s">
        <v>131</v>
      </c>
      <c r="E157" s="230"/>
      <c r="F157" s="231" t="s">
        <v>177</v>
      </c>
      <c r="G157" s="228"/>
      <c r="H157" s="230"/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131</v>
      </c>
      <c r="AU157" s="237" t="s">
        <v>87</v>
      </c>
      <c r="AV157" s="226" t="s">
        <v>84</v>
      </c>
      <c r="AW157" s="226" t="s">
        <v>33</v>
      </c>
      <c r="AX157" s="226" t="s">
        <v>76</v>
      </c>
      <c r="AY157" s="237" t="s">
        <v>123</v>
      </c>
    </row>
    <row r="158" s="238" customFormat="true" ht="12.8" hidden="false" customHeight="false" outlineLevel="0" collapsed="false">
      <c r="B158" s="239"/>
      <c r="C158" s="240"/>
      <c r="D158" s="229" t="s">
        <v>131</v>
      </c>
      <c r="E158" s="241"/>
      <c r="F158" s="242" t="s">
        <v>178</v>
      </c>
      <c r="G158" s="240"/>
      <c r="H158" s="243" t="n">
        <v>3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131</v>
      </c>
      <c r="AU158" s="249" t="s">
        <v>87</v>
      </c>
      <c r="AV158" s="238" t="s">
        <v>87</v>
      </c>
      <c r="AW158" s="238" t="s">
        <v>33</v>
      </c>
      <c r="AX158" s="238" t="s">
        <v>76</v>
      </c>
      <c r="AY158" s="249" t="s">
        <v>123</v>
      </c>
    </row>
    <row r="159" s="226" customFormat="true" ht="12.8" hidden="false" customHeight="false" outlineLevel="0" collapsed="false">
      <c r="B159" s="227"/>
      <c r="C159" s="228"/>
      <c r="D159" s="229" t="s">
        <v>131</v>
      </c>
      <c r="E159" s="230"/>
      <c r="F159" s="231" t="s">
        <v>179</v>
      </c>
      <c r="G159" s="228"/>
      <c r="H159" s="230"/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131</v>
      </c>
      <c r="AU159" s="237" t="s">
        <v>87</v>
      </c>
      <c r="AV159" s="226" t="s">
        <v>84</v>
      </c>
      <c r="AW159" s="226" t="s">
        <v>33</v>
      </c>
      <c r="AX159" s="226" t="s">
        <v>76</v>
      </c>
      <c r="AY159" s="237" t="s">
        <v>123</v>
      </c>
    </row>
    <row r="160" s="238" customFormat="true" ht="12.8" hidden="false" customHeight="false" outlineLevel="0" collapsed="false">
      <c r="B160" s="239"/>
      <c r="C160" s="240"/>
      <c r="D160" s="229" t="s">
        <v>131</v>
      </c>
      <c r="E160" s="241"/>
      <c r="F160" s="242" t="s">
        <v>180</v>
      </c>
      <c r="G160" s="240"/>
      <c r="H160" s="243" t="n">
        <v>3.2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131</v>
      </c>
      <c r="AU160" s="249" t="s">
        <v>87</v>
      </c>
      <c r="AV160" s="238" t="s">
        <v>87</v>
      </c>
      <c r="AW160" s="238" t="s">
        <v>33</v>
      </c>
      <c r="AX160" s="238" t="s">
        <v>76</v>
      </c>
      <c r="AY160" s="249" t="s">
        <v>123</v>
      </c>
    </row>
    <row r="161" s="250" customFormat="true" ht="12.8" hidden="false" customHeight="false" outlineLevel="0" collapsed="false">
      <c r="B161" s="251"/>
      <c r="C161" s="252"/>
      <c r="D161" s="229" t="s">
        <v>131</v>
      </c>
      <c r="E161" s="253"/>
      <c r="F161" s="254" t="s">
        <v>149</v>
      </c>
      <c r="G161" s="252"/>
      <c r="H161" s="255" t="n">
        <v>7.981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AT161" s="261" t="s">
        <v>131</v>
      </c>
      <c r="AU161" s="261" t="s">
        <v>87</v>
      </c>
      <c r="AV161" s="250" t="s">
        <v>129</v>
      </c>
      <c r="AW161" s="250" t="s">
        <v>33</v>
      </c>
      <c r="AX161" s="250" t="s">
        <v>84</v>
      </c>
      <c r="AY161" s="261" t="s">
        <v>123</v>
      </c>
    </row>
    <row r="162" s="31" customFormat="true" ht="62.7" hidden="false" customHeight="true" outlineLevel="0" collapsed="false">
      <c r="A162" s="24"/>
      <c r="B162" s="25"/>
      <c r="C162" s="212" t="s">
        <v>181</v>
      </c>
      <c r="D162" s="212" t="s">
        <v>125</v>
      </c>
      <c r="E162" s="213" t="s">
        <v>182</v>
      </c>
      <c r="F162" s="214" t="s">
        <v>183</v>
      </c>
      <c r="G162" s="215" t="s">
        <v>143</v>
      </c>
      <c r="H162" s="216" t="n">
        <v>20.8</v>
      </c>
      <c r="I162" s="217"/>
      <c r="J162" s="218" t="n">
        <f aca="false">ROUND(I162*H162,2)</f>
        <v>0</v>
      </c>
      <c r="K162" s="219"/>
      <c r="L162" s="30"/>
      <c r="M162" s="220"/>
      <c r="N162" s="221" t="s">
        <v>41</v>
      </c>
      <c r="O162" s="74"/>
      <c r="P162" s="222" t="n">
        <f aca="false">O162*H162</f>
        <v>0</v>
      </c>
      <c r="Q162" s="222" t="n">
        <v>0</v>
      </c>
      <c r="R162" s="222" t="n">
        <f aca="false">Q162*H162</f>
        <v>0</v>
      </c>
      <c r="S162" s="222" t="n">
        <v>0</v>
      </c>
      <c r="T162" s="223" t="n">
        <f aca="false">S162*H162</f>
        <v>0</v>
      </c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R162" s="224" t="s">
        <v>129</v>
      </c>
      <c r="AT162" s="224" t="s">
        <v>125</v>
      </c>
      <c r="AU162" s="224" t="s">
        <v>87</v>
      </c>
      <c r="AY162" s="3" t="s">
        <v>123</v>
      </c>
      <c r="BE162" s="225" t="n">
        <f aca="false">IF(N162="základní",J162,0)</f>
        <v>0</v>
      </c>
      <c r="BF162" s="225" t="n">
        <f aca="false">IF(N162="snížená",J162,0)</f>
        <v>0</v>
      </c>
      <c r="BG162" s="225" t="n">
        <f aca="false">IF(N162="zákl. přenesená",J162,0)</f>
        <v>0</v>
      </c>
      <c r="BH162" s="225" t="n">
        <f aca="false">IF(N162="sníž. přenesená",J162,0)</f>
        <v>0</v>
      </c>
      <c r="BI162" s="225" t="n">
        <f aca="false">IF(N162="nulová",J162,0)</f>
        <v>0</v>
      </c>
      <c r="BJ162" s="3" t="s">
        <v>84</v>
      </c>
      <c r="BK162" s="225" t="n">
        <f aca="false">ROUND(I162*H162,2)</f>
        <v>0</v>
      </c>
      <c r="BL162" s="3" t="s">
        <v>129</v>
      </c>
      <c r="BM162" s="224" t="s">
        <v>184</v>
      </c>
    </row>
    <row r="163" s="226" customFormat="true" ht="12.8" hidden="false" customHeight="false" outlineLevel="0" collapsed="false">
      <c r="B163" s="227"/>
      <c r="C163" s="228"/>
      <c r="D163" s="229" t="s">
        <v>131</v>
      </c>
      <c r="E163" s="230"/>
      <c r="F163" s="231" t="s">
        <v>185</v>
      </c>
      <c r="G163" s="228"/>
      <c r="H163" s="230"/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131</v>
      </c>
      <c r="AU163" s="237" t="s">
        <v>87</v>
      </c>
      <c r="AV163" s="226" t="s">
        <v>84</v>
      </c>
      <c r="AW163" s="226" t="s">
        <v>33</v>
      </c>
      <c r="AX163" s="226" t="s">
        <v>76</v>
      </c>
      <c r="AY163" s="237" t="s">
        <v>123</v>
      </c>
    </row>
    <row r="164" s="238" customFormat="true" ht="12.8" hidden="false" customHeight="false" outlineLevel="0" collapsed="false">
      <c r="B164" s="239"/>
      <c r="C164" s="240"/>
      <c r="D164" s="229" t="s">
        <v>131</v>
      </c>
      <c r="E164" s="241"/>
      <c r="F164" s="242" t="s">
        <v>186</v>
      </c>
      <c r="G164" s="240"/>
      <c r="H164" s="243" t="n">
        <v>20.8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131</v>
      </c>
      <c r="AU164" s="249" t="s">
        <v>87</v>
      </c>
      <c r="AV164" s="238" t="s">
        <v>87</v>
      </c>
      <c r="AW164" s="238" t="s">
        <v>33</v>
      </c>
      <c r="AX164" s="238" t="s">
        <v>84</v>
      </c>
      <c r="AY164" s="249" t="s">
        <v>123</v>
      </c>
    </row>
    <row r="165" s="31" customFormat="true" ht="62.7" hidden="false" customHeight="true" outlineLevel="0" collapsed="false">
      <c r="A165" s="24"/>
      <c r="B165" s="25"/>
      <c r="C165" s="212" t="s">
        <v>187</v>
      </c>
      <c r="D165" s="212" t="s">
        <v>125</v>
      </c>
      <c r="E165" s="213" t="s">
        <v>188</v>
      </c>
      <c r="F165" s="214" t="s">
        <v>189</v>
      </c>
      <c r="G165" s="215" t="s">
        <v>143</v>
      </c>
      <c r="H165" s="216" t="n">
        <v>514.8</v>
      </c>
      <c r="I165" s="217"/>
      <c r="J165" s="218" t="n">
        <f aca="false">ROUND(I165*H165,2)</f>
        <v>0</v>
      </c>
      <c r="K165" s="219"/>
      <c r="L165" s="30"/>
      <c r="M165" s="220"/>
      <c r="N165" s="221" t="s">
        <v>41</v>
      </c>
      <c r="O165" s="74"/>
      <c r="P165" s="222" t="n">
        <f aca="false">O165*H165</f>
        <v>0</v>
      </c>
      <c r="Q165" s="222" t="n">
        <v>0</v>
      </c>
      <c r="R165" s="222" t="n">
        <f aca="false">Q165*H165</f>
        <v>0</v>
      </c>
      <c r="S165" s="222" t="n">
        <v>0</v>
      </c>
      <c r="T165" s="223" t="n">
        <f aca="false">S165*H165</f>
        <v>0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R165" s="224" t="s">
        <v>129</v>
      </c>
      <c r="AT165" s="224" t="s">
        <v>125</v>
      </c>
      <c r="AU165" s="224" t="s">
        <v>87</v>
      </c>
      <c r="AY165" s="3" t="s">
        <v>123</v>
      </c>
      <c r="BE165" s="225" t="n">
        <f aca="false">IF(N165="základní",J165,0)</f>
        <v>0</v>
      </c>
      <c r="BF165" s="225" t="n">
        <f aca="false">IF(N165="snížená",J165,0)</f>
        <v>0</v>
      </c>
      <c r="BG165" s="225" t="n">
        <f aca="false">IF(N165="zákl. přenesená",J165,0)</f>
        <v>0</v>
      </c>
      <c r="BH165" s="225" t="n">
        <f aca="false">IF(N165="sníž. přenesená",J165,0)</f>
        <v>0</v>
      </c>
      <c r="BI165" s="225" t="n">
        <f aca="false">IF(N165="nulová",J165,0)</f>
        <v>0</v>
      </c>
      <c r="BJ165" s="3" t="s">
        <v>84</v>
      </c>
      <c r="BK165" s="225" t="n">
        <f aca="false">ROUND(I165*H165,2)</f>
        <v>0</v>
      </c>
      <c r="BL165" s="3" t="s">
        <v>129</v>
      </c>
      <c r="BM165" s="224" t="s">
        <v>190</v>
      </c>
    </row>
    <row r="166" s="226" customFormat="true" ht="12.8" hidden="false" customHeight="false" outlineLevel="0" collapsed="false">
      <c r="B166" s="227"/>
      <c r="C166" s="228"/>
      <c r="D166" s="229" t="s">
        <v>131</v>
      </c>
      <c r="E166" s="230"/>
      <c r="F166" s="231" t="s">
        <v>191</v>
      </c>
      <c r="G166" s="228"/>
      <c r="H166" s="230"/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131</v>
      </c>
      <c r="AU166" s="237" t="s">
        <v>87</v>
      </c>
      <c r="AV166" s="226" t="s">
        <v>84</v>
      </c>
      <c r="AW166" s="226" t="s">
        <v>33</v>
      </c>
      <c r="AX166" s="226" t="s">
        <v>76</v>
      </c>
      <c r="AY166" s="237" t="s">
        <v>123</v>
      </c>
    </row>
    <row r="167" s="238" customFormat="true" ht="12.8" hidden="false" customHeight="false" outlineLevel="0" collapsed="false">
      <c r="B167" s="239"/>
      <c r="C167" s="240"/>
      <c r="D167" s="229" t="s">
        <v>131</v>
      </c>
      <c r="E167" s="241"/>
      <c r="F167" s="242" t="s">
        <v>192</v>
      </c>
      <c r="G167" s="240"/>
      <c r="H167" s="243" t="n">
        <v>38.2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131</v>
      </c>
      <c r="AU167" s="249" t="s">
        <v>87</v>
      </c>
      <c r="AV167" s="238" t="s">
        <v>87</v>
      </c>
      <c r="AW167" s="238" t="s">
        <v>33</v>
      </c>
      <c r="AX167" s="238" t="s">
        <v>76</v>
      </c>
      <c r="AY167" s="249" t="s">
        <v>123</v>
      </c>
    </row>
    <row r="168" s="226" customFormat="true" ht="12.8" hidden="false" customHeight="false" outlineLevel="0" collapsed="false">
      <c r="B168" s="227"/>
      <c r="C168" s="228"/>
      <c r="D168" s="229" t="s">
        <v>131</v>
      </c>
      <c r="E168" s="230"/>
      <c r="F168" s="231" t="s">
        <v>193</v>
      </c>
      <c r="G168" s="228"/>
      <c r="H168" s="230"/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131</v>
      </c>
      <c r="AU168" s="237" t="s">
        <v>87</v>
      </c>
      <c r="AV168" s="226" t="s">
        <v>84</v>
      </c>
      <c r="AW168" s="226" t="s">
        <v>33</v>
      </c>
      <c r="AX168" s="226" t="s">
        <v>76</v>
      </c>
      <c r="AY168" s="237" t="s">
        <v>123</v>
      </c>
    </row>
    <row r="169" s="238" customFormat="true" ht="12.8" hidden="false" customHeight="false" outlineLevel="0" collapsed="false">
      <c r="B169" s="239"/>
      <c r="C169" s="240"/>
      <c r="D169" s="229" t="s">
        <v>131</v>
      </c>
      <c r="E169" s="241"/>
      <c r="F169" s="242" t="s">
        <v>194</v>
      </c>
      <c r="G169" s="240"/>
      <c r="H169" s="243" t="n">
        <v>476.6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131</v>
      </c>
      <c r="AU169" s="249" t="s">
        <v>87</v>
      </c>
      <c r="AV169" s="238" t="s">
        <v>87</v>
      </c>
      <c r="AW169" s="238" t="s">
        <v>33</v>
      </c>
      <c r="AX169" s="238" t="s">
        <v>76</v>
      </c>
      <c r="AY169" s="249" t="s">
        <v>123</v>
      </c>
    </row>
    <row r="170" s="250" customFormat="true" ht="12.8" hidden="false" customHeight="false" outlineLevel="0" collapsed="false">
      <c r="B170" s="251"/>
      <c r="C170" s="252"/>
      <c r="D170" s="229" t="s">
        <v>131</v>
      </c>
      <c r="E170" s="253"/>
      <c r="F170" s="254" t="s">
        <v>149</v>
      </c>
      <c r="G170" s="252"/>
      <c r="H170" s="255" t="n">
        <v>514.8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131</v>
      </c>
      <c r="AU170" s="261" t="s">
        <v>87</v>
      </c>
      <c r="AV170" s="250" t="s">
        <v>129</v>
      </c>
      <c r="AW170" s="250" t="s">
        <v>33</v>
      </c>
      <c r="AX170" s="250" t="s">
        <v>84</v>
      </c>
      <c r="AY170" s="261" t="s">
        <v>123</v>
      </c>
    </row>
    <row r="171" s="31" customFormat="true" ht="24.15" hidden="false" customHeight="true" outlineLevel="0" collapsed="false">
      <c r="A171" s="24"/>
      <c r="B171" s="25"/>
      <c r="C171" s="212" t="s">
        <v>195</v>
      </c>
      <c r="D171" s="212" t="s">
        <v>125</v>
      </c>
      <c r="E171" s="213" t="s">
        <v>196</v>
      </c>
      <c r="F171" s="214" t="s">
        <v>197</v>
      </c>
      <c r="G171" s="215" t="s">
        <v>143</v>
      </c>
      <c r="H171" s="216" t="n">
        <v>38.2</v>
      </c>
      <c r="I171" s="217"/>
      <c r="J171" s="218" t="n">
        <f aca="false">ROUND(I171*H171,2)</f>
        <v>0</v>
      </c>
      <c r="K171" s="219"/>
      <c r="L171" s="30"/>
      <c r="M171" s="220"/>
      <c r="N171" s="221" t="s">
        <v>41</v>
      </c>
      <c r="O171" s="74"/>
      <c r="P171" s="222" t="n">
        <f aca="false">O171*H171</f>
        <v>0</v>
      </c>
      <c r="Q171" s="222" t="n">
        <v>0</v>
      </c>
      <c r="R171" s="222" t="n">
        <f aca="false">Q171*H171</f>
        <v>0</v>
      </c>
      <c r="S171" s="222" t="n">
        <v>0</v>
      </c>
      <c r="T171" s="223" t="n">
        <f aca="false">S171*H171</f>
        <v>0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R171" s="224" t="s">
        <v>129</v>
      </c>
      <c r="AT171" s="224" t="s">
        <v>125</v>
      </c>
      <c r="AU171" s="224" t="s">
        <v>87</v>
      </c>
      <c r="AY171" s="3" t="s">
        <v>123</v>
      </c>
      <c r="BE171" s="225" t="n">
        <f aca="false">IF(N171="základní",J171,0)</f>
        <v>0</v>
      </c>
      <c r="BF171" s="225" t="n">
        <f aca="false">IF(N171="snížená",J171,0)</f>
        <v>0</v>
      </c>
      <c r="BG171" s="225" t="n">
        <f aca="false">IF(N171="zákl. přenesená",J171,0)</f>
        <v>0</v>
      </c>
      <c r="BH171" s="225" t="n">
        <f aca="false">IF(N171="sníž. přenesená",J171,0)</f>
        <v>0</v>
      </c>
      <c r="BI171" s="225" t="n">
        <f aca="false">IF(N171="nulová",J171,0)</f>
        <v>0</v>
      </c>
      <c r="BJ171" s="3" t="s">
        <v>84</v>
      </c>
      <c r="BK171" s="225" t="n">
        <f aca="false">ROUND(I171*H171,2)</f>
        <v>0</v>
      </c>
      <c r="BL171" s="3" t="s">
        <v>129</v>
      </c>
      <c r="BM171" s="224" t="s">
        <v>198</v>
      </c>
    </row>
    <row r="172" s="226" customFormat="true" ht="12.8" hidden="false" customHeight="false" outlineLevel="0" collapsed="false">
      <c r="B172" s="227"/>
      <c r="C172" s="228"/>
      <c r="D172" s="229" t="s">
        <v>131</v>
      </c>
      <c r="E172" s="230"/>
      <c r="F172" s="231" t="s">
        <v>191</v>
      </c>
      <c r="G172" s="228"/>
      <c r="H172" s="230"/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131</v>
      </c>
      <c r="AU172" s="237" t="s">
        <v>87</v>
      </c>
      <c r="AV172" s="226" t="s">
        <v>84</v>
      </c>
      <c r="AW172" s="226" t="s">
        <v>33</v>
      </c>
      <c r="AX172" s="226" t="s">
        <v>76</v>
      </c>
      <c r="AY172" s="237" t="s">
        <v>123</v>
      </c>
    </row>
    <row r="173" s="238" customFormat="true" ht="12.8" hidden="false" customHeight="false" outlineLevel="0" collapsed="false">
      <c r="B173" s="239"/>
      <c r="C173" s="240"/>
      <c r="D173" s="229" t="s">
        <v>131</v>
      </c>
      <c r="E173" s="241"/>
      <c r="F173" s="242" t="s">
        <v>192</v>
      </c>
      <c r="G173" s="240"/>
      <c r="H173" s="243" t="n">
        <v>38.2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131</v>
      </c>
      <c r="AU173" s="249" t="s">
        <v>87</v>
      </c>
      <c r="AV173" s="238" t="s">
        <v>87</v>
      </c>
      <c r="AW173" s="238" t="s">
        <v>33</v>
      </c>
      <c r="AX173" s="238" t="s">
        <v>84</v>
      </c>
      <c r="AY173" s="249" t="s">
        <v>123</v>
      </c>
    </row>
    <row r="174" s="31" customFormat="true" ht="44.25" hidden="false" customHeight="true" outlineLevel="0" collapsed="false">
      <c r="A174" s="24"/>
      <c r="B174" s="25"/>
      <c r="C174" s="212" t="s">
        <v>199</v>
      </c>
      <c r="D174" s="212" t="s">
        <v>125</v>
      </c>
      <c r="E174" s="213" t="s">
        <v>200</v>
      </c>
      <c r="F174" s="214" t="s">
        <v>201</v>
      </c>
      <c r="G174" s="215" t="s">
        <v>143</v>
      </c>
      <c r="H174" s="216" t="n">
        <v>20.8</v>
      </c>
      <c r="I174" s="217"/>
      <c r="J174" s="218" t="n">
        <f aca="false">ROUND(I174*H174,2)</f>
        <v>0</v>
      </c>
      <c r="K174" s="219"/>
      <c r="L174" s="30"/>
      <c r="M174" s="220"/>
      <c r="N174" s="221" t="s">
        <v>41</v>
      </c>
      <c r="O174" s="74"/>
      <c r="P174" s="222" t="n">
        <f aca="false">O174*H174</f>
        <v>0</v>
      </c>
      <c r="Q174" s="222" t="n">
        <v>0</v>
      </c>
      <c r="R174" s="222" t="n">
        <f aca="false">Q174*H174</f>
        <v>0</v>
      </c>
      <c r="S174" s="222" t="n">
        <v>0</v>
      </c>
      <c r="T174" s="223" t="n">
        <f aca="false">S174*H174</f>
        <v>0</v>
      </c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R174" s="224" t="s">
        <v>129</v>
      </c>
      <c r="AT174" s="224" t="s">
        <v>125</v>
      </c>
      <c r="AU174" s="224" t="s">
        <v>87</v>
      </c>
      <c r="AY174" s="3" t="s">
        <v>123</v>
      </c>
      <c r="BE174" s="225" t="n">
        <f aca="false">IF(N174="základní",J174,0)</f>
        <v>0</v>
      </c>
      <c r="BF174" s="225" t="n">
        <f aca="false">IF(N174="snížená",J174,0)</f>
        <v>0</v>
      </c>
      <c r="BG174" s="225" t="n">
        <f aca="false">IF(N174="zákl. přenesená",J174,0)</f>
        <v>0</v>
      </c>
      <c r="BH174" s="225" t="n">
        <f aca="false">IF(N174="sníž. přenesená",J174,0)</f>
        <v>0</v>
      </c>
      <c r="BI174" s="225" t="n">
        <f aca="false">IF(N174="nulová",J174,0)</f>
        <v>0</v>
      </c>
      <c r="BJ174" s="3" t="s">
        <v>84</v>
      </c>
      <c r="BK174" s="225" t="n">
        <f aca="false">ROUND(I174*H174,2)</f>
        <v>0</v>
      </c>
      <c r="BL174" s="3" t="s">
        <v>129</v>
      </c>
      <c r="BM174" s="224" t="s">
        <v>202</v>
      </c>
    </row>
    <row r="175" s="226" customFormat="true" ht="12.8" hidden="false" customHeight="false" outlineLevel="0" collapsed="false">
      <c r="B175" s="227"/>
      <c r="C175" s="228"/>
      <c r="D175" s="229" t="s">
        <v>131</v>
      </c>
      <c r="E175" s="230"/>
      <c r="F175" s="231" t="s">
        <v>203</v>
      </c>
      <c r="G175" s="228"/>
      <c r="H175" s="230"/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131</v>
      </c>
      <c r="AU175" s="237" t="s">
        <v>87</v>
      </c>
      <c r="AV175" s="226" t="s">
        <v>84</v>
      </c>
      <c r="AW175" s="226" t="s">
        <v>33</v>
      </c>
      <c r="AX175" s="226" t="s">
        <v>76</v>
      </c>
      <c r="AY175" s="237" t="s">
        <v>123</v>
      </c>
    </row>
    <row r="176" s="238" customFormat="true" ht="12.8" hidden="false" customHeight="false" outlineLevel="0" collapsed="false">
      <c r="B176" s="239"/>
      <c r="C176" s="240"/>
      <c r="D176" s="229" t="s">
        <v>131</v>
      </c>
      <c r="E176" s="241"/>
      <c r="F176" s="242" t="s">
        <v>186</v>
      </c>
      <c r="G176" s="240"/>
      <c r="H176" s="243" t="n">
        <v>20.8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131</v>
      </c>
      <c r="AU176" s="249" t="s">
        <v>87</v>
      </c>
      <c r="AV176" s="238" t="s">
        <v>87</v>
      </c>
      <c r="AW176" s="238" t="s">
        <v>33</v>
      </c>
      <c r="AX176" s="238" t="s">
        <v>84</v>
      </c>
      <c r="AY176" s="249" t="s">
        <v>123</v>
      </c>
    </row>
    <row r="177" s="31" customFormat="true" ht="44.25" hidden="false" customHeight="true" outlineLevel="0" collapsed="false">
      <c r="A177" s="24"/>
      <c r="B177" s="25"/>
      <c r="C177" s="212" t="s">
        <v>204</v>
      </c>
      <c r="D177" s="212" t="s">
        <v>125</v>
      </c>
      <c r="E177" s="213" t="s">
        <v>205</v>
      </c>
      <c r="F177" s="214" t="s">
        <v>206</v>
      </c>
      <c r="G177" s="215" t="s">
        <v>143</v>
      </c>
      <c r="H177" s="216" t="n">
        <v>476.6</v>
      </c>
      <c r="I177" s="217"/>
      <c r="J177" s="218" t="n">
        <f aca="false">ROUND(I177*H177,2)</f>
        <v>0</v>
      </c>
      <c r="K177" s="219"/>
      <c r="L177" s="30"/>
      <c r="M177" s="220"/>
      <c r="N177" s="221" t="s">
        <v>41</v>
      </c>
      <c r="O177" s="74"/>
      <c r="P177" s="222" t="n">
        <f aca="false">O177*H177</f>
        <v>0</v>
      </c>
      <c r="Q177" s="222" t="n">
        <v>0</v>
      </c>
      <c r="R177" s="222" t="n">
        <f aca="false">Q177*H177</f>
        <v>0</v>
      </c>
      <c r="S177" s="222" t="n">
        <v>0</v>
      </c>
      <c r="T177" s="223" t="n">
        <f aca="false">S177*H177</f>
        <v>0</v>
      </c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R177" s="224" t="s">
        <v>129</v>
      </c>
      <c r="AT177" s="224" t="s">
        <v>125</v>
      </c>
      <c r="AU177" s="224" t="s">
        <v>87</v>
      </c>
      <c r="AY177" s="3" t="s">
        <v>123</v>
      </c>
      <c r="BE177" s="225" t="n">
        <f aca="false">IF(N177="základní",J177,0)</f>
        <v>0</v>
      </c>
      <c r="BF177" s="225" t="n">
        <f aca="false">IF(N177="snížená",J177,0)</f>
        <v>0</v>
      </c>
      <c r="BG177" s="225" t="n">
        <f aca="false">IF(N177="zákl. přenesená",J177,0)</f>
        <v>0</v>
      </c>
      <c r="BH177" s="225" t="n">
        <f aca="false">IF(N177="sníž. přenesená",J177,0)</f>
        <v>0</v>
      </c>
      <c r="BI177" s="225" t="n">
        <f aca="false">IF(N177="nulová",J177,0)</f>
        <v>0</v>
      </c>
      <c r="BJ177" s="3" t="s">
        <v>84</v>
      </c>
      <c r="BK177" s="225" t="n">
        <f aca="false">ROUND(I177*H177,2)</f>
        <v>0</v>
      </c>
      <c r="BL177" s="3" t="s">
        <v>129</v>
      </c>
      <c r="BM177" s="224" t="s">
        <v>207</v>
      </c>
    </row>
    <row r="178" s="226" customFormat="true" ht="12.8" hidden="false" customHeight="false" outlineLevel="0" collapsed="false">
      <c r="B178" s="227"/>
      <c r="C178" s="228"/>
      <c r="D178" s="229" t="s">
        <v>131</v>
      </c>
      <c r="E178" s="230"/>
      <c r="F178" s="231" t="s">
        <v>193</v>
      </c>
      <c r="G178" s="228"/>
      <c r="H178" s="230"/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131</v>
      </c>
      <c r="AU178" s="237" t="s">
        <v>87</v>
      </c>
      <c r="AV178" s="226" t="s">
        <v>84</v>
      </c>
      <c r="AW178" s="226" t="s">
        <v>33</v>
      </c>
      <c r="AX178" s="226" t="s">
        <v>76</v>
      </c>
      <c r="AY178" s="237" t="s">
        <v>123</v>
      </c>
    </row>
    <row r="179" s="238" customFormat="true" ht="12.8" hidden="false" customHeight="false" outlineLevel="0" collapsed="false">
      <c r="B179" s="239"/>
      <c r="C179" s="240"/>
      <c r="D179" s="229" t="s">
        <v>131</v>
      </c>
      <c r="E179" s="241"/>
      <c r="F179" s="242" t="s">
        <v>194</v>
      </c>
      <c r="G179" s="240"/>
      <c r="H179" s="243" t="n">
        <v>476.6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AT179" s="249" t="s">
        <v>131</v>
      </c>
      <c r="AU179" s="249" t="s">
        <v>87</v>
      </c>
      <c r="AV179" s="238" t="s">
        <v>87</v>
      </c>
      <c r="AW179" s="238" t="s">
        <v>33</v>
      </c>
      <c r="AX179" s="238" t="s">
        <v>84</v>
      </c>
      <c r="AY179" s="249" t="s">
        <v>123</v>
      </c>
    </row>
    <row r="180" s="31" customFormat="true" ht="44.25" hidden="false" customHeight="true" outlineLevel="0" collapsed="false">
      <c r="A180" s="24"/>
      <c r="B180" s="25"/>
      <c r="C180" s="212" t="s">
        <v>208</v>
      </c>
      <c r="D180" s="212" t="s">
        <v>125</v>
      </c>
      <c r="E180" s="213" t="s">
        <v>209</v>
      </c>
      <c r="F180" s="214" t="s">
        <v>210</v>
      </c>
      <c r="G180" s="215" t="s">
        <v>143</v>
      </c>
      <c r="H180" s="216" t="n">
        <v>476.6</v>
      </c>
      <c r="I180" s="217"/>
      <c r="J180" s="218" t="n">
        <f aca="false">ROUND(I180*H180,2)</f>
        <v>0</v>
      </c>
      <c r="K180" s="219"/>
      <c r="L180" s="30"/>
      <c r="M180" s="220"/>
      <c r="N180" s="221" t="s">
        <v>41</v>
      </c>
      <c r="O180" s="74"/>
      <c r="P180" s="222" t="n">
        <f aca="false">O180*H180</f>
        <v>0</v>
      </c>
      <c r="Q180" s="222" t="n">
        <v>0</v>
      </c>
      <c r="R180" s="222" t="n">
        <f aca="false">Q180*H180</f>
        <v>0</v>
      </c>
      <c r="S180" s="222" t="n">
        <v>0</v>
      </c>
      <c r="T180" s="223" t="n">
        <f aca="false">S180*H180</f>
        <v>0</v>
      </c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R180" s="224" t="s">
        <v>129</v>
      </c>
      <c r="AT180" s="224" t="s">
        <v>125</v>
      </c>
      <c r="AU180" s="224" t="s">
        <v>87</v>
      </c>
      <c r="AY180" s="3" t="s">
        <v>123</v>
      </c>
      <c r="BE180" s="225" t="n">
        <f aca="false">IF(N180="základní",J180,0)</f>
        <v>0</v>
      </c>
      <c r="BF180" s="225" t="n">
        <f aca="false">IF(N180="snížená",J180,0)</f>
        <v>0</v>
      </c>
      <c r="BG180" s="225" t="n">
        <f aca="false">IF(N180="zákl. přenesená",J180,0)</f>
        <v>0</v>
      </c>
      <c r="BH180" s="225" t="n">
        <f aca="false">IF(N180="sníž. přenesená",J180,0)</f>
        <v>0</v>
      </c>
      <c r="BI180" s="225" t="n">
        <f aca="false">IF(N180="nulová",J180,0)</f>
        <v>0</v>
      </c>
      <c r="BJ180" s="3" t="s">
        <v>84</v>
      </c>
      <c r="BK180" s="225" t="n">
        <f aca="false">ROUND(I180*H180,2)</f>
        <v>0</v>
      </c>
      <c r="BL180" s="3" t="s">
        <v>129</v>
      </c>
      <c r="BM180" s="224" t="s">
        <v>211</v>
      </c>
    </row>
    <row r="181" s="226" customFormat="true" ht="12.8" hidden="false" customHeight="false" outlineLevel="0" collapsed="false">
      <c r="B181" s="227"/>
      <c r="C181" s="228"/>
      <c r="D181" s="229" t="s">
        <v>131</v>
      </c>
      <c r="E181" s="230"/>
      <c r="F181" s="231" t="s">
        <v>212</v>
      </c>
      <c r="G181" s="228"/>
      <c r="H181" s="230"/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131</v>
      </c>
      <c r="AU181" s="237" t="s">
        <v>87</v>
      </c>
      <c r="AV181" s="226" t="s">
        <v>84</v>
      </c>
      <c r="AW181" s="226" t="s">
        <v>33</v>
      </c>
      <c r="AX181" s="226" t="s">
        <v>76</v>
      </c>
      <c r="AY181" s="237" t="s">
        <v>123</v>
      </c>
    </row>
    <row r="182" s="238" customFormat="true" ht="12.8" hidden="false" customHeight="false" outlineLevel="0" collapsed="false">
      <c r="B182" s="239"/>
      <c r="C182" s="240"/>
      <c r="D182" s="229" t="s">
        <v>131</v>
      </c>
      <c r="E182" s="241"/>
      <c r="F182" s="242" t="s">
        <v>213</v>
      </c>
      <c r="G182" s="240"/>
      <c r="H182" s="243" t="n">
        <v>349.7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131</v>
      </c>
      <c r="AU182" s="249" t="s">
        <v>87</v>
      </c>
      <c r="AV182" s="238" t="s">
        <v>87</v>
      </c>
      <c r="AW182" s="238" t="s">
        <v>33</v>
      </c>
      <c r="AX182" s="238" t="s">
        <v>76</v>
      </c>
      <c r="AY182" s="249" t="s">
        <v>123</v>
      </c>
    </row>
    <row r="183" s="226" customFormat="true" ht="12.8" hidden="false" customHeight="false" outlineLevel="0" collapsed="false">
      <c r="B183" s="227"/>
      <c r="C183" s="228"/>
      <c r="D183" s="229" t="s">
        <v>131</v>
      </c>
      <c r="E183" s="230"/>
      <c r="F183" s="231" t="s">
        <v>214</v>
      </c>
      <c r="G183" s="228"/>
      <c r="H183" s="230"/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131</v>
      </c>
      <c r="AU183" s="237" t="s">
        <v>87</v>
      </c>
      <c r="AV183" s="226" t="s">
        <v>84</v>
      </c>
      <c r="AW183" s="226" t="s">
        <v>33</v>
      </c>
      <c r="AX183" s="226" t="s">
        <v>76</v>
      </c>
      <c r="AY183" s="237" t="s">
        <v>123</v>
      </c>
    </row>
    <row r="184" s="238" customFormat="true" ht="12.8" hidden="false" customHeight="false" outlineLevel="0" collapsed="false">
      <c r="B184" s="239"/>
      <c r="C184" s="240"/>
      <c r="D184" s="229" t="s">
        <v>131</v>
      </c>
      <c r="E184" s="241"/>
      <c r="F184" s="242" t="s">
        <v>215</v>
      </c>
      <c r="G184" s="240"/>
      <c r="H184" s="243" t="n">
        <v>126.9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131</v>
      </c>
      <c r="AU184" s="249" t="s">
        <v>87</v>
      </c>
      <c r="AV184" s="238" t="s">
        <v>87</v>
      </c>
      <c r="AW184" s="238" t="s">
        <v>33</v>
      </c>
      <c r="AX184" s="238" t="s">
        <v>76</v>
      </c>
      <c r="AY184" s="249" t="s">
        <v>123</v>
      </c>
    </row>
    <row r="185" s="250" customFormat="true" ht="12.8" hidden="false" customHeight="false" outlineLevel="0" collapsed="false">
      <c r="B185" s="251"/>
      <c r="C185" s="252"/>
      <c r="D185" s="229" t="s">
        <v>131</v>
      </c>
      <c r="E185" s="253"/>
      <c r="F185" s="254" t="s">
        <v>149</v>
      </c>
      <c r="G185" s="252"/>
      <c r="H185" s="255" t="n">
        <v>476.6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AT185" s="261" t="s">
        <v>131</v>
      </c>
      <c r="AU185" s="261" t="s">
        <v>87</v>
      </c>
      <c r="AV185" s="250" t="s">
        <v>129</v>
      </c>
      <c r="AW185" s="250" t="s">
        <v>33</v>
      </c>
      <c r="AX185" s="250" t="s">
        <v>84</v>
      </c>
      <c r="AY185" s="261" t="s">
        <v>123</v>
      </c>
    </row>
    <row r="186" s="31" customFormat="true" ht="37.8" hidden="false" customHeight="true" outlineLevel="0" collapsed="false">
      <c r="A186" s="24"/>
      <c r="B186" s="25"/>
      <c r="C186" s="212" t="s">
        <v>216</v>
      </c>
      <c r="D186" s="212" t="s">
        <v>125</v>
      </c>
      <c r="E186" s="213" t="s">
        <v>217</v>
      </c>
      <c r="F186" s="214" t="s">
        <v>218</v>
      </c>
      <c r="G186" s="215" t="s">
        <v>143</v>
      </c>
      <c r="H186" s="216" t="n">
        <v>20.8</v>
      </c>
      <c r="I186" s="217"/>
      <c r="J186" s="218" t="n">
        <f aca="false">ROUND(I186*H186,2)</f>
        <v>0</v>
      </c>
      <c r="K186" s="219"/>
      <c r="L186" s="30"/>
      <c r="M186" s="220"/>
      <c r="N186" s="221" t="s">
        <v>41</v>
      </c>
      <c r="O186" s="74"/>
      <c r="P186" s="222" t="n">
        <f aca="false">O186*H186</f>
        <v>0</v>
      </c>
      <c r="Q186" s="222" t="n">
        <v>0</v>
      </c>
      <c r="R186" s="222" t="n">
        <f aca="false">Q186*H186</f>
        <v>0</v>
      </c>
      <c r="S186" s="222" t="n">
        <v>0</v>
      </c>
      <c r="T186" s="223" t="n">
        <f aca="false">S186*H186</f>
        <v>0</v>
      </c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R186" s="224" t="s">
        <v>129</v>
      </c>
      <c r="AT186" s="224" t="s">
        <v>125</v>
      </c>
      <c r="AU186" s="224" t="s">
        <v>87</v>
      </c>
      <c r="AY186" s="3" t="s">
        <v>123</v>
      </c>
      <c r="BE186" s="225" t="n">
        <f aca="false">IF(N186="základní",J186,0)</f>
        <v>0</v>
      </c>
      <c r="BF186" s="225" t="n">
        <f aca="false">IF(N186="snížená",J186,0)</f>
        <v>0</v>
      </c>
      <c r="BG186" s="225" t="n">
        <f aca="false">IF(N186="zákl. přenesená",J186,0)</f>
        <v>0</v>
      </c>
      <c r="BH186" s="225" t="n">
        <f aca="false">IF(N186="sníž. přenesená",J186,0)</f>
        <v>0</v>
      </c>
      <c r="BI186" s="225" t="n">
        <f aca="false">IF(N186="nulová",J186,0)</f>
        <v>0</v>
      </c>
      <c r="BJ186" s="3" t="s">
        <v>84</v>
      </c>
      <c r="BK186" s="225" t="n">
        <f aca="false">ROUND(I186*H186,2)</f>
        <v>0</v>
      </c>
      <c r="BL186" s="3" t="s">
        <v>129</v>
      </c>
      <c r="BM186" s="224" t="s">
        <v>219</v>
      </c>
    </row>
    <row r="187" s="226" customFormat="true" ht="12.8" hidden="false" customHeight="false" outlineLevel="0" collapsed="false">
      <c r="B187" s="227"/>
      <c r="C187" s="228"/>
      <c r="D187" s="229" t="s">
        <v>131</v>
      </c>
      <c r="E187" s="230"/>
      <c r="F187" s="231" t="s">
        <v>220</v>
      </c>
      <c r="G187" s="228"/>
      <c r="H187" s="230"/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131</v>
      </c>
      <c r="AU187" s="237" t="s">
        <v>87</v>
      </c>
      <c r="AV187" s="226" t="s">
        <v>84</v>
      </c>
      <c r="AW187" s="226" t="s">
        <v>33</v>
      </c>
      <c r="AX187" s="226" t="s">
        <v>76</v>
      </c>
      <c r="AY187" s="237" t="s">
        <v>123</v>
      </c>
    </row>
    <row r="188" s="238" customFormat="true" ht="12.8" hidden="false" customHeight="false" outlineLevel="0" collapsed="false">
      <c r="B188" s="239"/>
      <c r="C188" s="240"/>
      <c r="D188" s="229" t="s">
        <v>131</v>
      </c>
      <c r="E188" s="241"/>
      <c r="F188" s="242" t="s">
        <v>186</v>
      </c>
      <c r="G188" s="240"/>
      <c r="H188" s="243" t="n">
        <v>20.8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131</v>
      </c>
      <c r="AU188" s="249" t="s">
        <v>87</v>
      </c>
      <c r="AV188" s="238" t="s">
        <v>87</v>
      </c>
      <c r="AW188" s="238" t="s">
        <v>33</v>
      </c>
      <c r="AX188" s="238" t="s">
        <v>84</v>
      </c>
      <c r="AY188" s="249" t="s">
        <v>123</v>
      </c>
    </row>
    <row r="189" s="31" customFormat="true" ht="24.15" hidden="false" customHeight="true" outlineLevel="0" collapsed="false">
      <c r="A189" s="24"/>
      <c r="B189" s="25"/>
      <c r="C189" s="212" t="s">
        <v>7</v>
      </c>
      <c r="D189" s="212" t="s">
        <v>125</v>
      </c>
      <c r="E189" s="213" t="s">
        <v>221</v>
      </c>
      <c r="F189" s="214" t="s">
        <v>222</v>
      </c>
      <c r="G189" s="215" t="s">
        <v>143</v>
      </c>
      <c r="H189" s="216" t="n">
        <v>51.84</v>
      </c>
      <c r="I189" s="217"/>
      <c r="J189" s="218" t="n">
        <f aca="false">ROUND(I189*H189,2)</f>
        <v>0</v>
      </c>
      <c r="K189" s="219"/>
      <c r="L189" s="30"/>
      <c r="M189" s="220"/>
      <c r="N189" s="221" t="s">
        <v>41</v>
      </c>
      <c r="O189" s="74"/>
      <c r="P189" s="222" t="n">
        <f aca="false">O189*H189</f>
        <v>0</v>
      </c>
      <c r="Q189" s="222" t="n">
        <v>0</v>
      </c>
      <c r="R189" s="222" t="n">
        <f aca="false">Q189*H189</f>
        <v>0</v>
      </c>
      <c r="S189" s="222" t="n">
        <v>0</v>
      </c>
      <c r="T189" s="223" t="n">
        <f aca="false">S189*H189</f>
        <v>0</v>
      </c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R189" s="224" t="s">
        <v>129</v>
      </c>
      <c r="AT189" s="224" t="s">
        <v>125</v>
      </c>
      <c r="AU189" s="224" t="s">
        <v>87</v>
      </c>
      <c r="AY189" s="3" t="s">
        <v>123</v>
      </c>
      <c r="BE189" s="225" t="n">
        <f aca="false">IF(N189="základní",J189,0)</f>
        <v>0</v>
      </c>
      <c r="BF189" s="225" t="n">
        <f aca="false">IF(N189="snížená",J189,0)</f>
        <v>0</v>
      </c>
      <c r="BG189" s="225" t="n">
        <f aca="false">IF(N189="zákl. přenesená",J189,0)</f>
        <v>0</v>
      </c>
      <c r="BH189" s="225" t="n">
        <f aca="false">IF(N189="sníž. přenesená",J189,0)</f>
        <v>0</v>
      </c>
      <c r="BI189" s="225" t="n">
        <f aca="false">IF(N189="nulová",J189,0)</f>
        <v>0</v>
      </c>
      <c r="BJ189" s="3" t="s">
        <v>84</v>
      </c>
      <c r="BK189" s="225" t="n">
        <f aca="false">ROUND(I189*H189,2)</f>
        <v>0</v>
      </c>
      <c r="BL189" s="3" t="s">
        <v>129</v>
      </c>
      <c r="BM189" s="224" t="s">
        <v>223</v>
      </c>
    </row>
    <row r="190" s="226" customFormat="true" ht="12.8" hidden="false" customHeight="false" outlineLevel="0" collapsed="false">
      <c r="B190" s="227"/>
      <c r="C190" s="228"/>
      <c r="D190" s="229" t="s">
        <v>131</v>
      </c>
      <c r="E190" s="230"/>
      <c r="F190" s="231" t="s">
        <v>224</v>
      </c>
      <c r="G190" s="228"/>
      <c r="H190" s="230"/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131</v>
      </c>
      <c r="AU190" s="237" t="s">
        <v>87</v>
      </c>
      <c r="AV190" s="226" t="s">
        <v>84</v>
      </c>
      <c r="AW190" s="226" t="s">
        <v>33</v>
      </c>
      <c r="AX190" s="226" t="s">
        <v>76</v>
      </c>
      <c r="AY190" s="237" t="s">
        <v>123</v>
      </c>
    </row>
    <row r="191" s="238" customFormat="true" ht="12.8" hidden="false" customHeight="false" outlineLevel="0" collapsed="false">
      <c r="B191" s="239"/>
      <c r="C191" s="240"/>
      <c r="D191" s="229" t="s">
        <v>131</v>
      </c>
      <c r="E191" s="241"/>
      <c r="F191" s="242" t="s">
        <v>154</v>
      </c>
      <c r="G191" s="240"/>
      <c r="H191" s="243" t="n">
        <v>51.84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131</v>
      </c>
      <c r="AU191" s="249" t="s">
        <v>87</v>
      </c>
      <c r="AV191" s="238" t="s">
        <v>87</v>
      </c>
      <c r="AW191" s="238" t="s">
        <v>33</v>
      </c>
      <c r="AX191" s="238" t="s">
        <v>84</v>
      </c>
      <c r="AY191" s="249" t="s">
        <v>123</v>
      </c>
    </row>
    <row r="192" s="31" customFormat="true" ht="66.75" hidden="false" customHeight="true" outlineLevel="0" collapsed="false">
      <c r="A192" s="24"/>
      <c r="B192" s="25"/>
      <c r="C192" s="212" t="s">
        <v>225</v>
      </c>
      <c r="D192" s="212" t="s">
        <v>125</v>
      </c>
      <c r="E192" s="213" t="s">
        <v>226</v>
      </c>
      <c r="F192" s="214" t="s">
        <v>227</v>
      </c>
      <c r="G192" s="215" t="s">
        <v>143</v>
      </c>
      <c r="H192" s="216" t="n">
        <v>23.275</v>
      </c>
      <c r="I192" s="217"/>
      <c r="J192" s="218" t="n">
        <f aca="false">ROUND(I192*H192,2)</f>
        <v>0</v>
      </c>
      <c r="K192" s="219"/>
      <c r="L192" s="30"/>
      <c r="M192" s="220"/>
      <c r="N192" s="221" t="s">
        <v>41</v>
      </c>
      <c r="O192" s="74"/>
      <c r="P192" s="222" t="n">
        <f aca="false">O192*H192</f>
        <v>0</v>
      </c>
      <c r="Q192" s="222" t="n">
        <v>0</v>
      </c>
      <c r="R192" s="222" t="n">
        <f aca="false">Q192*H192</f>
        <v>0</v>
      </c>
      <c r="S192" s="222" t="n">
        <v>0</v>
      </c>
      <c r="T192" s="223" t="n">
        <f aca="false">S192*H192</f>
        <v>0</v>
      </c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R192" s="224" t="s">
        <v>129</v>
      </c>
      <c r="AT192" s="224" t="s">
        <v>125</v>
      </c>
      <c r="AU192" s="224" t="s">
        <v>87</v>
      </c>
      <c r="AY192" s="3" t="s">
        <v>123</v>
      </c>
      <c r="BE192" s="225" t="n">
        <f aca="false">IF(N192="základní",J192,0)</f>
        <v>0</v>
      </c>
      <c r="BF192" s="225" t="n">
        <f aca="false">IF(N192="snížená",J192,0)</f>
        <v>0</v>
      </c>
      <c r="BG192" s="225" t="n">
        <f aca="false">IF(N192="zákl. přenesená",J192,0)</f>
        <v>0</v>
      </c>
      <c r="BH192" s="225" t="n">
        <f aca="false">IF(N192="sníž. přenesená",J192,0)</f>
        <v>0</v>
      </c>
      <c r="BI192" s="225" t="n">
        <f aca="false">IF(N192="nulová",J192,0)</f>
        <v>0</v>
      </c>
      <c r="BJ192" s="3" t="s">
        <v>84</v>
      </c>
      <c r="BK192" s="225" t="n">
        <f aca="false">ROUND(I192*H192,2)</f>
        <v>0</v>
      </c>
      <c r="BL192" s="3" t="s">
        <v>129</v>
      </c>
      <c r="BM192" s="224" t="s">
        <v>228</v>
      </c>
    </row>
    <row r="193" s="226" customFormat="true" ht="12.8" hidden="false" customHeight="false" outlineLevel="0" collapsed="false">
      <c r="B193" s="227"/>
      <c r="C193" s="228"/>
      <c r="D193" s="229" t="s">
        <v>131</v>
      </c>
      <c r="E193" s="230"/>
      <c r="F193" s="231" t="s">
        <v>229</v>
      </c>
      <c r="G193" s="228"/>
      <c r="H193" s="230"/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131</v>
      </c>
      <c r="AU193" s="237" t="s">
        <v>87</v>
      </c>
      <c r="AV193" s="226" t="s">
        <v>84</v>
      </c>
      <c r="AW193" s="226" t="s">
        <v>33</v>
      </c>
      <c r="AX193" s="226" t="s">
        <v>76</v>
      </c>
      <c r="AY193" s="237" t="s">
        <v>123</v>
      </c>
    </row>
    <row r="194" s="238" customFormat="true" ht="12.8" hidden="false" customHeight="false" outlineLevel="0" collapsed="false">
      <c r="B194" s="239"/>
      <c r="C194" s="240"/>
      <c r="D194" s="229" t="s">
        <v>131</v>
      </c>
      <c r="E194" s="241"/>
      <c r="F194" s="242" t="s">
        <v>230</v>
      </c>
      <c r="G194" s="240"/>
      <c r="H194" s="243" t="n">
        <v>6.825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131</v>
      </c>
      <c r="AU194" s="249" t="s">
        <v>87</v>
      </c>
      <c r="AV194" s="238" t="s">
        <v>87</v>
      </c>
      <c r="AW194" s="238" t="s">
        <v>33</v>
      </c>
      <c r="AX194" s="238" t="s">
        <v>76</v>
      </c>
      <c r="AY194" s="249" t="s">
        <v>123</v>
      </c>
    </row>
    <row r="195" s="226" customFormat="true" ht="12.8" hidden="false" customHeight="false" outlineLevel="0" collapsed="false">
      <c r="B195" s="227"/>
      <c r="C195" s="228"/>
      <c r="D195" s="229" t="s">
        <v>131</v>
      </c>
      <c r="E195" s="230"/>
      <c r="F195" s="231" t="s">
        <v>231</v>
      </c>
      <c r="G195" s="228"/>
      <c r="H195" s="230"/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131</v>
      </c>
      <c r="AU195" s="237" t="s">
        <v>87</v>
      </c>
      <c r="AV195" s="226" t="s">
        <v>84</v>
      </c>
      <c r="AW195" s="226" t="s">
        <v>33</v>
      </c>
      <c r="AX195" s="226" t="s">
        <v>76</v>
      </c>
      <c r="AY195" s="237" t="s">
        <v>123</v>
      </c>
    </row>
    <row r="196" s="238" customFormat="true" ht="12.8" hidden="false" customHeight="false" outlineLevel="0" collapsed="false">
      <c r="B196" s="239"/>
      <c r="C196" s="240"/>
      <c r="D196" s="229" t="s">
        <v>131</v>
      </c>
      <c r="E196" s="241"/>
      <c r="F196" s="242" t="s">
        <v>232</v>
      </c>
      <c r="G196" s="240"/>
      <c r="H196" s="243" t="n">
        <v>12.8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AT196" s="249" t="s">
        <v>131</v>
      </c>
      <c r="AU196" s="249" t="s">
        <v>87</v>
      </c>
      <c r="AV196" s="238" t="s">
        <v>87</v>
      </c>
      <c r="AW196" s="238" t="s">
        <v>33</v>
      </c>
      <c r="AX196" s="238" t="s">
        <v>76</v>
      </c>
      <c r="AY196" s="249" t="s">
        <v>123</v>
      </c>
    </row>
    <row r="197" s="238" customFormat="true" ht="12.8" hidden="false" customHeight="false" outlineLevel="0" collapsed="false">
      <c r="B197" s="239"/>
      <c r="C197" s="240"/>
      <c r="D197" s="229" t="s">
        <v>131</v>
      </c>
      <c r="E197" s="241"/>
      <c r="F197" s="242" t="s">
        <v>233</v>
      </c>
      <c r="G197" s="240"/>
      <c r="H197" s="243" t="n">
        <v>2.25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131</v>
      </c>
      <c r="AU197" s="249" t="s">
        <v>87</v>
      </c>
      <c r="AV197" s="238" t="s">
        <v>87</v>
      </c>
      <c r="AW197" s="238" t="s">
        <v>33</v>
      </c>
      <c r="AX197" s="238" t="s">
        <v>76</v>
      </c>
      <c r="AY197" s="249" t="s">
        <v>123</v>
      </c>
    </row>
    <row r="198" s="238" customFormat="true" ht="12.8" hidden="false" customHeight="false" outlineLevel="0" collapsed="false">
      <c r="B198" s="239"/>
      <c r="C198" s="240"/>
      <c r="D198" s="229" t="s">
        <v>131</v>
      </c>
      <c r="E198" s="241"/>
      <c r="F198" s="242" t="s">
        <v>234</v>
      </c>
      <c r="G198" s="240"/>
      <c r="H198" s="243" t="n">
        <v>1.4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131</v>
      </c>
      <c r="AU198" s="249" t="s">
        <v>87</v>
      </c>
      <c r="AV198" s="238" t="s">
        <v>87</v>
      </c>
      <c r="AW198" s="238" t="s">
        <v>33</v>
      </c>
      <c r="AX198" s="238" t="s">
        <v>76</v>
      </c>
      <c r="AY198" s="249" t="s">
        <v>123</v>
      </c>
    </row>
    <row r="199" s="250" customFormat="true" ht="12.8" hidden="false" customHeight="false" outlineLevel="0" collapsed="false">
      <c r="B199" s="251"/>
      <c r="C199" s="252"/>
      <c r="D199" s="229" t="s">
        <v>131</v>
      </c>
      <c r="E199" s="253"/>
      <c r="F199" s="254" t="s">
        <v>149</v>
      </c>
      <c r="G199" s="252"/>
      <c r="H199" s="255" t="n">
        <v>23.275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AT199" s="261" t="s">
        <v>131</v>
      </c>
      <c r="AU199" s="261" t="s">
        <v>87</v>
      </c>
      <c r="AV199" s="250" t="s">
        <v>129</v>
      </c>
      <c r="AW199" s="250" t="s">
        <v>33</v>
      </c>
      <c r="AX199" s="250" t="s">
        <v>84</v>
      </c>
      <c r="AY199" s="261" t="s">
        <v>123</v>
      </c>
    </row>
    <row r="200" s="31" customFormat="true" ht="16.5" hidden="false" customHeight="true" outlineLevel="0" collapsed="false">
      <c r="A200" s="24"/>
      <c r="B200" s="25"/>
      <c r="C200" s="262" t="s">
        <v>235</v>
      </c>
      <c r="D200" s="262" t="s">
        <v>236</v>
      </c>
      <c r="E200" s="263" t="s">
        <v>237</v>
      </c>
      <c r="F200" s="264" t="s">
        <v>238</v>
      </c>
      <c r="G200" s="265" t="s">
        <v>239</v>
      </c>
      <c r="H200" s="266" t="n">
        <v>46.55</v>
      </c>
      <c r="I200" s="267"/>
      <c r="J200" s="268" t="n">
        <f aca="false">ROUND(I200*H200,2)</f>
        <v>0</v>
      </c>
      <c r="K200" s="269"/>
      <c r="L200" s="270"/>
      <c r="M200" s="271"/>
      <c r="N200" s="272" t="s">
        <v>41</v>
      </c>
      <c r="O200" s="74"/>
      <c r="P200" s="222" t="n">
        <f aca="false">O200*H200</f>
        <v>0</v>
      </c>
      <c r="Q200" s="222" t="n">
        <v>1</v>
      </c>
      <c r="R200" s="222" t="n">
        <f aca="false">Q200*H200</f>
        <v>46.55</v>
      </c>
      <c r="S200" s="222" t="n">
        <v>0</v>
      </c>
      <c r="T200" s="223" t="n">
        <f aca="false">S200*H200</f>
        <v>0</v>
      </c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R200" s="224" t="s">
        <v>181</v>
      </c>
      <c r="AT200" s="224" t="s">
        <v>236</v>
      </c>
      <c r="AU200" s="224" t="s">
        <v>87</v>
      </c>
      <c r="AY200" s="3" t="s">
        <v>123</v>
      </c>
      <c r="BE200" s="225" t="n">
        <f aca="false">IF(N200="základní",J200,0)</f>
        <v>0</v>
      </c>
      <c r="BF200" s="225" t="n">
        <f aca="false">IF(N200="snížená",J200,0)</f>
        <v>0</v>
      </c>
      <c r="BG200" s="225" t="n">
        <f aca="false">IF(N200="zákl. přenesená",J200,0)</f>
        <v>0</v>
      </c>
      <c r="BH200" s="225" t="n">
        <f aca="false">IF(N200="sníž. přenesená",J200,0)</f>
        <v>0</v>
      </c>
      <c r="BI200" s="225" t="n">
        <f aca="false">IF(N200="nulová",J200,0)</f>
        <v>0</v>
      </c>
      <c r="BJ200" s="3" t="s">
        <v>84</v>
      </c>
      <c r="BK200" s="225" t="n">
        <f aca="false">ROUND(I200*H200,2)</f>
        <v>0</v>
      </c>
      <c r="BL200" s="3" t="s">
        <v>129</v>
      </c>
      <c r="BM200" s="224" t="s">
        <v>240</v>
      </c>
    </row>
    <row r="201" s="238" customFormat="true" ht="12.8" hidden="false" customHeight="false" outlineLevel="0" collapsed="false">
      <c r="B201" s="239"/>
      <c r="C201" s="240"/>
      <c r="D201" s="229" t="s">
        <v>131</v>
      </c>
      <c r="E201" s="240"/>
      <c r="F201" s="242" t="s">
        <v>241</v>
      </c>
      <c r="G201" s="240"/>
      <c r="H201" s="243" t="n">
        <v>46.55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131</v>
      </c>
      <c r="AU201" s="249" t="s">
        <v>87</v>
      </c>
      <c r="AV201" s="238" t="s">
        <v>87</v>
      </c>
      <c r="AW201" s="238" t="s">
        <v>3</v>
      </c>
      <c r="AX201" s="238" t="s">
        <v>84</v>
      </c>
      <c r="AY201" s="249" t="s">
        <v>123</v>
      </c>
    </row>
    <row r="202" s="31" customFormat="true" ht="37.8" hidden="false" customHeight="true" outlineLevel="0" collapsed="false">
      <c r="A202" s="24"/>
      <c r="B202" s="25"/>
      <c r="C202" s="212" t="s">
        <v>242</v>
      </c>
      <c r="D202" s="212" t="s">
        <v>125</v>
      </c>
      <c r="E202" s="213" t="s">
        <v>243</v>
      </c>
      <c r="F202" s="214" t="s">
        <v>244</v>
      </c>
      <c r="G202" s="215" t="s">
        <v>136</v>
      </c>
      <c r="H202" s="216" t="n">
        <v>98.2</v>
      </c>
      <c r="I202" s="217"/>
      <c r="J202" s="218" t="n">
        <f aca="false">ROUND(I202*H202,2)</f>
        <v>0</v>
      </c>
      <c r="K202" s="219"/>
      <c r="L202" s="30"/>
      <c r="M202" s="220"/>
      <c r="N202" s="221" t="s">
        <v>41</v>
      </c>
      <c r="O202" s="74"/>
      <c r="P202" s="222" t="n">
        <f aca="false">O202*H202</f>
        <v>0</v>
      </c>
      <c r="Q202" s="222" t="n">
        <v>0</v>
      </c>
      <c r="R202" s="222" t="n">
        <f aca="false">Q202*H202</f>
        <v>0</v>
      </c>
      <c r="S202" s="222" t="n">
        <v>0</v>
      </c>
      <c r="T202" s="223" t="n">
        <f aca="false">S202*H202</f>
        <v>0</v>
      </c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R202" s="224" t="s">
        <v>129</v>
      </c>
      <c r="AT202" s="224" t="s">
        <v>125</v>
      </c>
      <c r="AU202" s="224" t="s">
        <v>87</v>
      </c>
      <c r="AY202" s="3" t="s">
        <v>123</v>
      </c>
      <c r="BE202" s="225" t="n">
        <f aca="false">IF(N202="základní",J202,0)</f>
        <v>0</v>
      </c>
      <c r="BF202" s="225" t="n">
        <f aca="false">IF(N202="snížená",J202,0)</f>
        <v>0</v>
      </c>
      <c r="BG202" s="225" t="n">
        <f aca="false">IF(N202="zákl. přenesená",J202,0)</f>
        <v>0</v>
      </c>
      <c r="BH202" s="225" t="n">
        <f aca="false">IF(N202="sníž. přenesená",J202,0)</f>
        <v>0</v>
      </c>
      <c r="BI202" s="225" t="n">
        <f aca="false">IF(N202="nulová",J202,0)</f>
        <v>0</v>
      </c>
      <c r="BJ202" s="3" t="s">
        <v>84</v>
      </c>
      <c r="BK202" s="225" t="n">
        <f aca="false">ROUND(I202*H202,2)</f>
        <v>0</v>
      </c>
      <c r="BL202" s="3" t="s">
        <v>129</v>
      </c>
      <c r="BM202" s="224" t="s">
        <v>245</v>
      </c>
    </row>
    <row r="203" s="226" customFormat="true" ht="12.8" hidden="false" customHeight="false" outlineLevel="0" collapsed="false">
      <c r="B203" s="227"/>
      <c r="C203" s="228"/>
      <c r="D203" s="229" t="s">
        <v>131</v>
      </c>
      <c r="E203" s="230"/>
      <c r="F203" s="231" t="s">
        <v>191</v>
      </c>
      <c r="G203" s="228"/>
      <c r="H203" s="230"/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131</v>
      </c>
      <c r="AU203" s="237" t="s">
        <v>87</v>
      </c>
      <c r="AV203" s="226" t="s">
        <v>84</v>
      </c>
      <c r="AW203" s="226" t="s">
        <v>33</v>
      </c>
      <c r="AX203" s="226" t="s">
        <v>76</v>
      </c>
      <c r="AY203" s="237" t="s">
        <v>123</v>
      </c>
    </row>
    <row r="204" s="238" customFormat="true" ht="12.8" hidden="false" customHeight="false" outlineLevel="0" collapsed="false">
      <c r="B204" s="239"/>
      <c r="C204" s="240"/>
      <c r="D204" s="229" t="s">
        <v>131</v>
      </c>
      <c r="E204" s="241"/>
      <c r="F204" s="242" t="s">
        <v>192</v>
      </c>
      <c r="G204" s="240"/>
      <c r="H204" s="243" t="n">
        <v>38.2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131</v>
      </c>
      <c r="AU204" s="249" t="s">
        <v>87</v>
      </c>
      <c r="AV204" s="238" t="s">
        <v>87</v>
      </c>
      <c r="AW204" s="238" t="s">
        <v>33</v>
      </c>
      <c r="AX204" s="238" t="s">
        <v>76</v>
      </c>
      <c r="AY204" s="249" t="s">
        <v>123</v>
      </c>
    </row>
    <row r="205" s="226" customFormat="true" ht="12.8" hidden="false" customHeight="false" outlineLevel="0" collapsed="false">
      <c r="B205" s="227"/>
      <c r="C205" s="228"/>
      <c r="D205" s="229" t="s">
        <v>131</v>
      </c>
      <c r="E205" s="230"/>
      <c r="F205" s="231" t="s">
        <v>138</v>
      </c>
      <c r="G205" s="228"/>
      <c r="H205" s="230"/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131</v>
      </c>
      <c r="AU205" s="237" t="s">
        <v>87</v>
      </c>
      <c r="AV205" s="226" t="s">
        <v>84</v>
      </c>
      <c r="AW205" s="226" t="s">
        <v>33</v>
      </c>
      <c r="AX205" s="226" t="s">
        <v>76</v>
      </c>
      <c r="AY205" s="237" t="s">
        <v>123</v>
      </c>
    </row>
    <row r="206" s="238" customFormat="true" ht="12.8" hidden="false" customHeight="false" outlineLevel="0" collapsed="false">
      <c r="B206" s="239"/>
      <c r="C206" s="240"/>
      <c r="D206" s="229" t="s">
        <v>131</v>
      </c>
      <c r="E206" s="241"/>
      <c r="F206" s="242" t="s">
        <v>139</v>
      </c>
      <c r="G206" s="240"/>
      <c r="H206" s="243" t="n">
        <v>60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131</v>
      </c>
      <c r="AU206" s="249" t="s">
        <v>87</v>
      </c>
      <c r="AV206" s="238" t="s">
        <v>87</v>
      </c>
      <c r="AW206" s="238" t="s">
        <v>33</v>
      </c>
      <c r="AX206" s="238" t="s">
        <v>76</v>
      </c>
      <c r="AY206" s="249" t="s">
        <v>123</v>
      </c>
    </row>
    <row r="207" s="250" customFormat="true" ht="12.8" hidden="false" customHeight="false" outlineLevel="0" collapsed="false">
      <c r="B207" s="251"/>
      <c r="C207" s="252"/>
      <c r="D207" s="229" t="s">
        <v>131</v>
      </c>
      <c r="E207" s="253"/>
      <c r="F207" s="254" t="s">
        <v>149</v>
      </c>
      <c r="G207" s="252"/>
      <c r="H207" s="255" t="n">
        <v>98.2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AT207" s="261" t="s">
        <v>131</v>
      </c>
      <c r="AU207" s="261" t="s">
        <v>87</v>
      </c>
      <c r="AV207" s="250" t="s">
        <v>129</v>
      </c>
      <c r="AW207" s="250" t="s">
        <v>33</v>
      </c>
      <c r="AX207" s="250" t="s">
        <v>84</v>
      </c>
      <c r="AY207" s="261" t="s">
        <v>123</v>
      </c>
    </row>
    <row r="208" s="31" customFormat="true" ht="37.8" hidden="false" customHeight="true" outlineLevel="0" collapsed="false">
      <c r="A208" s="24"/>
      <c r="B208" s="25"/>
      <c r="C208" s="212" t="s">
        <v>246</v>
      </c>
      <c r="D208" s="212" t="s">
        <v>125</v>
      </c>
      <c r="E208" s="213" t="s">
        <v>247</v>
      </c>
      <c r="F208" s="214" t="s">
        <v>248</v>
      </c>
      <c r="G208" s="215" t="s">
        <v>136</v>
      </c>
      <c r="H208" s="216" t="n">
        <v>442</v>
      </c>
      <c r="I208" s="217"/>
      <c r="J208" s="218" t="n">
        <f aca="false">ROUND(I208*H208,2)</f>
        <v>0</v>
      </c>
      <c r="K208" s="219"/>
      <c r="L208" s="30"/>
      <c r="M208" s="220"/>
      <c r="N208" s="221" t="s">
        <v>41</v>
      </c>
      <c r="O208" s="74"/>
      <c r="P208" s="222" t="n">
        <f aca="false">O208*H208</f>
        <v>0</v>
      </c>
      <c r="Q208" s="222" t="n">
        <v>0</v>
      </c>
      <c r="R208" s="222" t="n">
        <f aca="false">Q208*H208</f>
        <v>0</v>
      </c>
      <c r="S208" s="222" t="n">
        <v>0</v>
      </c>
      <c r="T208" s="223" t="n">
        <f aca="false">S208*H208</f>
        <v>0</v>
      </c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R208" s="224" t="s">
        <v>129</v>
      </c>
      <c r="AT208" s="224" t="s">
        <v>125</v>
      </c>
      <c r="AU208" s="224" t="s">
        <v>87</v>
      </c>
      <c r="AY208" s="3" t="s">
        <v>123</v>
      </c>
      <c r="BE208" s="225" t="n">
        <f aca="false">IF(N208="základní",J208,0)</f>
        <v>0</v>
      </c>
      <c r="BF208" s="225" t="n">
        <f aca="false">IF(N208="snížená",J208,0)</f>
        <v>0</v>
      </c>
      <c r="BG208" s="225" t="n">
        <f aca="false">IF(N208="zákl. přenesená",J208,0)</f>
        <v>0</v>
      </c>
      <c r="BH208" s="225" t="n">
        <f aca="false">IF(N208="sníž. přenesená",J208,0)</f>
        <v>0</v>
      </c>
      <c r="BI208" s="225" t="n">
        <f aca="false">IF(N208="nulová",J208,0)</f>
        <v>0</v>
      </c>
      <c r="BJ208" s="3" t="s">
        <v>84</v>
      </c>
      <c r="BK208" s="225" t="n">
        <f aca="false">ROUND(I208*H208,2)</f>
        <v>0</v>
      </c>
      <c r="BL208" s="3" t="s">
        <v>129</v>
      </c>
      <c r="BM208" s="224" t="s">
        <v>249</v>
      </c>
    </row>
    <row r="209" s="226" customFormat="true" ht="12.8" hidden="false" customHeight="false" outlineLevel="0" collapsed="false">
      <c r="B209" s="227"/>
      <c r="C209" s="228"/>
      <c r="D209" s="229" t="s">
        <v>131</v>
      </c>
      <c r="E209" s="230"/>
      <c r="F209" s="231" t="s">
        <v>250</v>
      </c>
      <c r="G209" s="228"/>
      <c r="H209" s="230"/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131</v>
      </c>
      <c r="AU209" s="237" t="s">
        <v>87</v>
      </c>
      <c r="AV209" s="226" t="s">
        <v>84</v>
      </c>
      <c r="AW209" s="226" t="s">
        <v>33</v>
      </c>
      <c r="AX209" s="226" t="s">
        <v>76</v>
      </c>
      <c r="AY209" s="237" t="s">
        <v>123</v>
      </c>
    </row>
    <row r="210" s="238" customFormat="true" ht="12.8" hidden="false" customHeight="false" outlineLevel="0" collapsed="false">
      <c r="B210" s="239"/>
      <c r="C210" s="240"/>
      <c r="D210" s="229" t="s">
        <v>131</v>
      </c>
      <c r="E210" s="241"/>
      <c r="F210" s="242" t="s">
        <v>251</v>
      </c>
      <c r="G210" s="240"/>
      <c r="H210" s="243" t="n">
        <v>382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131</v>
      </c>
      <c r="AU210" s="249" t="s">
        <v>87</v>
      </c>
      <c r="AV210" s="238" t="s">
        <v>87</v>
      </c>
      <c r="AW210" s="238" t="s">
        <v>33</v>
      </c>
      <c r="AX210" s="238" t="s">
        <v>76</v>
      </c>
      <c r="AY210" s="249" t="s">
        <v>123</v>
      </c>
    </row>
    <row r="211" s="226" customFormat="true" ht="12.8" hidden="false" customHeight="false" outlineLevel="0" collapsed="false">
      <c r="B211" s="227"/>
      <c r="C211" s="228"/>
      <c r="D211" s="229" t="s">
        <v>131</v>
      </c>
      <c r="E211" s="230"/>
      <c r="F211" s="231" t="s">
        <v>252</v>
      </c>
      <c r="G211" s="228"/>
      <c r="H211" s="230"/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131</v>
      </c>
      <c r="AU211" s="237" t="s">
        <v>87</v>
      </c>
      <c r="AV211" s="226" t="s">
        <v>84</v>
      </c>
      <c r="AW211" s="226" t="s">
        <v>33</v>
      </c>
      <c r="AX211" s="226" t="s">
        <v>76</v>
      </c>
      <c r="AY211" s="237" t="s">
        <v>123</v>
      </c>
    </row>
    <row r="212" s="238" customFormat="true" ht="12.8" hidden="false" customHeight="false" outlineLevel="0" collapsed="false">
      <c r="B212" s="239"/>
      <c r="C212" s="240"/>
      <c r="D212" s="229" t="s">
        <v>131</v>
      </c>
      <c r="E212" s="241"/>
      <c r="F212" s="242" t="s">
        <v>139</v>
      </c>
      <c r="G212" s="240"/>
      <c r="H212" s="243" t="n">
        <v>60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131</v>
      </c>
      <c r="AU212" s="249" t="s">
        <v>87</v>
      </c>
      <c r="AV212" s="238" t="s">
        <v>87</v>
      </c>
      <c r="AW212" s="238" t="s">
        <v>33</v>
      </c>
      <c r="AX212" s="238" t="s">
        <v>76</v>
      </c>
      <c r="AY212" s="249" t="s">
        <v>123</v>
      </c>
    </row>
    <row r="213" s="250" customFormat="true" ht="12.8" hidden="false" customHeight="false" outlineLevel="0" collapsed="false">
      <c r="B213" s="251"/>
      <c r="C213" s="252"/>
      <c r="D213" s="229" t="s">
        <v>131</v>
      </c>
      <c r="E213" s="253"/>
      <c r="F213" s="254" t="s">
        <v>149</v>
      </c>
      <c r="G213" s="252"/>
      <c r="H213" s="255" t="n">
        <v>442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AT213" s="261" t="s">
        <v>131</v>
      </c>
      <c r="AU213" s="261" t="s">
        <v>87</v>
      </c>
      <c r="AV213" s="250" t="s">
        <v>129</v>
      </c>
      <c r="AW213" s="250" t="s">
        <v>33</v>
      </c>
      <c r="AX213" s="250" t="s">
        <v>84</v>
      </c>
      <c r="AY213" s="261" t="s">
        <v>123</v>
      </c>
    </row>
    <row r="214" s="31" customFormat="true" ht="16.5" hidden="false" customHeight="true" outlineLevel="0" collapsed="false">
      <c r="A214" s="24"/>
      <c r="B214" s="25"/>
      <c r="C214" s="262" t="s">
        <v>253</v>
      </c>
      <c r="D214" s="262" t="s">
        <v>236</v>
      </c>
      <c r="E214" s="263" t="s">
        <v>254</v>
      </c>
      <c r="F214" s="264" t="s">
        <v>255</v>
      </c>
      <c r="G214" s="265" t="s">
        <v>256</v>
      </c>
      <c r="H214" s="266" t="n">
        <v>8.84</v>
      </c>
      <c r="I214" s="267"/>
      <c r="J214" s="268" t="n">
        <f aca="false">ROUND(I214*H214,2)</f>
        <v>0</v>
      </c>
      <c r="K214" s="269"/>
      <c r="L214" s="270"/>
      <c r="M214" s="271"/>
      <c r="N214" s="272" t="s">
        <v>41</v>
      </c>
      <c r="O214" s="74"/>
      <c r="P214" s="222" t="n">
        <f aca="false">O214*H214</f>
        <v>0</v>
      </c>
      <c r="Q214" s="222" t="n">
        <v>0.001</v>
      </c>
      <c r="R214" s="222" t="n">
        <f aca="false">Q214*H214</f>
        <v>0.00884</v>
      </c>
      <c r="S214" s="222" t="n">
        <v>0</v>
      </c>
      <c r="T214" s="223" t="n">
        <f aca="false">S214*H214</f>
        <v>0</v>
      </c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R214" s="224" t="s">
        <v>181</v>
      </c>
      <c r="AT214" s="224" t="s">
        <v>236</v>
      </c>
      <c r="AU214" s="224" t="s">
        <v>87</v>
      </c>
      <c r="AY214" s="3" t="s">
        <v>123</v>
      </c>
      <c r="BE214" s="225" t="n">
        <f aca="false">IF(N214="základní",J214,0)</f>
        <v>0</v>
      </c>
      <c r="BF214" s="225" t="n">
        <f aca="false">IF(N214="snížená",J214,0)</f>
        <v>0</v>
      </c>
      <c r="BG214" s="225" t="n">
        <f aca="false">IF(N214="zákl. přenesená",J214,0)</f>
        <v>0</v>
      </c>
      <c r="BH214" s="225" t="n">
        <f aca="false">IF(N214="sníž. přenesená",J214,0)</f>
        <v>0</v>
      </c>
      <c r="BI214" s="225" t="n">
        <f aca="false">IF(N214="nulová",J214,0)</f>
        <v>0</v>
      </c>
      <c r="BJ214" s="3" t="s">
        <v>84</v>
      </c>
      <c r="BK214" s="225" t="n">
        <f aca="false">ROUND(I214*H214,2)</f>
        <v>0</v>
      </c>
      <c r="BL214" s="3" t="s">
        <v>129</v>
      </c>
      <c r="BM214" s="224" t="s">
        <v>257</v>
      </c>
    </row>
    <row r="215" s="238" customFormat="true" ht="12.8" hidden="false" customHeight="false" outlineLevel="0" collapsed="false">
      <c r="B215" s="239"/>
      <c r="C215" s="240"/>
      <c r="D215" s="229" t="s">
        <v>131</v>
      </c>
      <c r="E215" s="240"/>
      <c r="F215" s="242" t="s">
        <v>258</v>
      </c>
      <c r="G215" s="240"/>
      <c r="H215" s="243" t="n">
        <v>8.84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131</v>
      </c>
      <c r="AU215" s="249" t="s">
        <v>87</v>
      </c>
      <c r="AV215" s="238" t="s">
        <v>87</v>
      </c>
      <c r="AW215" s="238" t="s">
        <v>3</v>
      </c>
      <c r="AX215" s="238" t="s">
        <v>84</v>
      </c>
      <c r="AY215" s="249" t="s">
        <v>123</v>
      </c>
    </row>
    <row r="216" s="31" customFormat="true" ht="33" hidden="false" customHeight="true" outlineLevel="0" collapsed="false">
      <c r="A216" s="24"/>
      <c r="B216" s="25"/>
      <c r="C216" s="212" t="s">
        <v>6</v>
      </c>
      <c r="D216" s="212" t="s">
        <v>125</v>
      </c>
      <c r="E216" s="213" t="s">
        <v>259</v>
      </c>
      <c r="F216" s="214" t="s">
        <v>260</v>
      </c>
      <c r="G216" s="215" t="s">
        <v>136</v>
      </c>
      <c r="H216" s="216" t="n">
        <v>112.8</v>
      </c>
      <c r="I216" s="217"/>
      <c r="J216" s="218" t="n">
        <f aca="false">ROUND(I216*H216,2)</f>
        <v>0</v>
      </c>
      <c r="K216" s="219"/>
      <c r="L216" s="30"/>
      <c r="M216" s="220"/>
      <c r="N216" s="221" t="s">
        <v>41</v>
      </c>
      <c r="O216" s="74"/>
      <c r="P216" s="222" t="n">
        <f aca="false">O216*H216</f>
        <v>0</v>
      </c>
      <c r="Q216" s="222" t="n">
        <v>0</v>
      </c>
      <c r="R216" s="222" t="n">
        <f aca="false">Q216*H216</f>
        <v>0</v>
      </c>
      <c r="S216" s="222" t="n">
        <v>0</v>
      </c>
      <c r="T216" s="223" t="n">
        <f aca="false">S216*H216</f>
        <v>0</v>
      </c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R216" s="224" t="s">
        <v>129</v>
      </c>
      <c r="AT216" s="224" t="s">
        <v>125</v>
      </c>
      <c r="AU216" s="224" t="s">
        <v>87</v>
      </c>
      <c r="AY216" s="3" t="s">
        <v>123</v>
      </c>
      <c r="BE216" s="225" t="n">
        <f aca="false">IF(N216="základní",J216,0)</f>
        <v>0</v>
      </c>
      <c r="BF216" s="225" t="n">
        <f aca="false">IF(N216="snížená",J216,0)</f>
        <v>0</v>
      </c>
      <c r="BG216" s="225" t="n">
        <f aca="false">IF(N216="zákl. přenesená",J216,0)</f>
        <v>0</v>
      </c>
      <c r="BH216" s="225" t="n">
        <f aca="false">IF(N216="sníž. přenesená",J216,0)</f>
        <v>0</v>
      </c>
      <c r="BI216" s="225" t="n">
        <f aca="false">IF(N216="nulová",J216,0)</f>
        <v>0</v>
      </c>
      <c r="BJ216" s="3" t="s">
        <v>84</v>
      </c>
      <c r="BK216" s="225" t="n">
        <f aca="false">ROUND(I216*H216,2)</f>
        <v>0</v>
      </c>
      <c r="BL216" s="3" t="s">
        <v>129</v>
      </c>
      <c r="BM216" s="224" t="s">
        <v>261</v>
      </c>
    </row>
    <row r="217" s="226" customFormat="true" ht="12.8" hidden="false" customHeight="false" outlineLevel="0" collapsed="false">
      <c r="B217" s="227"/>
      <c r="C217" s="228"/>
      <c r="D217" s="229" t="s">
        <v>131</v>
      </c>
      <c r="E217" s="230"/>
      <c r="F217" s="231" t="s">
        <v>262</v>
      </c>
      <c r="G217" s="228"/>
      <c r="H217" s="230"/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131</v>
      </c>
      <c r="AU217" s="237" t="s">
        <v>87</v>
      </c>
      <c r="AV217" s="226" t="s">
        <v>84</v>
      </c>
      <c r="AW217" s="226" t="s">
        <v>33</v>
      </c>
      <c r="AX217" s="226" t="s">
        <v>76</v>
      </c>
      <c r="AY217" s="237" t="s">
        <v>123</v>
      </c>
    </row>
    <row r="218" s="238" customFormat="true" ht="12.8" hidden="false" customHeight="false" outlineLevel="0" collapsed="false">
      <c r="B218" s="239"/>
      <c r="C218" s="240"/>
      <c r="D218" s="229" t="s">
        <v>131</v>
      </c>
      <c r="E218" s="241"/>
      <c r="F218" s="242" t="s">
        <v>146</v>
      </c>
      <c r="G218" s="240"/>
      <c r="H218" s="243" t="n">
        <v>112.8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131</v>
      </c>
      <c r="AU218" s="249" t="s">
        <v>87</v>
      </c>
      <c r="AV218" s="238" t="s">
        <v>87</v>
      </c>
      <c r="AW218" s="238" t="s">
        <v>33</v>
      </c>
      <c r="AX218" s="238" t="s">
        <v>84</v>
      </c>
      <c r="AY218" s="249" t="s">
        <v>123</v>
      </c>
    </row>
    <row r="219" s="195" customFormat="true" ht="22.8" hidden="false" customHeight="true" outlineLevel="0" collapsed="false">
      <c r="B219" s="196"/>
      <c r="C219" s="197"/>
      <c r="D219" s="198" t="s">
        <v>75</v>
      </c>
      <c r="E219" s="210" t="s">
        <v>87</v>
      </c>
      <c r="F219" s="210" t="s">
        <v>263</v>
      </c>
      <c r="G219" s="197"/>
      <c r="H219" s="197"/>
      <c r="I219" s="200"/>
      <c r="J219" s="211" t="n">
        <f aca="false">BK219</f>
        <v>0</v>
      </c>
      <c r="K219" s="197"/>
      <c r="L219" s="202"/>
      <c r="M219" s="203"/>
      <c r="N219" s="204"/>
      <c r="O219" s="204"/>
      <c r="P219" s="205" t="n">
        <f aca="false">SUM(P220:P230)</f>
        <v>0</v>
      </c>
      <c r="Q219" s="204"/>
      <c r="R219" s="205" t="n">
        <f aca="false">SUM(R220:R230)</f>
        <v>5.68698622</v>
      </c>
      <c r="S219" s="204"/>
      <c r="T219" s="206" t="n">
        <f aca="false">SUM(T220:T230)</f>
        <v>0</v>
      </c>
      <c r="AR219" s="207" t="s">
        <v>84</v>
      </c>
      <c r="AT219" s="208" t="s">
        <v>75</v>
      </c>
      <c r="AU219" s="208" t="s">
        <v>84</v>
      </c>
      <c r="AY219" s="207" t="s">
        <v>123</v>
      </c>
      <c r="BK219" s="209" t="n">
        <f aca="false">SUM(BK220:BK230)</f>
        <v>0</v>
      </c>
    </row>
    <row r="220" s="31" customFormat="true" ht="24.15" hidden="false" customHeight="true" outlineLevel="0" collapsed="false">
      <c r="A220" s="24"/>
      <c r="B220" s="25"/>
      <c r="C220" s="212" t="s">
        <v>264</v>
      </c>
      <c r="D220" s="212" t="s">
        <v>125</v>
      </c>
      <c r="E220" s="213" t="s">
        <v>265</v>
      </c>
      <c r="F220" s="214" t="s">
        <v>266</v>
      </c>
      <c r="G220" s="215" t="s">
        <v>136</v>
      </c>
      <c r="H220" s="216" t="n">
        <v>13.8</v>
      </c>
      <c r="I220" s="217"/>
      <c r="J220" s="218" t="n">
        <f aca="false">ROUND(I220*H220,2)</f>
        <v>0</v>
      </c>
      <c r="K220" s="219"/>
      <c r="L220" s="30"/>
      <c r="M220" s="220"/>
      <c r="N220" s="221" t="s">
        <v>41</v>
      </c>
      <c r="O220" s="74"/>
      <c r="P220" s="222" t="n">
        <f aca="false">O220*H220</f>
        <v>0</v>
      </c>
      <c r="Q220" s="222" t="n">
        <v>0.0351</v>
      </c>
      <c r="R220" s="222" t="n">
        <f aca="false">Q220*H220</f>
        <v>0.48438</v>
      </c>
      <c r="S220" s="222" t="n">
        <v>0</v>
      </c>
      <c r="T220" s="223" t="n">
        <f aca="false">S220*H220</f>
        <v>0</v>
      </c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R220" s="224" t="s">
        <v>129</v>
      </c>
      <c r="AT220" s="224" t="s">
        <v>125</v>
      </c>
      <c r="AU220" s="224" t="s">
        <v>87</v>
      </c>
      <c r="AY220" s="3" t="s">
        <v>123</v>
      </c>
      <c r="BE220" s="225" t="n">
        <f aca="false">IF(N220="základní",J220,0)</f>
        <v>0</v>
      </c>
      <c r="BF220" s="225" t="n">
        <f aca="false">IF(N220="snížená",J220,0)</f>
        <v>0</v>
      </c>
      <c r="BG220" s="225" t="n">
        <f aca="false">IF(N220="zákl. přenesená",J220,0)</f>
        <v>0</v>
      </c>
      <c r="BH220" s="225" t="n">
        <f aca="false">IF(N220="sníž. přenesená",J220,0)</f>
        <v>0</v>
      </c>
      <c r="BI220" s="225" t="n">
        <f aca="false">IF(N220="nulová",J220,0)</f>
        <v>0</v>
      </c>
      <c r="BJ220" s="3" t="s">
        <v>84</v>
      </c>
      <c r="BK220" s="225" t="n">
        <f aca="false">ROUND(I220*H220,2)</f>
        <v>0</v>
      </c>
      <c r="BL220" s="3" t="s">
        <v>129</v>
      </c>
      <c r="BM220" s="224" t="s">
        <v>267</v>
      </c>
    </row>
    <row r="221" s="226" customFormat="true" ht="12.8" hidden="false" customHeight="false" outlineLevel="0" collapsed="false">
      <c r="B221" s="227"/>
      <c r="C221" s="228"/>
      <c r="D221" s="229" t="s">
        <v>131</v>
      </c>
      <c r="E221" s="230"/>
      <c r="F221" s="231" t="s">
        <v>268</v>
      </c>
      <c r="G221" s="228"/>
      <c r="H221" s="230"/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131</v>
      </c>
      <c r="AU221" s="237" t="s">
        <v>87</v>
      </c>
      <c r="AV221" s="226" t="s">
        <v>84</v>
      </c>
      <c r="AW221" s="226" t="s">
        <v>33</v>
      </c>
      <c r="AX221" s="226" t="s">
        <v>76</v>
      </c>
      <c r="AY221" s="237" t="s">
        <v>123</v>
      </c>
    </row>
    <row r="222" s="238" customFormat="true" ht="12.8" hidden="false" customHeight="false" outlineLevel="0" collapsed="false">
      <c r="B222" s="239"/>
      <c r="C222" s="240"/>
      <c r="D222" s="229" t="s">
        <v>131</v>
      </c>
      <c r="E222" s="241"/>
      <c r="F222" s="242" t="s">
        <v>269</v>
      </c>
      <c r="G222" s="240"/>
      <c r="H222" s="243" t="n">
        <v>1.2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AT222" s="249" t="s">
        <v>131</v>
      </c>
      <c r="AU222" s="249" t="s">
        <v>87</v>
      </c>
      <c r="AV222" s="238" t="s">
        <v>87</v>
      </c>
      <c r="AW222" s="238" t="s">
        <v>33</v>
      </c>
      <c r="AX222" s="238" t="s">
        <v>76</v>
      </c>
      <c r="AY222" s="249" t="s">
        <v>123</v>
      </c>
    </row>
    <row r="223" s="226" customFormat="true" ht="12.8" hidden="false" customHeight="false" outlineLevel="0" collapsed="false">
      <c r="B223" s="227"/>
      <c r="C223" s="228"/>
      <c r="D223" s="229" t="s">
        <v>131</v>
      </c>
      <c r="E223" s="230"/>
      <c r="F223" s="231" t="s">
        <v>270</v>
      </c>
      <c r="G223" s="228"/>
      <c r="H223" s="230"/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AT223" s="237" t="s">
        <v>131</v>
      </c>
      <c r="AU223" s="237" t="s">
        <v>87</v>
      </c>
      <c r="AV223" s="226" t="s">
        <v>84</v>
      </c>
      <c r="AW223" s="226" t="s">
        <v>33</v>
      </c>
      <c r="AX223" s="226" t="s">
        <v>76</v>
      </c>
      <c r="AY223" s="237" t="s">
        <v>123</v>
      </c>
    </row>
    <row r="224" s="238" customFormat="true" ht="12.8" hidden="false" customHeight="false" outlineLevel="0" collapsed="false">
      <c r="B224" s="239"/>
      <c r="C224" s="240"/>
      <c r="D224" s="229" t="s">
        <v>131</v>
      </c>
      <c r="E224" s="241"/>
      <c r="F224" s="242" t="s">
        <v>271</v>
      </c>
      <c r="G224" s="240"/>
      <c r="H224" s="243" t="n">
        <v>8.76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131</v>
      </c>
      <c r="AU224" s="249" t="s">
        <v>87</v>
      </c>
      <c r="AV224" s="238" t="s">
        <v>87</v>
      </c>
      <c r="AW224" s="238" t="s">
        <v>33</v>
      </c>
      <c r="AX224" s="238" t="s">
        <v>76</v>
      </c>
      <c r="AY224" s="249" t="s">
        <v>123</v>
      </c>
    </row>
    <row r="225" s="226" customFormat="true" ht="12.8" hidden="false" customHeight="false" outlineLevel="0" collapsed="false">
      <c r="B225" s="227"/>
      <c r="C225" s="228"/>
      <c r="D225" s="229" t="s">
        <v>131</v>
      </c>
      <c r="E225" s="230"/>
      <c r="F225" s="231" t="s">
        <v>272</v>
      </c>
      <c r="G225" s="228"/>
      <c r="H225" s="230"/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AT225" s="237" t="s">
        <v>131</v>
      </c>
      <c r="AU225" s="237" t="s">
        <v>87</v>
      </c>
      <c r="AV225" s="226" t="s">
        <v>84</v>
      </c>
      <c r="AW225" s="226" t="s">
        <v>33</v>
      </c>
      <c r="AX225" s="226" t="s">
        <v>76</v>
      </c>
      <c r="AY225" s="237" t="s">
        <v>123</v>
      </c>
    </row>
    <row r="226" s="238" customFormat="true" ht="12.8" hidden="false" customHeight="false" outlineLevel="0" collapsed="false">
      <c r="B226" s="239"/>
      <c r="C226" s="240"/>
      <c r="D226" s="229" t="s">
        <v>131</v>
      </c>
      <c r="E226" s="241"/>
      <c r="F226" s="242" t="s">
        <v>273</v>
      </c>
      <c r="G226" s="240"/>
      <c r="H226" s="243" t="n">
        <v>3.84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AT226" s="249" t="s">
        <v>131</v>
      </c>
      <c r="AU226" s="249" t="s">
        <v>87</v>
      </c>
      <c r="AV226" s="238" t="s">
        <v>87</v>
      </c>
      <c r="AW226" s="238" t="s">
        <v>33</v>
      </c>
      <c r="AX226" s="238" t="s">
        <v>76</v>
      </c>
      <c r="AY226" s="249" t="s">
        <v>123</v>
      </c>
    </row>
    <row r="227" s="250" customFormat="true" ht="12.8" hidden="false" customHeight="false" outlineLevel="0" collapsed="false">
      <c r="B227" s="251"/>
      <c r="C227" s="252"/>
      <c r="D227" s="229" t="s">
        <v>131</v>
      </c>
      <c r="E227" s="253"/>
      <c r="F227" s="254" t="s">
        <v>149</v>
      </c>
      <c r="G227" s="252"/>
      <c r="H227" s="255" t="n">
        <v>13.8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AT227" s="261" t="s">
        <v>131</v>
      </c>
      <c r="AU227" s="261" t="s">
        <v>87</v>
      </c>
      <c r="AV227" s="250" t="s">
        <v>129</v>
      </c>
      <c r="AW227" s="250" t="s">
        <v>3</v>
      </c>
      <c r="AX227" s="250" t="s">
        <v>84</v>
      </c>
      <c r="AY227" s="261" t="s">
        <v>123</v>
      </c>
    </row>
    <row r="228" s="31" customFormat="true" ht="24.15" hidden="false" customHeight="true" outlineLevel="0" collapsed="false">
      <c r="A228" s="24"/>
      <c r="B228" s="25"/>
      <c r="C228" s="212" t="s">
        <v>274</v>
      </c>
      <c r="D228" s="212" t="s">
        <v>125</v>
      </c>
      <c r="E228" s="213" t="s">
        <v>275</v>
      </c>
      <c r="F228" s="214" t="s">
        <v>276</v>
      </c>
      <c r="G228" s="215" t="s">
        <v>143</v>
      </c>
      <c r="H228" s="216" t="n">
        <v>2.261</v>
      </c>
      <c r="I228" s="217"/>
      <c r="J228" s="218" t="n">
        <f aca="false">ROUND(I228*H228,2)</f>
        <v>0</v>
      </c>
      <c r="K228" s="219"/>
      <c r="L228" s="30"/>
      <c r="M228" s="220"/>
      <c r="N228" s="221" t="s">
        <v>41</v>
      </c>
      <c r="O228" s="74"/>
      <c r="P228" s="222" t="n">
        <f aca="false">O228*H228</f>
        <v>0</v>
      </c>
      <c r="Q228" s="222" t="n">
        <v>2.30102</v>
      </c>
      <c r="R228" s="222" t="n">
        <f aca="false">Q228*H228</f>
        <v>5.20260622</v>
      </c>
      <c r="S228" s="222" t="n">
        <v>0</v>
      </c>
      <c r="T228" s="223" t="n">
        <f aca="false">S228*H228</f>
        <v>0</v>
      </c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R228" s="224" t="s">
        <v>129</v>
      </c>
      <c r="AT228" s="224" t="s">
        <v>125</v>
      </c>
      <c r="AU228" s="224" t="s">
        <v>87</v>
      </c>
      <c r="AY228" s="3" t="s">
        <v>123</v>
      </c>
      <c r="BE228" s="225" t="n">
        <f aca="false">IF(N228="základní",J228,0)</f>
        <v>0</v>
      </c>
      <c r="BF228" s="225" t="n">
        <f aca="false">IF(N228="snížená",J228,0)</f>
        <v>0</v>
      </c>
      <c r="BG228" s="225" t="n">
        <f aca="false">IF(N228="zákl. přenesená",J228,0)</f>
        <v>0</v>
      </c>
      <c r="BH228" s="225" t="n">
        <f aca="false">IF(N228="sníž. přenesená",J228,0)</f>
        <v>0</v>
      </c>
      <c r="BI228" s="225" t="n">
        <f aca="false">IF(N228="nulová",J228,0)</f>
        <v>0</v>
      </c>
      <c r="BJ228" s="3" t="s">
        <v>84</v>
      </c>
      <c r="BK228" s="225" t="n">
        <f aca="false">ROUND(I228*H228,2)</f>
        <v>0</v>
      </c>
      <c r="BL228" s="3" t="s">
        <v>129</v>
      </c>
      <c r="BM228" s="224" t="s">
        <v>277</v>
      </c>
    </row>
    <row r="229" s="226" customFormat="true" ht="12.8" hidden="false" customHeight="false" outlineLevel="0" collapsed="false">
      <c r="B229" s="227"/>
      <c r="C229" s="228"/>
      <c r="D229" s="229" t="s">
        <v>131</v>
      </c>
      <c r="E229" s="230"/>
      <c r="F229" s="231" t="s">
        <v>278</v>
      </c>
      <c r="G229" s="228"/>
      <c r="H229" s="230"/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131</v>
      </c>
      <c r="AU229" s="237" t="s">
        <v>87</v>
      </c>
      <c r="AV229" s="226" t="s">
        <v>84</v>
      </c>
      <c r="AW229" s="226" t="s">
        <v>33</v>
      </c>
      <c r="AX229" s="226" t="s">
        <v>76</v>
      </c>
      <c r="AY229" s="237" t="s">
        <v>123</v>
      </c>
    </row>
    <row r="230" s="238" customFormat="true" ht="12.8" hidden="false" customHeight="false" outlineLevel="0" collapsed="false">
      <c r="B230" s="239"/>
      <c r="C230" s="240"/>
      <c r="D230" s="229" t="s">
        <v>131</v>
      </c>
      <c r="E230" s="241"/>
      <c r="F230" s="242" t="s">
        <v>279</v>
      </c>
      <c r="G230" s="240"/>
      <c r="H230" s="243" t="n">
        <v>2.261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131</v>
      </c>
      <c r="AU230" s="249" t="s">
        <v>87</v>
      </c>
      <c r="AV230" s="238" t="s">
        <v>87</v>
      </c>
      <c r="AW230" s="238" t="s">
        <v>33</v>
      </c>
      <c r="AX230" s="238" t="s">
        <v>84</v>
      </c>
      <c r="AY230" s="249" t="s">
        <v>123</v>
      </c>
    </row>
    <row r="231" s="195" customFormat="true" ht="22.8" hidden="false" customHeight="true" outlineLevel="0" collapsed="false">
      <c r="B231" s="196"/>
      <c r="C231" s="197"/>
      <c r="D231" s="198" t="s">
        <v>75</v>
      </c>
      <c r="E231" s="210" t="s">
        <v>140</v>
      </c>
      <c r="F231" s="210" t="s">
        <v>280</v>
      </c>
      <c r="G231" s="197"/>
      <c r="H231" s="197"/>
      <c r="I231" s="200"/>
      <c r="J231" s="211" t="n">
        <f aca="false">BK231</f>
        <v>0</v>
      </c>
      <c r="K231" s="197"/>
      <c r="L231" s="202"/>
      <c r="M231" s="203"/>
      <c r="N231" s="204"/>
      <c r="O231" s="204"/>
      <c r="P231" s="205" t="n">
        <f aca="false">SUM(P232:P250)</f>
        <v>0</v>
      </c>
      <c r="Q231" s="204"/>
      <c r="R231" s="205" t="n">
        <f aca="false">SUM(R232:R250)</f>
        <v>0.13661261</v>
      </c>
      <c r="S231" s="204"/>
      <c r="T231" s="206" t="n">
        <f aca="false">SUM(T232:T250)</f>
        <v>0</v>
      </c>
      <c r="AR231" s="207" t="s">
        <v>84</v>
      </c>
      <c r="AT231" s="208" t="s">
        <v>75</v>
      </c>
      <c r="AU231" s="208" t="s">
        <v>84</v>
      </c>
      <c r="AY231" s="207" t="s">
        <v>123</v>
      </c>
      <c r="BK231" s="209" t="n">
        <f aca="false">SUM(BK232:BK250)</f>
        <v>0</v>
      </c>
    </row>
    <row r="232" s="31" customFormat="true" ht="66.75" hidden="false" customHeight="true" outlineLevel="0" collapsed="false">
      <c r="A232" s="24"/>
      <c r="B232" s="25"/>
      <c r="C232" s="212" t="s">
        <v>281</v>
      </c>
      <c r="D232" s="212" t="s">
        <v>125</v>
      </c>
      <c r="E232" s="213" t="s">
        <v>282</v>
      </c>
      <c r="F232" s="214" t="s">
        <v>283</v>
      </c>
      <c r="G232" s="215" t="s">
        <v>143</v>
      </c>
      <c r="H232" s="216" t="n">
        <v>3.238</v>
      </c>
      <c r="I232" s="217"/>
      <c r="J232" s="218" t="n">
        <f aca="false">ROUND(I232*H232,2)</f>
        <v>0</v>
      </c>
      <c r="K232" s="219"/>
      <c r="L232" s="30"/>
      <c r="M232" s="220"/>
      <c r="N232" s="221" t="s">
        <v>41</v>
      </c>
      <c r="O232" s="74"/>
      <c r="P232" s="222" t="n">
        <f aca="false">O232*H232</f>
        <v>0</v>
      </c>
      <c r="Q232" s="222" t="n">
        <v>0</v>
      </c>
      <c r="R232" s="222" t="n">
        <f aca="false">Q232*H232</f>
        <v>0</v>
      </c>
      <c r="S232" s="222" t="n">
        <v>0</v>
      </c>
      <c r="T232" s="223" t="n">
        <f aca="false">S232*H232</f>
        <v>0</v>
      </c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R232" s="224" t="s">
        <v>129</v>
      </c>
      <c r="AT232" s="224" t="s">
        <v>125</v>
      </c>
      <c r="AU232" s="224" t="s">
        <v>87</v>
      </c>
      <c r="AY232" s="3" t="s">
        <v>123</v>
      </c>
      <c r="BE232" s="225" t="n">
        <f aca="false">IF(N232="základní",J232,0)</f>
        <v>0</v>
      </c>
      <c r="BF232" s="225" t="n">
        <f aca="false">IF(N232="snížená",J232,0)</f>
        <v>0</v>
      </c>
      <c r="BG232" s="225" t="n">
        <f aca="false">IF(N232="zákl. přenesená",J232,0)</f>
        <v>0</v>
      </c>
      <c r="BH232" s="225" t="n">
        <f aca="false">IF(N232="sníž. přenesená",J232,0)</f>
        <v>0</v>
      </c>
      <c r="BI232" s="225" t="n">
        <f aca="false">IF(N232="nulová",J232,0)</f>
        <v>0</v>
      </c>
      <c r="BJ232" s="3" t="s">
        <v>84</v>
      </c>
      <c r="BK232" s="225" t="n">
        <f aca="false">ROUND(I232*H232,2)</f>
        <v>0</v>
      </c>
      <c r="BL232" s="3" t="s">
        <v>129</v>
      </c>
      <c r="BM232" s="224" t="s">
        <v>284</v>
      </c>
    </row>
    <row r="233" s="226" customFormat="true" ht="12.8" hidden="false" customHeight="false" outlineLevel="0" collapsed="false">
      <c r="B233" s="227"/>
      <c r="C233" s="228"/>
      <c r="D233" s="229" t="s">
        <v>131</v>
      </c>
      <c r="E233" s="230"/>
      <c r="F233" s="231" t="s">
        <v>285</v>
      </c>
      <c r="G233" s="228"/>
      <c r="H233" s="230"/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131</v>
      </c>
      <c r="AU233" s="237" t="s">
        <v>87</v>
      </c>
      <c r="AV233" s="226" t="s">
        <v>84</v>
      </c>
      <c r="AW233" s="226" t="s">
        <v>33</v>
      </c>
      <c r="AX233" s="226" t="s">
        <v>76</v>
      </c>
      <c r="AY233" s="237" t="s">
        <v>123</v>
      </c>
    </row>
    <row r="234" s="238" customFormat="true" ht="12.8" hidden="false" customHeight="false" outlineLevel="0" collapsed="false">
      <c r="B234" s="239"/>
      <c r="C234" s="240"/>
      <c r="D234" s="229" t="s">
        <v>131</v>
      </c>
      <c r="E234" s="241"/>
      <c r="F234" s="242" t="s">
        <v>286</v>
      </c>
      <c r="G234" s="240"/>
      <c r="H234" s="243" t="n">
        <v>1.491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131</v>
      </c>
      <c r="AU234" s="249" t="s">
        <v>87</v>
      </c>
      <c r="AV234" s="238" t="s">
        <v>87</v>
      </c>
      <c r="AW234" s="238" t="s">
        <v>33</v>
      </c>
      <c r="AX234" s="238" t="s">
        <v>76</v>
      </c>
      <c r="AY234" s="249" t="s">
        <v>123</v>
      </c>
    </row>
    <row r="235" s="226" customFormat="true" ht="12.8" hidden="false" customHeight="false" outlineLevel="0" collapsed="false">
      <c r="B235" s="227"/>
      <c r="C235" s="228"/>
      <c r="D235" s="229" t="s">
        <v>131</v>
      </c>
      <c r="E235" s="230"/>
      <c r="F235" s="231" t="s">
        <v>287</v>
      </c>
      <c r="G235" s="228"/>
      <c r="H235" s="230"/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131</v>
      </c>
      <c r="AU235" s="237" t="s">
        <v>87</v>
      </c>
      <c r="AV235" s="226" t="s">
        <v>84</v>
      </c>
      <c r="AW235" s="226" t="s">
        <v>33</v>
      </c>
      <c r="AX235" s="226" t="s">
        <v>76</v>
      </c>
      <c r="AY235" s="237" t="s">
        <v>123</v>
      </c>
    </row>
    <row r="236" s="238" customFormat="true" ht="12.8" hidden="false" customHeight="false" outlineLevel="0" collapsed="false">
      <c r="B236" s="239"/>
      <c r="C236" s="240"/>
      <c r="D236" s="229" t="s">
        <v>131</v>
      </c>
      <c r="E236" s="241"/>
      <c r="F236" s="242" t="s">
        <v>288</v>
      </c>
      <c r="G236" s="240"/>
      <c r="H236" s="243" t="n">
        <v>1.568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131</v>
      </c>
      <c r="AU236" s="249" t="s">
        <v>87</v>
      </c>
      <c r="AV236" s="238" t="s">
        <v>87</v>
      </c>
      <c r="AW236" s="238" t="s">
        <v>33</v>
      </c>
      <c r="AX236" s="238" t="s">
        <v>76</v>
      </c>
      <c r="AY236" s="249" t="s">
        <v>123</v>
      </c>
    </row>
    <row r="237" s="226" customFormat="true" ht="12.8" hidden="false" customHeight="false" outlineLevel="0" collapsed="false">
      <c r="B237" s="227"/>
      <c r="C237" s="228"/>
      <c r="D237" s="229" t="s">
        <v>131</v>
      </c>
      <c r="E237" s="230"/>
      <c r="F237" s="231" t="s">
        <v>289</v>
      </c>
      <c r="G237" s="228"/>
      <c r="H237" s="230"/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131</v>
      </c>
      <c r="AU237" s="237" t="s">
        <v>87</v>
      </c>
      <c r="AV237" s="226" t="s">
        <v>84</v>
      </c>
      <c r="AW237" s="226" t="s">
        <v>33</v>
      </c>
      <c r="AX237" s="226" t="s">
        <v>76</v>
      </c>
      <c r="AY237" s="237" t="s">
        <v>123</v>
      </c>
    </row>
    <row r="238" s="238" customFormat="true" ht="12.8" hidden="false" customHeight="false" outlineLevel="0" collapsed="false">
      <c r="B238" s="239"/>
      <c r="C238" s="240"/>
      <c r="D238" s="229" t="s">
        <v>131</v>
      </c>
      <c r="E238" s="241"/>
      <c r="F238" s="242" t="s">
        <v>290</v>
      </c>
      <c r="G238" s="240"/>
      <c r="H238" s="243" t="n">
        <v>0.179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AT238" s="249" t="s">
        <v>131</v>
      </c>
      <c r="AU238" s="249" t="s">
        <v>87</v>
      </c>
      <c r="AV238" s="238" t="s">
        <v>87</v>
      </c>
      <c r="AW238" s="238" t="s">
        <v>33</v>
      </c>
      <c r="AX238" s="238" t="s">
        <v>76</v>
      </c>
      <c r="AY238" s="249" t="s">
        <v>123</v>
      </c>
    </row>
    <row r="239" s="250" customFormat="true" ht="12.8" hidden="false" customHeight="false" outlineLevel="0" collapsed="false">
      <c r="B239" s="251"/>
      <c r="C239" s="252"/>
      <c r="D239" s="229" t="s">
        <v>131</v>
      </c>
      <c r="E239" s="253"/>
      <c r="F239" s="254" t="s">
        <v>149</v>
      </c>
      <c r="G239" s="252"/>
      <c r="H239" s="255" t="n">
        <v>3.238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AT239" s="261" t="s">
        <v>131</v>
      </c>
      <c r="AU239" s="261" t="s">
        <v>87</v>
      </c>
      <c r="AV239" s="250" t="s">
        <v>129</v>
      </c>
      <c r="AW239" s="250" t="s">
        <v>33</v>
      </c>
      <c r="AX239" s="250" t="s">
        <v>84</v>
      </c>
      <c r="AY239" s="261" t="s">
        <v>123</v>
      </c>
    </row>
    <row r="240" s="31" customFormat="true" ht="24.15" hidden="false" customHeight="true" outlineLevel="0" collapsed="false">
      <c r="A240" s="24"/>
      <c r="B240" s="25"/>
      <c r="C240" s="212" t="s">
        <v>291</v>
      </c>
      <c r="D240" s="212" t="s">
        <v>125</v>
      </c>
      <c r="E240" s="213" t="s">
        <v>292</v>
      </c>
      <c r="F240" s="214" t="s">
        <v>293</v>
      </c>
      <c r="G240" s="215" t="s">
        <v>239</v>
      </c>
      <c r="H240" s="216" t="n">
        <v>0.087</v>
      </c>
      <c r="I240" s="217"/>
      <c r="J240" s="218" t="n">
        <f aca="false">ROUND(I240*H240,2)</f>
        <v>0</v>
      </c>
      <c r="K240" s="219"/>
      <c r="L240" s="30"/>
      <c r="M240" s="220"/>
      <c r="N240" s="221" t="s">
        <v>41</v>
      </c>
      <c r="O240" s="74"/>
      <c r="P240" s="222" t="n">
        <f aca="false">O240*H240</f>
        <v>0</v>
      </c>
      <c r="Q240" s="222" t="n">
        <v>1.03003</v>
      </c>
      <c r="R240" s="222" t="n">
        <f aca="false">Q240*H240</f>
        <v>0.08961261</v>
      </c>
      <c r="S240" s="222" t="n">
        <v>0</v>
      </c>
      <c r="T240" s="223" t="n">
        <f aca="false">S240*H240</f>
        <v>0</v>
      </c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R240" s="224" t="s">
        <v>129</v>
      </c>
      <c r="AT240" s="224" t="s">
        <v>125</v>
      </c>
      <c r="AU240" s="224" t="s">
        <v>87</v>
      </c>
      <c r="AY240" s="3" t="s">
        <v>123</v>
      </c>
      <c r="BE240" s="225" t="n">
        <f aca="false">IF(N240="základní",J240,0)</f>
        <v>0</v>
      </c>
      <c r="BF240" s="225" t="n">
        <f aca="false">IF(N240="snížená",J240,0)</f>
        <v>0</v>
      </c>
      <c r="BG240" s="225" t="n">
        <f aca="false">IF(N240="zákl. přenesená",J240,0)</f>
        <v>0</v>
      </c>
      <c r="BH240" s="225" t="n">
        <f aca="false">IF(N240="sníž. přenesená",J240,0)</f>
        <v>0</v>
      </c>
      <c r="BI240" s="225" t="n">
        <f aca="false">IF(N240="nulová",J240,0)</f>
        <v>0</v>
      </c>
      <c r="BJ240" s="3" t="s">
        <v>84</v>
      </c>
      <c r="BK240" s="225" t="n">
        <f aca="false">ROUND(I240*H240,2)</f>
        <v>0</v>
      </c>
      <c r="BL240" s="3" t="s">
        <v>129</v>
      </c>
      <c r="BM240" s="224" t="s">
        <v>294</v>
      </c>
    </row>
    <row r="241" s="226" customFormat="true" ht="12.8" hidden="false" customHeight="false" outlineLevel="0" collapsed="false">
      <c r="B241" s="227"/>
      <c r="C241" s="228"/>
      <c r="D241" s="229" t="s">
        <v>131</v>
      </c>
      <c r="E241" s="230"/>
      <c r="F241" s="231" t="s">
        <v>295</v>
      </c>
      <c r="G241" s="228"/>
      <c r="H241" s="230"/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131</v>
      </c>
      <c r="AU241" s="237" t="s">
        <v>87</v>
      </c>
      <c r="AV241" s="226" t="s">
        <v>84</v>
      </c>
      <c r="AW241" s="226" t="s">
        <v>33</v>
      </c>
      <c r="AX241" s="226" t="s">
        <v>76</v>
      </c>
      <c r="AY241" s="237" t="s">
        <v>123</v>
      </c>
    </row>
    <row r="242" s="238" customFormat="true" ht="12.8" hidden="false" customHeight="false" outlineLevel="0" collapsed="false">
      <c r="B242" s="239"/>
      <c r="C242" s="240"/>
      <c r="D242" s="229" t="s">
        <v>131</v>
      </c>
      <c r="E242" s="241"/>
      <c r="F242" s="242" t="s">
        <v>296</v>
      </c>
      <c r="G242" s="240"/>
      <c r="H242" s="243" t="n">
        <v>0.052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131</v>
      </c>
      <c r="AU242" s="249" t="s">
        <v>87</v>
      </c>
      <c r="AV242" s="238" t="s">
        <v>87</v>
      </c>
      <c r="AW242" s="238" t="s">
        <v>33</v>
      </c>
      <c r="AX242" s="238" t="s">
        <v>76</v>
      </c>
      <c r="AY242" s="249" t="s">
        <v>123</v>
      </c>
    </row>
    <row r="243" s="226" customFormat="true" ht="12.8" hidden="false" customHeight="false" outlineLevel="0" collapsed="false">
      <c r="B243" s="227"/>
      <c r="C243" s="228"/>
      <c r="D243" s="229" t="s">
        <v>131</v>
      </c>
      <c r="E243" s="230"/>
      <c r="F243" s="231" t="s">
        <v>297</v>
      </c>
      <c r="G243" s="228"/>
      <c r="H243" s="230"/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131</v>
      </c>
      <c r="AU243" s="237" t="s">
        <v>87</v>
      </c>
      <c r="AV243" s="226" t="s">
        <v>84</v>
      </c>
      <c r="AW243" s="226" t="s">
        <v>33</v>
      </c>
      <c r="AX243" s="226" t="s">
        <v>76</v>
      </c>
      <c r="AY243" s="237" t="s">
        <v>123</v>
      </c>
    </row>
    <row r="244" s="238" customFormat="true" ht="12.8" hidden="false" customHeight="false" outlineLevel="0" collapsed="false">
      <c r="B244" s="239"/>
      <c r="C244" s="240"/>
      <c r="D244" s="229" t="s">
        <v>131</v>
      </c>
      <c r="E244" s="241"/>
      <c r="F244" s="242" t="s">
        <v>298</v>
      </c>
      <c r="G244" s="240"/>
      <c r="H244" s="243" t="n">
        <v>0.035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131</v>
      </c>
      <c r="AU244" s="249" t="s">
        <v>87</v>
      </c>
      <c r="AV244" s="238" t="s">
        <v>87</v>
      </c>
      <c r="AW244" s="238" t="s">
        <v>33</v>
      </c>
      <c r="AX244" s="238" t="s">
        <v>76</v>
      </c>
      <c r="AY244" s="249" t="s">
        <v>123</v>
      </c>
    </row>
    <row r="245" s="250" customFormat="true" ht="12.8" hidden="false" customHeight="false" outlineLevel="0" collapsed="false">
      <c r="B245" s="251"/>
      <c r="C245" s="252"/>
      <c r="D245" s="229" t="s">
        <v>131</v>
      </c>
      <c r="E245" s="253"/>
      <c r="F245" s="254" t="s">
        <v>149</v>
      </c>
      <c r="G245" s="252"/>
      <c r="H245" s="255" t="n">
        <v>0.087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AT245" s="261" t="s">
        <v>131</v>
      </c>
      <c r="AU245" s="261" t="s">
        <v>87</v>
      </c>
      <c r="AV245" s="250" t="s">
        <v>129</v>
      </c>
      <c r="AW245" s="250" t="s">
        <v>3</v>
      </c>
      <c r="AX245" s="250" t="s">
        <v>84</v>
      </c>
      <c r="AY245" s="261" t="s">
        <v>123</v>
      </c>
    </row>
    <row r="246" s="31" customFormat="true" ht="24.15" hidden="false" customHeight="true" outlineLevel="0" collapsed="false">
      <c r="A246" s="24"/>
      <c r="B246" s="25"/>
      <c r="C246" s="212" t="s">
        <v>299</v>
      </c>
      <c r="D246" s="212" t="s">
        <v>125</v>
      </c>
      <c r="E246" s="213" t="s">
        <v>300</v>
      </c>
      <c r="F246" s="214" t="s">
        <v>301</v>
      </c>
      <c r="G246" s="215" t="s">
        <v>256</v>
      </c>
      <c r="H246" s="216" t="n">
        <v>31.4</v>
      </c>
      <c r="I246" s="217"/>
      <c r="J246" s="218" t="n">
        <f aca="false">ROUND(I246*H246,2)</f>
        <v>0</v>
      </c>
      <c r="K246" s="219"/>
      <c r="L246" s="30"/>
      <c r="M246" s="220"/>
      <c r="N246" s="221" t="s">
        <v>41</v>
      </c>
      <c r="O246" s="74"/>
      <c r="P246" s="222" t="n">
        <f aca="false">O246*H246</f>
        <v>0</v>
      </c>
      <c r="Q246" s="222" t="n">
        <v>0.001</v>
      </c>
      <c r="R246" s="222" t="n">
        <f aca="false">Q246*H246</f>
        <v>0.0314</v>
      </c>
      <c r="S246" s="222" t="n">
        <v>0</v>
      </c>
      <c r="T246" s="223" t="n">
        <f aca="false">S246*H246</f>
        <v>0</v>
      </c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R246" s="224" t="s">
        <v>129</v>
      </c>
      <c r="AT246" s="224" t="s">
        <v>125</v>
      </c>
      <c r="AU246" s="224" t="s">
        <v>87</v>
      </c>
      <c r="AY246" s="3" t="s">
        <v>123</v>
      </c>
      <c r="BE246" s="225" t="n">
        <f aca="false">IF(N246="základní",J246,0)</f>
        <v>0</v>
      </c>
      <c r="BF246" s="225" t="n">
        <f aca="false">IF(N246="snížená",J246,0)</f>
        <v>0</v>
      </c>
      <c r="BG246" s="225" t="n">
        <f aca="false">IF(N246="zákl. přenesená",J246,0)</f>
        <v>0</v>
      </c>
      <c r="BH246" s="225" t="n">
        <f aca="false">IF(N246="sníž. přenesená",J246,0)</f>
        <v>0</v>
      </c>
      <c r="BI246" s="225" t="n">
        <f aca="false">IF(N246="nulová",J246,0)</f>
        <v>0</v>
      </c>
      <c r="BJ246" s="3" t="s">
        <v>84</v>
      </c>
      <c r="BK246" s="225" t="n">
        <f aca="false">ROUND(I246*H246,2)</f>
        <v>0</v>
      </c>
      <c r="BL246" s="3" t="s">
        <v>129</v>
      </c>
      <c r="BM246" s="224" t="s">
        <v>302</v>
      </c>
    </row>
    <row r="247" s="31" customFormat="true" ht="33" hidden="false" customHeight="true" outlineLevel="0" collapsed="false">
      <c r="A247" s="24"/>
      <c r="B247" s="25"/>
      <c r="C247" s="212" t="s">
        <v>303</v>
      </c>
      <c r="D247" s="212" t="s">
        <v>125</v>
      </c>
      <c r="E247" s="213" t="s">
        <v>304</v>
      </c>
      <c r="F247" s="214" t="s">
        <v>305</v>
      </c>
      <c r="G247" s="215" t="s">
        <v>136</v>
      </c>
      <c r="H247" s="216" t="n">
        <v>31.2</v>
      </c>
      <c r="I247" s="217"/>
      <c r="J247" s="218" t="n">
        <f aca="false">ROUND(I247*H247,2)</f>
        <v>0</v>
      </c>
      <c r="K247" s="219"/>
      <c r="L247" s="30"/>
      <c r="M247" s="220"/>
      <c r="N247" s="221" t="s">
        <v>41</v>
      </c>
      <c r="O247" s="74"/>
      <c r="P247" s="222" t="n">
        <f aca="false">O247*H247</f>
        <v>0</v>
      </c>
      <c r="Q247" s="222" t="n">
        <v>0.0005</v>
      </c>
      <c r="R247" s="222" t="n">
        <f aca="false">Q247*H247</f>
        <v>0.0156</v>
      </c>
      <c r="S247" s="222" t="n">
        <v>0</v>
      </c>
      <c r="T247" s="223" t="n">
        <f aca="false">S247*H247</f>
        <v>0</v>
      </c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R247" s="224" t="s">
        <v>129</v>
      </c>
      <c r="AT247" s="224" t="s">
        <v>125</v>
      </c>
      <c r="AU247" s="224" t="s">
        <v>87</v>
      </c>
      <c r="AY247" s="3" t="s">
        <v>123</v>
      </c>
      <c r="BE247" s="225" t="n">
        <f aca="false">IF(N247="základní",J247,0)</f>
        <v>0</v>
      </c>
      <c r="BF247" s="225" t="n">
        <f aca="false">IF(N247="snížená",J247,0)</f>
        <v>0</v>
      </c>
      <c r="BG247" s="225" t="n">
        <f aca="false">IF(N247="zákl. přenesená",J247,0)</f>
        <v>0</v>
      </c>
      <c r="BH247" s="225" t="n">
        <f aca="false">IF(N247="sníž. přenesená",J247,0)</f>
        <v>0</v>
      </c>
      <c r="BI247" s="225" t="n">
        <f aca="false">IF(N247="nulová",J247,0)</f>
        <v>0</v>
      </c>
      <c r="BJ247" s="3" t="s">
        <v>84</v>
      </c>
      <c r="BK247" s="225" t="n">
        <f aca="false">ROUND(I247*H247,2)</f>
        <v>0</v>
      </c>
      <c r="BL247" s="3" t="s">
        <v>129</v>
      </c>
      <c r="BM247" s="224" t="s">
        <v>306</v>
      </c>
    </row>
    <row r="248" s="226" customFormat="true" ht="12.8" hidden="false" customHeight="false" outlineLevel="0" collapsed="false">
      <c r="B248" s="227"/>
      <c r="C248" s="228"/>
      <c r="D248" s="229" t="s">
        <v>131</v>
      </c>
      <c r="E248" s="230"/>
      <c r="F248" s="231" t="s">
        <v>307</v>
      </c>
      <c r="G248" s="228"/>
      <c r="H248" s="230"/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131</v>
      </c>
      <c r="AU248" s="237" t="s">
        <v>87</v>
      </c>
      <c r="AV248" s="226" t="s">
        <v>84</v>
      </c>
      <c r="AW248" s="226" t="s">
        <v>33</v>
      </c>
      <c r="AX248" s="226" t="s">
        <v>76</v>
      </c>
      <c r="AY248" s="237" t="s">
        <v>123</v>
      </c>
    </row>
    <row r="249" s="238" customFormat="true" ht="12.8" hidden="false" customHeight="false" outlineLevel="0" collapsed="false">
      <c r="B249" s="239"/>
      <c r="C249" s="240"/>
      <c r="D249" s="229" t="s">
        <v>131</v>
      </c>
      <c r="E249" s="241"/>
      <c r="F249" s="242" t="s">
        <v>308</v>
      </c>
      <c r="G249" s="240"/>
      <c r="H249" s="243" t="n">
        <v>31.2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131</v>
      </c>
      <c r="AU249" s="249" t="s">
        <v>87</v>
      </c>
      <c r="AV249" s="238" t="s">
        <v>87</v>
      </c>
      <c r="AW249" s="238" t="s">
        <v>33</v>
      </c>
      <c r="AX249" s="238" t="s">
        <v>84</v>
      </c>
      <c r="AY249" s="249" t="s">
        <v>123</v>
      </c>
    </row>
    <row r="250" s="31" customFormat="true" ht="24.15" hidden="false" customHeight="true" outlineLevel="0" collapsed="false">
      <c r="A250" s="24"/>
      <c r="B250" s="25"/>
      <c r="C250" s="212" t="s">
        <v>309</v>
      </c>
      <c r="D250" s="212" t="s">
        <v>125</v>
      </c>
      <c r="E250" s="213" t="s">
        <v>310</v>
      </c>
      <c r="F250" s="214" t="s">
        <v>311</v>
      </c>
      <c r="G250" s="215" t="s">
        <v>312</v>
      </c>
      <c r="H250" s="216" t="n">
        <v>2</v>
      </c>
      <c r="I250" s="217"/>
      <c r="J250" s="218" t="n">
        <f aca="false">ROUND(I250*H250,2)</f>
        <v>0</v>
      </c>
      <c r="K250" s="219"/>
      <c r="L250" s="30"/>
      <c r="M250" s="220"/>
      <c r="N250" s="221" t="s">
        <v>41</v>
      </c>
      <c r="O250" s="74"/>
      <c r="P250" s="222" t="n">
        <f aca="false">O250*H250</f>
        <v>0</v>
      </c>
      <c r="Q250" s="222" t="n">
        <v>0</v>
      </c>
      <c r="R250" s="222" t="n">
        <f aca="false">Q250*H250</f>
        <v>0</v>
      </c>
      <c r="S250" s="222" t="n">
        <v>0</v>
      </c>
      <c r="T250" s="223" t="n">
        <f aca="false">S250*H250</f>
        <v>0</v>
      </c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R250" s="224" t="s">
        <v>129</v>
      </c>
      <c r="AT250" s="224" t="s">
        <v>125</v>
      </c>
      <c r="AU250" s="224" t="s">
        <v>87</v>
      </c>
      <c r="AY250" s="3" t="s">
        <v>123</v>
      </c>
      <c r="BE250" s="225" t="n">
        <f aca="false">IF(N250="základní",J250,0)</f>
        <v>0</v>
      </c>
      <c r="BF250" s="225" t="n">
        <f aca="false">IF(N250="snížená",J250,0)</f>
        <v>0</v>
      </c>
      <c r="BG250" s="225" t="n">
        <f aca="false">IF(N250="zákl. přenesená",J250,0)</f>
        <v>0</v>
      </c>
      <c r="BH250" s="225" t="n">
        <f aca="false">IF(N250="sníž. přenesená",J250,0)</f>
        <v>0</v>
      </c>
      <c r="BI250" s="225" t="n">
        <f aca="false">IF(N250="nulová",J250,0)</f>
        <v>0</v>
      </c>
      <c r="BJ250" s="3" t="s">
        <v>84</v>
      </c>
      <c r="BK250" s="225" t="n">
        <f aca="false">ROUND(I250*H250,2)</f>
        <v>0</v>
      </c>
      <c r="BL250" s="3" t="s">
        <v>129</v>
      </c>
      <c r="BM250" s="224" t="s">
        <v>313</v>
      </c>
    </row>
    <row r="251" s="195" customFormat="true" ht="22.8" hidden="false" customHeight="true" outlineLevel="0" collapsed="false">
      <c r="B251" s="196"/>
      <c r="C251" s="197"/>
      <c r="D251" s="198" t="s">
        <v>75</v>
      </c>
      <c r="E251" s="210" t="s">
        <v>129</v>
      </c>
      <c r="F251" s="210" t="s">
        <v>314</v>
      </c>
      <c r="G251" s="197"/>
      <c r="H251" s="197"/>
      <c r="I251" s="200"/>
      <c r="J251" s="211" t="n">
        <f aca="false">BK251</f>
        <v>0</v>
      </c>
      <c r="K251" s="197"/>
      <c r="L251" s="202"/>
      <c r="M251" s="203"/>
      <c r="N251" s="204"/>
      <c r="O251" s="204"/>
      <c r="P251" s="205" t="n">
        <f aca="false">SUM(P252:P258)</f>
        <v>0</v>
      </c>
      <c r="Q251" s="204"/>
      <c r="R251" s="205" t="n">
        <f aca="false">SUM(R252:R258)</f>
        <v>0</v>
      </c>
      <c r="S251" s="204"/>
      <c r="T251" s="206" t="n">
        <f aca="false">SUM(T252:T258)</f>
        <v>0</v>
      </c>
      <c r="AR251" s="207" t="s">
        <v>84</v>
      </c>
      <c r="AT251" s="208" t="s">
        <v>75</v>
      </c>
      <c r="AU251" s="208" t="s">
        <v>84</v>
      </c>
      <c r="AY251" s="207" t="s">
        <v>123</v>
      </c>
      <c r="BK251" s="209" t="n">
        <f aca="false">SUM(BK252:BK258)</f>
        <v>0</v>
      </c>
    </row>
    <row r="252" s="31" customFormat="true" ht="24.15" hidden="false" customHeight="true" outlineLevel="0" collapsed="false">
      <c r="A252" s="24"/>
      <c r="B252" s="25"/>
      <c r="C252" s="212" t="s">
        <v>315</v>
      </c>
      <c r="D252" s="212" t="s">
        <v>125</v>
      </c>
      <c r="E252" s="213" t="s">
        <v>316</v>
      </c>
      <c r="F252" s="214" t="s">
        <v>317</v>
      </c>
      <c r="G252" s="215" t="s">
        <v>143</v>
      </c>
      <c r="H252" s="216" t="n">
        <v>4.01</v>
      </c>
      <c r="I252" s="217"/>
      <c r="J252" s="218" t="n">
        <f aca="false">ROUND(I252*H252,2)</f>
        <v>0</v>
      </c>
      <c r="K252" s="219"/>
      <c r="L252" s="30"/>
      <c r="M252" s="220"/>
      <c r="N252" s="221" t="s">
        <v>41</v>
      </c>
      <c r="O252" s="74"/>
      <c r="P252" s="222" t="n">
        <f aca="false">O252*H252</f>
        <v>0</v>
      </c>
      <c r="Q252" s="222" t="n">
        <v>0</v>
      </c>
      <c r="R252" s="222" t="n">
        <f aca="false">Q252*H252</f>
        <v>0</v>
      </c>
      <c r="S252" s="222" t="n">
        <v>0</v>
      </c>
      <c r="T252" s="223" t="n">
        <f aca="false">S252*H252</f>
        <v>0</v>
      </c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R252" s="224" t="s">
        <v>129</v>
      </c>
      <c r="AT252" s="224" t="s">
        <v>125</v>
      </c>
      <c r="AU252" s="224" t="s">
        <v>87</v>
      </c>
      <c r="AY252" s="3" t="s">
        <v>123</v>
      </c>
      <c r="BE252" s="225" t="n">
        <f aca="false">IF(N252="základní",J252,0)</f>
        <v>0</v>
      </c>
      <c r="BF252" s="225" t="n">
        <f aca="false">IF(N252="snížená",J252,0)</f>
        <v>0</v>
      </c>
      <c r="BG252" s="225" t="n">
        <f aca="false">IF(N252="zákl. přenesená",J252,0)</f>
        <v>0</v>
      </c>
      <c r="BH252" s="225" t="n">
        <f aca="false">IF(N252="sníž. přenesená",J252,0)</f>
        <v>0</v>
      </c>
      <c r="BI252" s="225" t="n">
        <f aca="false">IF(N252="nulová",J252,0)</f>
        <v>0</v>
      </c>
      <c r="BJ252" s="3" t="s">
        <v>84</v>
      </c>
      <c r="BK252" s="225" t="n">
        <f aca="false">ROUND(I252*H252,2)</f>
        <v>0</v>
      </c>
      <c r="BL252" s="3" t="s">
        <v>129</v>
      </c>
      <c r="BM252" s="224" t="s">
        <v>318</v>
      </c>
    </row>
    <row r="253" s="226" customFormat="true" ht="12.8" hidden="false" customHeight="false" outlineLevel="0" collapsed="false">
      <c r="B253" s="227"/>
      <c r="C253" s="228"/>
      <c r="D253" s="229" t="s">
        <v>131</v>
      </c>
      <c r="E253" s="230"/>
      <c r="F253" s="231" t="s">
        <v>319</v>
      </c>
      <c r="G253" s="228"/>
      <c r="H253" s="230"/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AT253" s="237" t="s">
        <v>131</v>
      </c>
      <c r="AU253" s="237" t="s">
        <v>87</v>
      </c>
      <c r="AV253" s="226" t="s">
        <v>84</v>
      </c>
      <c r="AW253" s="226" t="s">
        <v>33</v>
      </c>
      <c r="AX253" s="226" t="s">
        <v>76</v>
      </c>
      <c r="AY253" s="237" t="s">
        <v>123</v>
      </c>
    </row>
    <row r="254" s="238" customFormat="true" ht="12.8" hidden="false" customHeight="false" outlineLevel="0" collapsed="false">
      <c r="B254" s="239"/>
      <c r="C254" s="240"/>
      <c r="D254" s="229" t="s">
        <v>131</v>
      </c>
      <c r="E254" s="241"/>
      <c r="F254" s="242" t="s">
        <v>320</v>
      </c>
      <c r="G254" s="240"/>
      <c r="H254" s="243" t="n">
        <v>2.56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AT254" s="249" t="s">
        <v>131</v>
      </c>
      <c r="AU254" s="249" t="s">
        <v>87</v>
      </c>
      <c r="AV254" s="238" t="s">
        <v>87</v>
      </c>
      <c r="AW254" s="238" t="s">
        <v>33</v>
      </c>
      <c r="AX254" s="238" t="s">
        <v>76</v>
      </c>
      <c r="AY254" s="249" t="s">
        <v>123</v>
      </c>
    </row>
    <row r="255" s="238" customFormat="true" ht="12.8" hidden="false" customHeight="false" outlineLevel="0" collapsed="false">
      <c r="B255" s="239"/>
      <c r="C255" s="240"/>
      <c r="D255" s="229" t="s">
        <v>131</v>
      </c>
      <c r="E255" s="241"/>
      <c r="F255" s="242" t="s">
        <v>321</v>
      </c>
      <c r="G255" s="240"/>
      <c r="H255" s="243" t="n">
        <v>0.75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131</v>
      </c>
      <c r="AU255" s="249" t="s">
        <v>87</v>
      </c>
      <c r="AV255" s="238" t="s">
        <v>87</v>
      </c>
      <c r="AW255" s="238" t="s">
        <v>33</v>
      </c>
      <c r="AX255" s="238" t="s">
        <v>76</v>
      </c>
      <c r="AY255" s="249" t="s">
        <v>123</v>
      </c>
    </row>
    <row r="256" s="226" customFormat="true" ht="12.8" hidden="false" customHeight="false" outlineLevel="0" collapsed="false">
      <c r="B256" s="227"/>
      <c r="C256" s="228"/>
      <c r="D256" s="229" t="s">
        <v>131</v>
      </c>
      <c r="E256" s="230"/>
      <c r="F256" s="231" t="s">
        <v>322</v>
      </c>
      <c r="G256" s="228"/>
      <c r="H256" s="230"/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131</v>
      </c>
      <c r="AU256" s="237" t="s">
        <v>87</v>
      </c>
      <c r="AV256" s="226" t="s">
        <v>84</v>
      </c>
      <c r="AW256" s="226" t="s">
        <v>33</v>
      </c>
      <c r="AX256" s="226" t="s">
        <v>76</v>
      </c>
      <c r="AY256" s="237" t="s">
        <v>123</v>
      </c>
    </row>
    <row r="257" s="238" customFormat="true" ht="12.8" hidden="false" customHeight="false" outlineLevel="0" collapsed="false">
      <c r="B257" s="239"/>
      <c r="C257" s="240"/>
      <c r="D257" s="229" t="s">
        <v>131</v>
      </c>
      <c r="E257" s="241"/>
      <c r="F257" s="242" t="s">
        <v>323</v>
      </c>
      <c r="G257" s="240"/>
      <c r="H257" s="243" t="n">
        <v>0.7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131</v>
      </c>
      <c r="AU257" s="249" t="s">
        <v>87</v>
      </c>
      <c r="AV257" s="238" t="s">
        <v>87</v>
      </c>
      <c r="AW257" s="238" t="s">
        <v>33</v>
      </c>
      <c r="AX257" s="238" t="s">
        <v>76</v>
      </c>
      <c r="AY257" s="249" t="s">
        <v>123</v>
      </c>
    </row>
    <row r="258" s="250" customFormat="true" ht="12.8" hidden="false" customHeight="false" outlineLevel="0" collapsed="false">
      <c r="B258" s="251"/>
      <c r="C258" s="252"/>
      <c r="D258" s="229" t="s">
        <v>131</v>
      </c>
      <c r="E258" s="253"/>
      <c r="F258" s="254" t="s">
        <v>149</v>
      </c>
      <c r="G258" s="252"/>
      <c r="H258" s="255" t="n">
        <v>4.01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AT258" s="261" t="s">
        <v>131</v>
      </c>
      <c r="AU258" s="261" t="s">
        <v>87</v>
      </c>
      <c r="AV258" s="250" t="s">
        <v>129</v>
      </c>
      <c r="AW258" s="250" t="s">
        <v>33</v>
      </c>
      <c r="AX258" s="250" t="s">
        <v>84</v>
      </c>
      <c r="AY258" s="261" t="s">
        <v>123</v>
      </c>
    </row>
    <row r="259" s="195" customFormat="true" ht="22.8" hidden="false" customHeight="true" outlineLevel="0" collapsed="false">
      <c r="B259" s="196"/>
      <c r="C259" s="197"/>
      <c r="D259" s="198" t="s">
        <v>75</v>
      </c>
      <c r="E259" s="210" t="s">
        <v>155</v>
      </c>
      <c r="F259" s="210" t="s">
        <v>324</v>
      </c>
      <c r="G259" s="197"/>
      <c r="H259" s="197"/>
      <c r="I259" s="200"/>
      <c r="J259" s="211" t="n">
        <f aca="false">BK259</f>
        <v>0</v>
      </c>
      <c r="K259" s="197"/>
      <c r="L259" s="202"/>
      <c r="M259" s="203"/>
      <c r="N259" s="204"/>
      <c r="O259" s="204"/>
      <c r="P259" s="205" t="n">
        <f aca="false">SUM(P260:P265)</f>
        <v>0</v>
      </c>
      <c r="Q259" s="204"/>
      <c r="R259" s="205" t="n">
        <f aca="false">SUM(R260:R265)</f>
        <v>0</v>
      </c>
      <c r="S259" s="204"/>
      <c r="T259" s="206" t="n">
        <f aca="false">SUM(T260:T265)</f>
        <v>0</v>
      </c>
      <c r="AR259" s="207" t="s">
        <v>84</v>
      </c>
      <c r="AT259" s="208" t="s">
        <v>75</v>
      </c>
      <c r="AU259" s="208" t="s">
        <v>84</v>
      </c>
      <c r="AY259" s="207" t="s">
        <v>123</v>
      </c>
      <c r="BK259" s="209" t="n">
        <f aca="false">SUM(BK260:BK265)</f>
        <v>0</v>
      </c>
    </row>
    <row r="260" s="31" customFormat="true" ht="44.25" hidden="false" customHeight="true" outlineLevel="0" collapsed="false">
      <c r="A260" s="24"/>
      <c r="B260" s="25"/>
      <c r="C260" s="212" t="s">
        <v>325</v>
      </c>
      <c r="D260" s="212" t="s">
        <v>125</v>
      </c>
      <c r="E260" s="213" t="s">
        <v>326</v>
      </c>
      <c r="F260" s="214" t="s">
        <v>327</v>
      </c>
      <c r="G260" s="215" t="s">
        <v>136</v>
      </c>
      <c r="H260" s="216" t="n">
        <v>25</v>
      </c>
      <c r="I260" s="217"/>
      <c r="J260" s="218" t="n">
        <f aca="false">ROUND(I260*H260,2)</f>
        <v>0</v>
      </c>
      <c r="K260" s="219"/>
      <c r="L260" s="30"/>
      <c r="M260" s="220"/>
      <c r="N260" s="221" t="s">
        <v>41</v>
      </c>
      <c r="O260" s="74"/>
      <c r="P260" s="222" t="n">
        <f aca="false">O260*H260</f>
        <v>0</v>
      </c>
      <c r="Q260" s="222" t="n">
        <v>0</v>
      </c>
      <c r="R260" s="222" t="n">
        <f aca="false">Q260*H260</f>
        <v>0</v>
      </c>
      <c r="S260" s="222" t="n">
        <v>0</v>
      </c>
      <c r="T260" s="223" t="n">
        <f aca="false">S260*H260</f>
        <v>0</v>
      </c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R260" s="224" t="s">
        <v>129</v>
      </c>
      <c r="AT260" s="224" t="s">
        <v>125</v>
      </c>
      <c r="AU260" s="224" t="s">
        <v>87</v>
      </c>
      <c r="AY260" s="3" t="s">
        <v>123</v>
      </c>
      <c r="BE260" s="225" t="n">
        <f aca="false">IF(N260="základní",J260,0)</f>
        <v>0</v>
      </c>
      <c r="BF260" s="225" t="n">
        <f aca="false">IF(N260="snížená",J260,0)</f>
        <v>0</v>
      </c>
      <c r="BG260" s="225" t="n">
        <f aca="false">IF(N260="zákl. přenesená",J260,0)</f>
        <v>0</v>
      </c>
      <c r="BH260" s="225" t="n">
        <f aca="false">IF(N260="sníž. přenesená",J260,0)</f>
        <v>0</v>
      </c>
      <c r="BI260" s="225" t="n">
        <f aca="false">IF(N260="nulová",J260,0)</f>
        <v>0</v>
      </c>
      <c r="BJ260" s="3" t="s">
        <v>84</v>
      </c>
      <c r="BK260" s="225" t="n">
        <f aca="false">ROUND(I260*H260,2)</f>
        <v>0</v>
      </c>
      <c r="BL260" s="3" t="s">
        <v>129</v>
      </c>
      <c r="BM260" s="224" t="s">
        <v>328</v>
      </c>
    </row>
    <row r="261" s="226" customFormat="true" ht="12.8" hidden="false" customHeight="false" outlineLevel="0" collapsed="false">
      <c r="B261" s="227"/>
      <c r="C261" s="228"/>
      <c r="D261" s="229" t="s">
        <v>131</v>
      </c>
      <c r="E261" s="230"/>
      <c r="F261" s="231" t="s">
        <v>329</v>
      </c>
      <c r="G261" s="228"/>
      <c r="H261" s="230"/>
      <c r="I261" s="232"/>
      <c r="J261" s="228"/>
      <c r="K261" s="228"/>
      <c r="L261" s="233"/>
      <c r="M261" s="234"/>
      <c r="N261" s="235"/>
      <c r="O261" s="235"/>
      <c r="P261" s="235"/>
      <c r="Q261" s="235"/>
      <c r="R261" s="235"/>
      <c r="S261" s="235"/>
      <c r="T261" s="236"/>
      <c r="AT261" s="237" t="s">
        <v>131</v>
      </c>
      <c r="AU261" s="237" t="s">
        <v>87</v>
      </c>
      <c r="AV261" s="226" t="s">
        <v>84</v>
      </c>
      <c r="AW261" s="226" t="s">
        <v>33</v>
      </c>
      <c r="AX261" s="226" t="s">
        <v>76</v>
      </c>
      <c r="AY261" s="237" t="s">
        <v>123</v>
      </c>
    </row>
    <row r="262" s="238" customFormat="true" ht="12.8" hidden="false" customHeight="false" outlineLevel="0" collapsed="false">
      <c r="B262" s="239"/>
      <c r="C262" s="240"/>
      <c r="D262" s="229" t="s">
        <v>131</v>
      </c>
      <c r="E262" s="241"/>
      <c r="F262" s="242" t="s">
        <v>330</v>
      </c>
      <c r="G262" s="240"/>
      <c r="H262" s="243" t="n">
        <v>25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AT262" s="249" t="s">
        <v>131</v>
      </c>
      <c r="AU262" s="249" t="s">
        <v>87</v>
      </c>
      <c r="AV262" s="238" t="s">
        <v>87</v>
      </c>
      <c r="AW262" s="238" t="s">
        <v>33</v>
      </c>
      <c r="AX262" s="238" t="s">
        <v>84</v>
      </c>
      <c r="AY262" s="249" t="s">
        <v>123</v>
      </c>
    </row>
    <row r="263" s="31" customFormat="true" ht="33" hidden="false" customHeight="true" outlineLevel="0" collapsed="false">
      <c r="A263" s="24"/>
      <c r="B263" s="25"/>
      <c r="C263" s="212" t="s">
        <v>331</v>
      </c>
      <c r="D263" s="212" t="s">
        <v>125</v>
      </c>
      <c r="E263" s="213" t="s">
        <v>332</v>
      </c>
      <c r="F263" s="214" t="s">
        <v>333</v>
      </c>
      <c r="G263" s="215" t="s">
        <v>136</v>
      </c>
      <c r="H263" s="216" t="n">
        <v>25</v>
      </c>
      <c r="I263" s="217"/>
      <c r="J263" s="218" t="n">
        <f aca="false">ROUND(I263*H263,2)</f>
        <v>0</v>
      </c>
      <c r="K263" s="219"/>
      <c r="L263" s="30"/>
      <c r="M263" s="220"/>
      <c r="N263" s="221" t="s">
        <v>41</v>
      </c>
      <c r="O263" s="74"/>
      <c r="P263" s="222" t="n">
        <f aca="false">O263*H263</f>
        <v>0</v>
      </c>
      <c r="Q263" s="222" t="n">
        <v>0</v>
      </c>
      <c r="R263" s="222" t="n">
        <f aca="false">Q263*H263</f>
        <v>0</v>
      </c>
      <c r="S263" s="222" t="n">
        <v>0</v>
      </c>
      <c r="T263" s="223" t="n">
        <f aca="false">S263*H263</f>
        <v>0</v>
      </c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R263" s="224" t="s">
        <v>129</v>
      </c>
      <c r="AT263" s="224" t="s">
        <v>125</v>
      </c>
      <c r="AU263" s="224" t="s">
        <v>87</v>
      </c>
      <c r="AY263" s="3" t="s">
        <v>123</v>
      </c>
      <c r="BE263" s="225" t="n">
        <f aca="false">IF(N263="základní",J263,0)</f>
        <v>0</v>
      </c>
      <c r="BF263" s="225" t="n">
        <f aca="false">IF(N263="snížená",J263,0)</f>
        <v>0</v>
      </c>
      <c r="BG263" s="225" t="n">
        <f aca="false">IF(N263="zákl. přenesená",J263,0)</f>
        <v>0</v>
      </c>
      <c r="BH263" s="225" t="n">
        <f aca="false">IF(N263="sníž. přenesená",J263,0)</f>
        <v>0</v>
      </c>
      <c r="BI263" s="225" t="n">
        <f aca="false">IF(N263="nulová",J263,0)</f>
        <v>0</v>
      </c>
      <c r="BJ263" s="3" t="s">
        <v>84</v>
      </c>
      <c r="BK263" s="225" t="n">
        <f aca="false">ROUND(I263*H263,2)</f>
        <v>0</v>
      </c>
      <c r="BL263" s="3" t="s">
        <v>129</v>
      </c>
      <c r="BM263" s="224" t="s">
        <v>334</v>
      </c>
    </row>
    <row r="264" s="226" customFormat="true" ht="12.8" hidden="false" customHeight="false" outlineLevel="0" collapsed="false">
      <c r="B264" s="227"/>
      <c r="C264" s="228"/>
      <c r="D264" s="229" t="s">
        <v>131</v>
      </c>
      <c r="E264" s="230"/>
      <c r="F264" s="231" t="s">
        <v>329</v>
      </c>
      <c r="G264" s="228"/>
      <c r="H264" s="230"/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AT264" s="237" t="s">
        <v>131</v>
      </c>
      <c r="AU264" s="237" t="s">
        <v>87</v>
      </c>
      <c r="AV264" s="226" t="s">
        <v>84</v>
      </c>
      <c r="AW264" s="226" t="s">
        <v>33</v>
      </c>
      <c r="AX264" s="226" t="s">
        <v>76</v>
      </c>
      <c r="AY264" s="237" t="s">
        <v>123</v>
      </c>
    </row>
    <row r="265" s="238" customFormat="true" ht="12.8" hidden="false" customHeight="false" outlineLevel="0" collapsed="false">
      <c r="B265" s="239"/>
      <c r="C265" s="240"/>
      <c r="D265" s="229" t="s">
        <v>131</v>
      </c>
      <c r="E265" s="241"/>
      <c r="F265" s="242" t="s">
        <v>330</v>
      </c>
      <c r="G265" s="240"/>
      <c r="H265" s="243" t="n">
        <v>25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131</v>
      </c>
      <c r="AU265" s="249" t="s">
        <v>87</v>
      </c>
      <c r="AV265" s="238" t="s">
        <v>87</v>
      </c>
      <c r="AW265" s="238" t="s">
        <v>33</v>
      </c>
      <c r="AX265" s="238" t="s">
        <v>84</v>
      </c>
      <c r="AY265" s="249" t="s">
        <v>123</v>
      </c>
    </row>
    <row r="266" s="195" customFormat="true" ht="22.8" hidden="false" customHeight="true" outlineLevel="0" collapsed="false">
      <c r="B266" s="196"/>
      <c r="C266" s="197"/>
      <c r="D266" s="198" t="s">
        <v>75</v>
      </c>
      <c r="E266" s="210" t="s">
        <v>181</v>
      </c>
      <c r="F266" s="210" t="s">
        <v>335</v>
      </c>
      <c r="G266" s="197"/>
      <c r="H266" s="197"/>
      <c r="I266" s="200"/>
      <c r="J266" s="211" t="n">
        <f aca="false">BK266</f>
        <v>0</v>
      </c>
      <c r="K266" s="197"/>
      <c r="L266" s="202"/>
      <c r="M266" s="203"/>
      <c r="N266" s="204"/>
      <c r="O266" s="204"/>
      <c r="P266" s="205" t="n">
        <f aca="false">SUM(P267:P296)</f>
        <v>0</v>
      </c>
      <c r="Q266" s="204"/>
      <c r="R266" s="205" t="n">
        <f aca="false">SUM(R267:R296)</f>
        <v>4.2422413</v>
      </c>
      <c r="S266" s="204"/>
      <c r="T266" s="206" t="n">
        <f aca="false">SUM(T267:T296)</f>
        <v>0</v>
      </c>
      <c r="AR266" s="207" t="s">
        <v>84</v>
      </c>
      <c r="AT266" s="208" t="s">
        <v>75</v>
      </c>
      <c r="AU266" s="208" t="s">
        <v>84</v>
      </c>
      <c r="AY266" s="207" t="s">
        <v>123</v>
      </c>
      <c r="BK266" s="209" t="n">
        <f aca="false">SUM(BK267:BK296)</f>
        <v>0</v>
      </c>
    </row>
    <row r="267" s="31" customFormat="true" ht="33" hidden="false" customHeight="true" outlineLevel="0" collapsed="false">
      <c r="A267" s="24"/>
      <c r="B267" s="25"/>
      <c r="C267" s="212" t="s">
        <v>336</v>
      </c>
      <c r="D267" s="212" t="s">
        <v>125</v>
      </c>
      <c r="E267" s="213" t="s">
        <v>337</v>
      </c>
      <c r="F267" s="214" t="s">
        <v>338</v>
      </c>
      <c r="G267" s="215" t="s">
        <v>339</v>
      </c>
      <c r="H267" s="216" t="n">
        <v>28</v>
      </c>
      <c r="I267" s="217"/>
      <c r="J267" s="218" t="n">
        <f aca="false">ROUND(I267*H267,2)</f>
        <v>0</v>
      </c>
      <c r="K267" s="219"/>
      <c r="L267" s="30"/>
      <c r="M267" s="220"/>
      <c r="N267" s="221" t="s">
        <v>41</v>
      </c>
      <c r="O267" s="74"/>
      <c r="P267" s="222" t="n">
        <f aca="false">O267*H267</f>
        <v>0</v>
      </c>
      <c r="Q267" s="222" t="n">
        <v>0</v>
      </c>
      <c r="R267" s="222" t="n">
        <f aca="false">Q267*H267</f>
        <v>0</v>
      </c>
      <c r="S267" s="222" t="n">
        <v>0</v>
      </c>
      <c r="T267" s="223" t="n">
        <f aca="false">S267*H267</f>
        <v>0</v>
      </c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R267" s="224" t="s">
        <v>129</v>
      </c>
      <c r="AT267" s="224" t="s">
        <v>125</v>
      </c>
      <c r="AU267" s="224" t="s">
        <v>87</v>
      </c>
      <c r="AY267" s="3" t="s">
        <v>123</v>
      </c>
      <c r="BE267" s="225" t="n">
        <f aca="false">IF(N267="základní",J267,0)</f>
        <v>0</v>
      </c>
      <c r="BF267" s="225" t="n">
        <f aca="false">IF(N267="snížená",J267,0)</f>
        <v>0</v>
      </c>
      <c r="BG267" s="225" t="n">
        <f aca="false">IF(N267="zákl. přenesená",J267,0)</f>
        <v>0</v>
      </c>
      <c r="BH267" s="225" t="n">
        <f aca="false">IF(N267="sníž. přenesená",J267,0)</f>
        <v>0</v>
      </c>
      <c r="BI267" s="225" t="n">
        <f aca="false">IF(N267="nulová",J267,0)</f>
        <v>0</v>
      </c>
      <c r="BJ267" s="3" t="s">
        <v>84</v>
      </c>
      <c r="BK267" s="225" t="n">
        <f aca="false">ROUND(I267*H267,2)</f>
        <v>0</v>
      </c>
      <c r="BL267" s="3" t="s">
        <v>129</v>
      </c>
      <c r="BM267" s="224" t="s">
        <v>340</v>
      </c>
    </row>
    <row r="268" s="226" customFormat="true" ht="12.8" hidden="false" customHeight="false" outlineLevel="0" collapsed="false">
      <c r="B268" s="227"/>
      <c r="C268" s="228"/>
      <c r="D268" s="229" t="s">
        <v>131</v>
      </c>
      <c r="E268" s="230"/>
      <c r="F268" s="231" t="s">
        <v>341</v>
      </c>
      <c r="G268" s="228"/>
      <c r="H268" s="230"/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AT268" s="237" t="s">
        <v>131</v>
      </c>
      <c r="AU268" s="237" t="s">
        <v>87</v>
      </c>
      <c r="AV268" s="226" t="s">
        <v>84</v>
      </c>
      <c r="AW268" s="226" t="s">
        <v>33</v>
      </c>
      <c r="AX268" s="226" t="s">
        <v>76</v>
      </c>
      <c r="AY268" s="237" t="s">
        <v>123</v>
      </c>
    </row>
    <row r="269" s="238" customFormat="true" ht="12.8" hidden="false" customHeight="false" outlineLevel="0" collapsed="false">
      <c r="B269" s="239"/>
      <c r="C269" s="240"/>
      <c r="D269" s="229" t="s">
        <v>131</v>
      </c>
      <c r="E269" s="241"/>
      <c r="F269" s="242" t="s">
        <v>342</v>
      </c>
      <c r="G269" s="240"/>
      <c r="H269" s="243" t="n">
        <v>28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131</v>
      </c>
      <c r="AU269" s="249" t="s">
        <v>87</v>
      </c>
      <c r="AV269" s="238" t="s">
        <v>87</v>
      </c>
      <c r="AW269" s="238" t="s">
        <v>33</v>
      </c>
      <c r="AX269" s="238" t="s">
        <v>84</v>
      </c>
      <c r="AY269" s="249" t="s">
        <v>123</v>
      </c>
    </row>
    <row r="270" s="31" customFormat="true" ht="37.8" hidden="false" customHeight="true" outlineLevel="0" collapsed="false">
      <c r="A270" s="24"/>
      <c r="B270" s="25"/>
      <c r="C270" s="262" t="s">
        <v>343</v>
      </c>
      <c r="D270" s="262" t="s">
        <v>236</v>
      </c>
      <c r="E270" s="263" t="s">
        <v>344</v>
      </c>
      <c r="F270" s="264" t="s">
        <v>345</v>
      </c>
      <c r="G270" s="265" t="s">
        <v>339</v>
      </c>
      <c r="H270" s="266" t="n">
        <v>28.28</v>
      </c>
      <c r="I270" s="267"/>
      <c r="J270" s="268" t="n">
        <f aca="false">ROUND(I270*H270,2)</f>
        <v>0</v>
      </c>
      <c r="K270" s="269"/>
      <c r="L270" s="270"/>
      <c r="M270" s="271"/>
      <c r="N270" s="272" t="s">
        <v>41</v>
      </c>
      <c r="O270" s="74"/>
      <c r="P270" s="222" t="n">
        <f aca="false">O270*H270</f>
        <v>0</v>
      </c>
      <c r="Q270" s="222" t="n">
        <v>0.00048</v>
      </c>
      <c r="R270" s="222" t="n">
        <f aca="false">Q270*H270</f>
        <v>0.0135744</v>
      </c>
      <c r="S270" s="222" t="n">
        <v>0</v>
      </c>
      <c r="T270" s="223" t="n">
        <f aca="false">S270*H270</f>
        <v>0</v>
      </c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R270" s="224" t="s">
        <v>181</v>
      </c>
      <c r="AT270" s="224" t="s">
        <v>236</v>
      </c>
      <c r="AU270" s="224" t="s">
        <v>87</v>
      </c>
      <c r="AY270" s="3" t="s">
        <v>123</v>
      </c>
      <c r="BE270" s="225" t="n">
        <f aca="false">IF(N270="základní",J270,0)</f>
        <v>0</v>
      </c>
      <c r="BF270" s="225" t="n">
        <f aca="false">IF(N270="snížená",J270,0)</f>
        <v>0</v>
      </c>
      <c r="BG270" s="225" t="n">
        <f aca="false">IF(N270="zákl. přenesená",J270,0)</f>
        <v>0</v>
      </c>
      <c r="BH270" s="225" t="n">
        <f aca="false">IF(N270="sníž. přenesená",J270,0)</f>
        <v>0</v>
      </c>
      <c r="BI270" s="225" t="n">
        <f aca="false">IF(N270="nulová",J270,0)</f>
        <v>0</v>
      </c>
      <c r="BJ270" s="3" t="s">
        <v>84</v>
      </c>
      <c r="BK270" s="225" t="n">
        <f aca="false">ROUND(I270*H270,2)</f>
        <v>0</v>
      </c>
      <c r="BL270" s="3" t="s">
        <v>129</v>
      </c>
      <c r="BM270" s="224" t="s">
        <v>346</v>
      </c>
    </row>
    <row r="271" s="238" customFormat="true" ht="12.8" hidden="false" customHeight="false" outlineLevel="0" collapsed="false">
      <c r="B271" s="239"/>
      <c r="C271" s="240"/>
      <c r="D271" s="229" t="s">
        <v>131</v>
      </c>
      <c r="E271" s="240"/>
      <c r="F271" s="242" t="s">
        <v>347</v>
      </c>
      <c r="G271" s="240"/>
      <c r="H271" s="243" t="n">
        <v>28.28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131</v>
      </c>
      <c r="AU271" s="249" t="s">
        <v>87</v>
      </c>
      <c r="AV271" s="238" t="s">
        <v>87</v>
      </c>
      <c r="AW271" s="238" t="s">
        <v>3</v>
      </c>
      <c r="AX271" s="238" t="s">
        <v>84</v>
      </c>
      <c r="AY271" s="249" t="s">
        <v>123</v>
      </c>
    </row>
    <row r="272" s="31" customFormat="true" ht="37.8" hidden="false" customHeight="true" outlineLevel="0" collapsed="false">
      <c r="A272" s="24"/>
      <c r="B272" s="25"/>
      <c r="C272" s="212" t="s">
        <v>348</v>
      </c>
      <c r="D272" s="212" t="s">
        <v>125</v>
      </c>
      <c r="E272" s="213" t="s">
        <v>349</v>
      </c>
      <c r="F272" s="214" t="s">
        <v>350</v>
      </c>
      <c r="G272" s="215" t="s">
        <v>339</v>
      </c>
      <c r="H272" s="216" t="n">
        <v>11</v>
      </c>
      <c r="I272" s="217"/>
      <c r="J272" s="218" t="n">
        <f aca="false">ROUND(I272*H272,2)</f>
        <v>0</v>
      </c>
      <c r="K272" s="219"/>
      <c r="L272" s="30"/>
      <c r="M272" s="220"/>
      <c r="N272" s="221" t="s">
        <v>41</v>
      </c>
      <c r="O272" s="74"/>
      <c r="P272" s="222" t="n">
        <f aca="false">O272*H272</f>
        <v>0</v>
      </c>
      <c r="Q272" s="222" t="n">
        <v>1E-005</v>
      </c>
      <c r="R272" s="222" t="n">
        <f aca="false">Q272*H272</f>
        <v>0.00011</v>
      </c>
      <c r="S272" s="222" t="n">
        <v>0</v>
      </c>
      <c r="T272" s="223" t="n">
        <f aca="false">S272*H272</f>
        <v>0</v>
      </c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R272" s="224" t="s">
        <v>129</v>
      </c>
      <c r="AT272" s="224" t="s">
        <v>125</v>
      </c>
      <c r="AU272" s="224" t="s">
        <v>87</v>
      </c>
      <c r="AY272" s="3" t="s">
        <v>123</v>
      </c>
      <c r="BE272" s="225" t="n">
        <f aca="false">IF(N272="základní",J272,0)</f>
        <v>0</v>
      </c>
      <c r="BF272" s="225" t="n">
        <f aca="false">IF(N272="snížená",J272,0)</f>
        <v>0</v>
      </c>
      <c r="BG272" s="225" t="n">
        <f aca="false">IF(N272="zákl. přenesená",J272,0)</f>
        <v>0</v>
      </c>
      <c r="BH272" s="225" t="n">
        <f aca="false">IF(N272="sníž. přenesená",J272,0)</f>
        <v>0</v>
      </c>
      <c r="BI272" s="225" t="n">
        <f aca="false">IF(N272="nulová",J272,0)</f>
        <v>0</v>
      </c>
      <c r="BJ272" s="3" t="s">
        <v>84</v>
      </c>
      <c r="BK272" s="225" t="n">
        <f aca="false">ROUND(I272*H272,2)</f>
        <v>0</v>
      </c>
      <c r="BL272" s="3" t="s">
        <v>129</v>
      </c>
      <c r="BM272" s="224" t="s">
        <v>351</v>
      </c>
    </row>
    <row r="273" s="226" customFormat="true" ht="12.8" hidden="false" customHeight="false" outlineLevel="0" collapsed="false">
      <c r="B273" s="227"/>
      <c r="C273" s="228"/>
      <c r="D273" s="229" t="s">
        <v>131</v>
      </c>
      <c r="E273" s="230"/>
      <c r="F273" s="231" t="s">
        <v>352</v>
      </c>
      <c r="G273" s="228"/>
      <c r="H273" s="230"/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AT273" s="237" t="s">
        <v>131</v>
      </c>
      <c r="AU273" s="237" t="s">
        <v>87</v>
      </c>
      <c r="AV273" s="226" t="s">
        <v>84</v>
      </c>
      <c r="AW273" s="226" t="s">
        <v>33</v>
      </c>
      <c r="AX273" s="226" t="s">
        <v>76</v>
      </c>
      <c r="AY273" s="237" t="s">
        <v>123</v>
      </c>
    </row>
    <row r="274" s="238" customFormat="true" ht="12.8" hidden="false" customHeight="false" outlineLevel="0" collapsed="false">
      <c r="B274" s="239"/>
      <c r="C274" s="240"/>
      <c r="D274" s="229" t="s">
        <v>131</v>
      </c>
      <c r="E274" s="241"/>
      <c r="F274" s="242" t="s">
        <v>353</v>
      </c>
      <c r="G274" s="240"/>
      <c r="H274" s="243" t="n">
        <v>11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AT274" s="249" t="s">
        <v>131</v>
      </c>
      <c r="AU274" s="249" t="s">
        <v>87</v>
      </c>
      <c r="AV274" s="238" t="s">
        <v>87</v>
      </c>
      <c r="AW274" s="238" t="s">
        <v>33</v>
      </c>
      <c r="AX274" s="238" t="s">
        <v>84</v>
      </c>
      <c r="AY274" s="249" t="s">
        <v>123</v>
      </c>
    </row>
    <row r="275" s="31" customFormat="true" ht="16.5" hidden="false" customHeight="true" outlineLevel="0" collapsed="false">
      <c r="A275" s="24"/>
      <c r="B275" s="25"/>
      <c r="C275" s="262" t="s">
        <v>354</v>
      </c>
      <c r="D275" s="262" t="s">
        <v>236</v>
      </c>
      <c r="E275" s="263" t="s">
        <v>355</v>
      </c>
      <c r="F275" s="264" t="s">
        <v>356</v>
      </c>
      <c r="G275" s="265" t="s">
        <v>312</v>
      </c>
      <c r="H275" s="266" t="n">
        <v>11.33</v>
      </c>
      <c r="I275" s="267"/>
      <c r="J275" s="268" t="n">
        <f aca="false">ROUND(I275*H275,2)</f>
        <v>0</v>
      </c>
      <c r="K275" s="269"/>
      <c r="L275" s="270"/>
      <c r="M275" s="271"/>
      <c r="N275" s="272" t="s">
        <v>41</v>
      </c>
      <c r="O275" s="74"/>
      <c r="P275" s="222" t="n">
        <f aca="false">O275*H275</f>
        <v>0</v>
      </c>
      <c r="Q275" s="222" t="n">
        <v>0.00361</v>
      </c>
      <c r="R275" s="222" t="n">
        <f aca="false">Q275*H275</f>
        <v>0.0409013</v>
      </c>
      <c r="S275" s="222" t="n">
        <v>0</v>
      </c>
      <c r="T275" s="223" t="n">
        <f aca="false">S275*H275</f>
        <v>0</v>
      </c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R275" s="224" t="s">
        <v>181</v>
      </c>
      <c r="AT275" s="224" t="s">
        <v>236</v>
      </c>
      <c r="AU275" s="224" t="s">
        <v>87</v>
      </c>
      <c r="AY275" s="3" t="s">
        <v>123</v>
      </c>
      <c r="BE275" s="225" t="n">
        <f aca="false">IF(N275="základní",J275,0)</f>
        <v>0</v>
      </c>
      <c r="BF275" s="225" t="n">
        <f aca="false">IF(N275="snížená",J275,0)</f>
        <v>0</v>
      </c>
      <c r="BG275" s="225" t="n">
        <f aca="false">IF(N275="zákl. přenesená",J275,0)</f>
        <v>0</v>
      </c>
      <c r="BH275" s="225" t="n">
        <f aca="false">IF(N275="sníž. přenesená",J275,0)</f>
        <v>0</v>
      </c>
      <c r="BI275" s="225" t="n">
        <f aca="false">IF(N275="nulová",J275,0)</f>
        <v>0</v>
      </c>
      <c r="BJ275" s="3" t="s">
        <v>84</v>
      </c>
      <c r="BK275" s="225" t="n">
        <f aca="false">ROUND(I275*H275,2)</f>
        <v>0</v>
      </c>
      <c r="BL275" s="3" t="s">
        <v>129</v>
      </c>
      <c r="BM275" s="224" t="s">
        <v>357</v>
      </c>
    </row>
    <row r="276" s="238" customFormat="true" ht="12.8" hidden="false" customHeight="false" outlineLevel="0" collapsed="false">
      <c r="B276" s="239"/>
      <c r="C276" s="240"/>
      <c r="D276" s="229" t="s">
        <v>131</v>
      </c>
      <c r="E276" s="240"/>
      <c r="F276" s="242" t="s">
        <v>358</v>
      </c>
      <c r="G276" s="240"/>
      <c r="H276" s="243" t="n">
        <v>11.33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AT276" s="249" t="s">
        <v>131</v>
      </c>
      <c r="AU276" s="249" t="s">
        <v>87</v>
      </c>
      <c r="AV276" s="238" t="s">
        <v>87</v>
      </c>
      <c r="AW276" s="238" t="s">
        <v>3</v>
      </c>
      <c r="AX276" s="238" t="s">
        <v>84</v>
      </c>
      <c r="AY276" s="249" t="s">
        <v>123</v>
      </c>
    </row>
    <row r="277" s="31" customFormat="true" ht="37.8" hidden="false" customHeight="true" outlineLevel="0" collapsed="false">
      <c r="A277" s="24"/>
      <c r="B277" s="25"/>
      <c r="C277" s="212" t="s">
        <v>359</v>
      </c>
      <c r="D277" s="212" t="s">
        <v>125</v>
      </c>
      <c r="E277" s="213" t="s">
        <v>360</v>
      </c>
      <c r="F277" s="214" t="s">
        <v>361</v>
      </c>
      <c r="G277" s="215" t="s">
        <v>339</v>
      </c>
      <c r="H277" s="216" t="n">
        <v>4</v>
      </c>
      <c r="I277" s="217"/>
      <c r="J277" s="218" t="n">
        <f aca="false">ROUND(I277*H277,2)</f>
        <v>0</v>
      </c>
      <c r="K277" s="219"/>
      <c r="L277" s="30"/>
      <c r="M277" s="220"/>
      <c r="N277" s="221" t="s">
        <v>41</v>
      </c>
      <c r="O277" s="74"/>
      <c r="P277" s="222" t="n">
        <f aca="false">O277*H277</f>
        <v>0</v>
      </c>
      <c r="Q277" s="222" t="n">
        <v>1E-005</v>
      </c>
      <c r="R277" s="222" t="n">
        <f aca="false">Q277*H277</f>
        <v>4E-005</v>
      </c>
      <c r="S277" s="222" t="n">
        <v>0</v>
      </c>
      <c r="T277" s="223" t="n">
        <f aca="false">S277*H277</f>
        <v>0</v>
      </c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R277" s="224" t="s">
        <v>129</v>
      </c>
      <c r="AT277" s="224" t="s">
        <v>125</v>
      </c>
      <c r="AU277" s="224" t="s">
        <v>87</v>
      </c>
      <c r="AY277" s="3" t="s">
        <v>123</v>
      </c>
      <c r="BE277" s="225" t="n">
        <f aca="false">IF(N277="základní",J277,0)</f>
        <v>0</v>
      </c>
      <c r="BF277" s="225" t="n">
        <f aca="false">IF(N277="snížená",J277,0)</f>
        <v>0</v>
      </c>
      <c r="BG277" s="225" t="n">
        <f aca="false">IF(N277="zákl. přenesená",J277,0)</f>
        <v>0</v>
      </c>
      <c r="BH277" s="225" t="n">
        <f aca="false">IF(N277="sníž. přenesená",J277,0)</f>
        <v>0</v>
      </c>
      <c r="BI277" s="225" t="n">
        <f aca="false">IF(N277="nulová",J277,0)</f>
        <v>0</v>
      </c>
      <c r="BJ277" s="3" t="s">
        <v>84</v>
      </c>
      <c r="BK277" s="225" t="n">
        <f aca="false">ROUND(I277*H277,2)</f>
        <v>0</v>
      </c>
      <c r="BL277" s="3" t="s">
        <v>129</v>
      </c>
      <c r="BM277" s="224" t="s">
        <v>362</v>
      </c>
    </row>
    <row r="278" s="226" customFormat="true" ht="12.8" hidden="false" customHeight="false" outlineLevel="0" collapsed="false">
      <c r="B278" s="227"/>
      <c r="C278" s="228"/>
      <c r="D278" s="229" t="s">
        <v>131</v>
      </c>
      <c r="E278" s="230"/>
      <c r="F278" s="231" t="s">
        <v>352</v>
      </c>
      <c r="G278" s="228"/>
      <c r="H278" s="230"/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AT278" s="237" t="s">
        <v>131</v>
      </c>
      <c r="AU278" s="237" t="s">
        <v>87</v>
      </c>
      <c r="AV278" s="226" t="s">
        <v>84</v>
      </c>
      <c r="AW278" s="226" t="s">
        <v>33</v>
      </c>
      <c r="AX278" s="226" t="s">
        <v>76</v>
      </c>
      <c r="AY278" s="237" t="s">
        <v>123</v>
      </c>
    </row>
    <row r="279" s="238" customFormat="true" ht="12.8" hidden="false" customHeight="false" outlineLevel="0" collapsed="false">
      <c r="B279" s="239"/>
      <c r="C279" s="240"/>
      <c r="D279" s="229" t="s">
        <v>131</v>
      </c>
      <c r="E279" s="241"/>
      <c r="F279" s="242" t="s">
        <v>363</v>
      </c>
      <c r="G279" s="240"/>
      <c r="H279" s="243" t="n">
        <v>4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AT279" s="249" t="s">
        <v>131</v>
      </c>
      <c r="AU279" s="249" t="s">
        <v>87</v>
      </c>
      <c r="AV279" s="238" t="s">
        <v>87</v>
      </c>
      <c r="AW279" s="238" t="s">
        <v>33</v>
      </c>
      <c r="AX279" s="238" t="s">
        <v>84</v>
      </c>
      <c r="AY279" s="249" t="s">
        <v>123</v>
      </c>
    </row>
    <row r="280" s="31" customFormat="true" ht="16.5" hidden="false" customHeight="true" outlineLevel="0" collapsed="false">
      <c r="A280" s="24"/>
      <c r="B280" s="25"/>
      <c r="C280" s="262" t="s">
        <v>364</v>
      </c>
      <c r="D280" s="262" t="s">
        <v>236</v>
      </c>
      <c r="E280" s="263" t="s">
        <v>365</v>
      </c>
      <c r="F280" s="264" t="s">
        <v>366</v>
      </c>
      <c r="G280" s="265" t="s">
        <v>312</v>
      </c>
      <c r="H280" s="266" t="n">
        <v>4.12</v>
      </c>
      <c r="I280" s="267"/>
      <c r="J280" s="268" t="n">
        <f aca="false">ROUND(I280*H280,2)</f>
        <v>0</v>
      </c>
      <c r="K280" s="269"/>
      <c r="L280" s="270"/>
      <c r="M280" s="271"/>
      <c r="N280" s="272" t="s">
        <v>41</v>
      </c>
      <c r="O280" s="74"/>
      <c r="P280" s="222" t="n">
        <f aca="false">O280*H280</f>
        <v>0</v>
      </c>
      <c r="Q280" s="222" t="n">
        <v>0.0057</v>
      </c>
      <c r="R280" s="222" t="n">
        <f aca="false">Q280*H280</f>
        <v>0.023484</v>
      </c>
      <c r="S280" s="222" t="n">
        <v>0</v>
      </c>
      <c r="T280" s="223" t="n">
        <f aca="false">S280*H280</f>
        <v>0</v>
      </c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R280" s="224" t="s">
        <v>181</v>
      </c>
      <c r="AT280" s="224" t="s">
        <v>236</v>
      </c>
      <c r="AU280" s="224" t="s">
        <v>87</v>
      </c>
      <c r="AY280" s="3" t="s">
        <v>123</v>
      </c>
      <c r="BE280" s="225" t="n">
        <f aca="false">IF(N280="základní",J280,0)</f>
        <v>0</v>
      </c>
      <c r="BF280" s="225" t="n">
        <f aca="false">IF(N280="snížená",J280,0)</f>
        <v>0</v>
      </c>
      <c r="BG280" s="225" t="n">
        <f aca="false">IF(N280="zákl. přenesená",J280,0)</f>
        <v>0</v>
      </c>
      <c r="BH280" s="225" t="n">
        <f aca="false">IF(N280="sníž. přenesená",J280,0)</f>
        <v>0</v>
      </c>
      <c r="BI280" s="225" t="n">
        <f aca="false">IF(N280="nulová",J280,0)</f>
        <v>0</v>
      </c>
      <c r="BJ280" s="3" t="s">
        <v>84</v>
      </c>
      <c r="BK280" s="225" t="n">
        <f aca="false">ROUND(I280*H280,2)</f>
        <v>0</v>
      </c>
      <c r="BL280" s="3" t="s">
        <v>129</v>
      </c>
      <c r="BM280" s="224" t="s">
        <v>367</v>
      </c>
    </row>
    <row r="281" s="238" customFormat="true" ht="12.8" hidden="false" customHeight="false" outlineLevel="0" collapsed="false">
      <c r="B281" s="239"/>
      <c r="C281" s="240"/>
      <c r="D281" s="229" t="s">
        <v>131</v>
      </c>
      <c r="E281" s="240"/>
      <c r="F281" s="242" t="s">
        <v>368</v>
      </c>
      <c r="G281" s="240"/>
      <c r="H281" s="243" t="n">
        <v>4.12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131</v>
      </c>
      <c r="AU281" s="249" t="s">
        <v>87</v>
      </c>
      <c r="AV281" s="238" t="s">
        <v>87</v>
      </c>
      <c r="AW281" s="238" t="s">
        <v>3</v>
      </c>
      <c r="AX281" s="238" t="s">
        <v>84</v>
      </c>
      <c r="AY281" s="249" t="s">
        <v>123</v>
      </c>
    </row>
    <row r="282" s="31" customFormat="true" ht="37.8" hidden="false" customHeight="true" outlineLevel="0" collapsed="false">
      <c r="A282" s="24"/>
      <c r="B282" s="25"/>
      <c r="C282" s="212" t="s">
        <v>369</v>
      </c>
      <c r="D282" s="212" t="s">
        <v>125</v>
      </c>
      <c r="E282" s="213" t="s">
        <v>370</v>
      </c>
      <c r="F282" s="214" t="s">
        <v>371</v>
      </c>
      <c r="G282" s="215" t="s">
        <v>339</v>
      </c>
      <c r="H282" s="216" t="n">
        <v>32</v>
      </c>
      <c r="I282" s="217"/>
      <c r="J282" s="218" t="n">
        <f aca="false">ROUND(I282*H282,2)</f>
        <v>0</v>
      </c>
      <c r="K282" s="219"/>
      <c r="L282" s="30"/>
      <c r="M282" s="220"/>
      <c r="N282" s="221" t="s">
        <v>41</v>
      </c>
      <c r="O282" s="74"/>
      <c r="P282" s="222" t="n">
        <f aca="false">O282*H282</f>
        <v>0</v>
      </c>
      <c r="Q282" s="222" t="n">
        <v>3E-005</v>
      </c>
      <c r="R282" s="222" t="n">
        <f aca="false">Q282*H282</f>
        <v>0.00096</v>
      </c>
      <c r="S282" s="222" t="n">
        <v>0</v>
      </c>
      <c r="T282" s="223" t="n">
        <f aca="false">S282*H282</f>
        <v>0</v>
      </c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R282" s="224" t="s">
        <v>129</v>
      </c>
      <c r="AT282" s="224" t="s">
        <v>125</v>
      </c>
      <c r="AU282" s="224" t="s">
        <v>87</v>
      </c>
      <c r="AY282" s="3" t="s">
        <v>123</v>
      </c>
      <c r="BE282" s="225" t="n">
        <f aca="false">IF(N282="základní",J282,0)</f>
        <v>0</v>
      </c>
      <c r="BF282" s="225" t="n">
        <f aca="false">IF(N282="snížená",J282,0)</f>
        <v>0</v>
      </c>
      <c r="BG282" s="225" t="n">
        <f aca="false">IF(N282="zákl. přenesená",J282,0)</f>
        <v>0</v>
      </c>
      <c r="BH282" s="225" t="n">
        <f aca="false">IF(N282="sníž. přenesená",J282,0)</f>
        <v>0</v>
      </c>
      <c r="BI282" s="225" t="n">
        <f aca="false">IF(N282="nulová",J282,0)</f>
        <v>0</v>
      </c>
      <c r="BJ282" s="3" t="s">
        <v>84</v>
      </c>
      <c r="BK282" s="225" t="n">
        <f aca="false">ROUND(I282*H282,2)</f>
        <v>0</v>
      </c>
      <c r="BL282" s="3" t="s">
        <v>129</v>
      </c>
      <c r="BM282" s="224" t="s">
        <v>372</v>
      </c>
    </row>
    <row r="283" s="226" customFormat="true" ht="12.8" hidden="false" customHeight="false" outlineLevel="0" collapsed="false">
      <c r="B283" s="227"/>
      <c r="C283" s="228"/>
      <c r="D283" s="229" t="s">
        <v>131</v>
      </c>
      <c r="E283" s="230"/>
      <c r="F283" s="231" t="s">
        <v>373</v>
      </c>
      <c r="G283" s="228"/>
      <c r="H283" s="230"/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AT283" s="237" t="s">
        <v>131</v>
      </c>
      <c r="AU283" s="237" t="s">
        <v>87</v>
      </c>
      <c r="AV283" s="226" t="s">
        <v>84</v>
      </c>
      <c r="AW283" s="226" t="s">
        <v>33</v>
      </c>
      <c r="AX283" s="226" t="s">
        <v>76</v>
      </c>
      <c r="AY283" s="237" t="s">
        <v>123</v>
      </c>
    </row>
    <row r="284" s="238" customFormat="true" ht="12.8" hidden="false" customHeight="false" outlineLevel="0" collapsed="false">
      <c r="B284" s="239"/>
      <c r="C284" s="240"/>
      <c r="D284" s="229" t="s">
        <v>131</v>
      </c>
      <c r="E284" s="241"/>
      <c r="F284" s="242" t="s">
        <v>374</v>
      </c>
      <c r="G284" s="240"/>
      <c r="H284" s="243" t="n">
        <v>32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AT284" s="249" t="s">
        <v>131</v>
      </c>
      <c r="AU284" s="249" t="s">
        <v>87</v>
      </c>
      <c r="AV284" s="238" t="s">
        <v>87</v>
      </c>
      <c r="AW284" s="238" t="s">
        <v>33</v>
      </c>
      <c r="AX284" s="238" t="s">
        <v>84</v>
      </c>
      <c r="AY284" s="249" t="s">
        <v>123</v>
      </c>
    </row>
    <row r="285" s="31" customFormat="true" ht="21.75" hidden="false" customHeight="true" outlineLevel="0" collapsed="false">
      <c r="A285" s="24"/>
      <c r="B285" s="25"/>
      <c r="C285" s="262" t="s">
        <v>375</v>
      </c>
      <c r="D285" s="262" t="s">
        <v>236</v>
      </c>
      <c r="E285" s="263" t="s">
        <v>376</v>
      </c>
      <c r="F285" s="264" t="s">
        <v>377</v>
      </c>
      <c r="G285" s="265" t="s">
        <v>339</v>
      </c>
      <c r="H285" s="266" t="n">
        <v>32.96</v>
      </c>
      <c r="I285" s="267"/>
      <c r="J285" s="268" t="n">
        <f aca="false">ROUND(I285*H285,2)</f>
        <v>0</v>
      </c>
      <c r="K285" s="269"/>
      <c r="L285" s="270"/>
      <c r="M285" s="271"/>
      <c r="N285" s="272" t="s">
        <v>41</v>
      </c>
      <c r="O285" s="74"/>
      <c r="P285" s="222" t="n">
        <f aca="false">O285*H285</f>
        <v>0</v>
      </c>
      <c r="Q285" s="222" t="n">
        <v>0.01921</v>
      </c>
      <c r="R285" s="222" t="n">
        <f aca="false">Q285*H285</f>
        <v>0.6331616</v>
      </c>
      <c r="S285" s="222" t="n">
        <v>0</v>
      </c>
      <c r="T285" s="223" t="n">
        <f aca="false">S285*H285</f>
        <v>0</v>
      </c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R285" s="224" t="s">
        <v>181</v>
      </c>
      <c r="AT285" s="224" t="s">
        <v>236</v>
      </c>
      <c r="AU285" s="224" t="s">
        <v>87</v>
      </c>
      <c r="AY285" s="3" t="s">
        <v>123</v>
      </c>
      <c r="BE285" s="225" t="n">
        <f aca="false">IF(N285="základní",J285,0)</f>
        <v>0</v>
      </c>
      <c r="BF285" s="225" t="n">
        <f aca="false">IF(N285="snížená",J285,0)</f>
        <v>0</v>
      </c>
      <c r="BG285" s="225" t="n">
        <f aca="false">IF(N285="zákl. přenesená",J285,0)</f>
        <v>0</v>
      </c>
      <c r="BH285" s="225" t="n">
        <f aca="false">IF(N285="sníž. přenesená",J285,0)</f>
        <v>0</v>
      </c>
      <c r="BI285" s="225" t="n">
        <f aca="false">IF(N285="nulová",J285,0)</f>
        <v>0</v>
      </c>
      <c r="BJ285" s="3" t="s">
        <v>84</v>
      </c>
      <c r="BK285" s="225" t="n">
        <f aca="false">ROUND(I285*H285,2)</f>
        <v>0</v>
      </c>
      <c r="BL285" s="3" t="s">
        <v>129</v>
      </c>
      <c r="BM285" s="224" t="s">
        <v>378</v>
      </c>
    </row>
    <row r="286" s="238" customFormat="true" ht="12.8" hidden="false" customHeight="false" outlineLevel="0" collapsed="false">
      <c r="B286" s="239"/>
      <c r="C286" s="240"/>
      <c r="D286" s="229" t="s">
        <v>131</v>
      </c>
      <c r="E286" s="240"/>
      <c r="F286" s="242" t="s">
        <v>379</v>
      </c>
      <c r="G286" s="240"/>
      <c r="H286" s="243" t="n">
        <v>32.96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AT286" s="249" t="s">
        <v>131</v>
      </c>
      <c r="AU286" s="249" t="s">
        <v>87</v>
      </c>
      <c r="AV286" s="238" t="s">
        <v>87</v>
      </c>
      <c r="AW286" s="238" t="s">
        <v>3</v>
      </c>
      <c r="AX286" s="238" t="s">
        <v>84</v>
      </c>
      <c r="AY286" s="249" t="s">
        <v>123</v>
      </c>
    </row>
    <row r="287" s="31" customFormat="true" ht="37.8" hidden="false" customHeight="true" outlineLevel="0" collapsed="false">
      <c r="A287" s="24"/>
      <c r="B287" s="25"/>
      <c r="C287" s="212" t="s">
        <v>380</v>
      </c>
      <c r="D287" s="212" t="s">
        <v>125</v>
      </c>
      <c r="E287" s="213" t="s">
        <v>381</v>
      </c>
      <c r="F287" s="214" t="s">
        <v>382</v>
      </c>
      <c r="G287" s="215" t="s">
        <v>312</v>
      </c>
      <c r="H287" s="216" t="n">
        <v>2</v>
      </c>
      <c r="I287" s="217"/>
      <c r="J287" s="218" t="n">
        <f aca="false">ROUND(I287*H287,2)</f>
        <v>0</v>
      </c>
      <c r="K287" s="219"/>
      <c r="L287" s="30"/>
      <c r="M287" s="220"/>
      <c r="N287" s="221" t="s">
        <v>41</v>
      </c>
      <c r="O287" s="74"/>
      <c r="P287" s="222" t="n">
        <f aca="false">O287*H287</f>
        <v>0</v>
      </c>
      <c r="Q287" s="222" t="n">
        <v>0</v>
      </c>
      <c r="R287" s="222" t="n">
        <f aca="false">Q287*H287</f>
        <v>0</v>
      </c>
      <c r="S287" s="222" t="n">
        <v>0</v>
      </c>
      <c r="T287" s="223" t="n">
        <f aca="false">S287*H287</f>
        <v>0</v>
      </c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R287" s="224" t="s">
        <v>129</v>
      </c>
      <c r="AT287" s="224" t="s">
        <v>125</v>
      </c>
      <c r="AU287" s="224" t="s">
        <v>87</v>
      </c>
      <c r="AY287" s="3" t="s">
        <v>123</v>
      </c>
      <c r="BE287" s="225" t="n">
        <f aca="false">IF(N287="základní",J287,0)</f>
        <v>0</v>
      </c>
      <c r="BF287" s="225" t="n">
        <f aca="false">IF(N287="snížená",J287,0)</f>
        <v>0</v>
      </c>
      <c r="BG287" s="225" t="n">
        <f aca="false">IF(N287="zákl. přenesená",J287,0)</f>
        <v>0</v>
      </c>
      <c r="BH287" s="225" t="n">
        <f aca="false">IF(N287="sníž. přenesená",J287,0)</f>
        <v>0</v>
      </c>
      <c r="BI287" s="225" t="n">
        <f aca="false">IF(N287="nulová",J287,0)</f>
        <v>0</v>
      </c>
      <c r="BJ287" s="3" t="s">
        <v>84</v>
      </c>
      <c r="BK287" s="225" t="n">
        <f aca="false">ROUND(I287*H287,2)</f>
        <v>0</v>
      </c>
      <c r="BL287" s="3" t="s">
        <v>129</v>
      </c>
      <c r="BM287" s="224" t="s">
        <v>383</v>
      </c>
    </row>
    <row r="288" s="226" customFormat="true" ht="12.8" hidden="false" customHeight="false" outlineLevel="0" collapsed="false">
      <c r="B288" s="227"/>
      <c r="C288" s="228"/>
      <c r="D288" s="229" t="s">
        <v>131</v>
      </c>
      <c r="E288" s="230"/>
      <c r="F288" s="231" t="s">
        <v>384</v>
      </c>
      <c r="G288" s="228"/>
      <c r="H288" s="230"/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131</v>
      </c>
      <c r="AU288" s="237" t="s">
        <v>87</v>
      </c>
      <c r="AV288" s="226" t="s">
        <v>84</v>
      </c>
      <c r="AW288" s="226" t="s">
        <v>33</v>
      </c>
      <c r="AX288" s="226" t="s">
        <v>76</v>
      </c>
      <c r="AY288" s="237" t="s">
        <v>123</v>
      </c>
    </row>
    <row r="289" s="238" customFormat="true" ht="12.8" hidden="false" customHeight="false" outlineLevel="0" collapsed="false">
      <c r="B289" s="239"/>
      <c r="C289" s="240"/>
      <c r="D289" s="229" t="s">
        <v>131</v>
      </c>
      <c r="E289" s="241"/>
      <c r="F289" s="242" t="s">
        <v>385</v>
      </c>
      <c r="G289" s="240"/>
      <c r="H289" s="243" t="n">
        <v>2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AT289" s="249" t="s">
        <v>131</v>
      </c>
      <c r="AU289" s="249" t="s">
        <v>87</v>
      </c>
      <c r="AV289" s="238" t="s">
        <v>87</v>
      </c>
      <c r="AW289" s="238" t="s">
        <v>33</v>
      </c>
      <c r="AX289" s="238" t="s">
        <v>84</v>
      </c>
      <c r="AY289" s="249" t="s">
        <v>123</v>
      </c>
    </row>
    <row r="290" s="31" customFormat="true" ht="16.5" hidden="false" customHeight="true" outlineLevel="0" collapsed="false">
      <c r="A290" s="24"/>
      <c r="B290" s="25"/>
      <c r="C290" s="262" t="s">
        <v>386</v>
      </c>
      <c r="D290" s="262" t="s">
        <v>236</v>
      </c>
      <c r="E290" s="263" t="s">
        <v>387</v>
      </c>
      <c r="F290" s="264" t="s">
        <v>388</v>
      </c>
      <c r="G290" s="265" t="s">
        <v>312</v>
      </c>
      <c r="H290" s="266" t="n">
        <v>2</v>
      </c>
      <c r="I290" s="267"/>
      <c r="J290" s="268" t="n">
        <f aca="false">ROUND(I290*H290,2)</f>
        <v>0</v>
      </c>
      <c r="K290" s="269"/>
      <c r="L290" s="270"/>
      <c r="M290" s="271"/>
      <c r="N290" s="272" t="s">
        <v>41</v>
      </c>
      <c r="O290" s="74"/>
      <c r="P290" s="222" t="n">
        <f aca="false">O290*H290</f>
        <v>0</v>
      </c>
      <c r="Q290" s="222" t="n">
        <v>0.0012</v>
      </c>
      <c r="R290" s="222" t="n">
        <f aca="false">Q290*H290</f>
        <v>0.0024</v>
      </c>
      <c r="S290" s="222" t="n">
        <v>0</v>
      </c>
      <c r="T290" s="223" t="n">
        <f aca="false">S290*H290</f>
        <v>0</v>
      </c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R290" s="224" t="s">
        <v>181</v>
      </c>
      <c r="AT290" s="224" t="s">
        <v>236</v>
      </c>
      <c r="AU290" s="224" t="s">
        <v>87</v>
      </c>
      <c r="AY290" s="3" t="s">
        <v>123</v>
      </c>
      <c r="BE290" s="225" t="n">
        <f aca="false">IF(N290="základní",J290,0)</f>
        <v>0</v>
      </c>
      <c r="BF290" s="225" t="n">
        <f aca="false">IF(N290="snížená",J290,0)</f>
        <v>0</v>
      </c>
      <c r="BG290" s="225" t="n">
        <f aca="false">IF(N290="zákl. přenesená",J290,0)</f>
        <v>0</v>
      </c>
      <c r="BH290" s="225" t="n">
        <f aca="false">IF(N290="sníž. přenesená",J290,0)</f>
        <v>0</v>
      </c>
      <c r="BI290" s="225" t="n">
        <f aca="false">IF(N290="nulová",J290,0)</f>
        <v>0</v>
      </c>
      <c r="BJ290" s="3" t="s">
        <v>84</v>
      </c>
      <c r="BK290" s="225" t="n">
        <f aca="false">ROUND(I290*H290,2)</f>
        <v>0</v>
      </c>
      <c r="BL290" s="3" t="s">
        <v>129</v>
      </c>
      <c r="BM290" s="224" t="s">
        <v>389</v>
      </c>
    </row>
    <row r="291" s="31" customFormat="true" ht="44.25" hidden="false" customHeight="true" outlineLevel="0" collapsed="false">
      <c r="A291" s="24"/>
      <c r="B291" s="25"/>
      <c r="C291" s="212" t="s">
        <v>390</v>
      </c>
      <c r="D291" s="212" t="s">
        <v>125</v>
      </c>
      <c r="E291" s="213" t="s">
        <v>391</v>
      </c>
      <c r="F291" s="214" t="s">
        <v>392</v>
      </c>
      <c r="G291" s="215" t="s">
        <v>312</v>
      </c>
      <c r="H291" s="216" t="n">
        <v>1</v>
      </c>
      <c r="I291" s="217"/>
      <c r="J291" s="218" t="n">
        <f aca="false">ROUND(I291*H291,2)</f>
        <v>0</v>
      </c>
      <c r="K291" s="219"/>
      <c r="L291" s="30"/>
      <c r="M291" s="220"/>
      <c r="N291" s="221" t="s">
        <v>41</v>
      </c>
      <c r="O291" s="74"/>
      <c r="P291" s="222" t="n">
        <f aca="false">O291*H291</f>
        <v>0</v>
      </c>
      <c r="Q291" s="222" t="n">
        <v>0</v>
      </c>
      <c r="R291" s="222" t="n">
        <f aca="false">Q291*H291</f>
        <v>0</v>
      </c>
      <c r="S291" s="222" t="n">
        <v>0</v>
      </c>
      <c r="T291" s="223" t="n">
        <f aca="false">S291*H291</f>
        <v>0</v>
      </c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R291" s="224" t="s">
        <v>129</v>
      </c>
      <c r="AT291" s="224" t="s">
        <v>125</v>
      </c>
      <c r="AU291" s="224" t="s">
        <v>87</v>
      </c>
      <c r="AY291" s="3" t="s">
        <v>123</v>
      </c>
      <c r="BE291" s="225" t="n">
        <f aca="false">IF(N291="základní",J291,0)</f>
        <v>0</v>
      </c>
      <c r="BF291" s="225" t="n">
        <f aca="false">IF(N291="snížená",J291,0)</f>
        <v>0</v>
      </c>
      <c r="BG291" s="225" t="n">
        <f aca="false">IF(N291="zákl. přenesená",J291,0)</f>
        <v>0</v>
      </c>
      <c r="BH291" s="225" t="n">
        <f aca="false">IF(N291="sníž. přenesená",J291,0)</f>
        <v>0</v>
      </c>
      <c r="BI291" s="225" t="n">
        <f aca="false">IF(N291="nulová",J291,0)</f>
        <v>0</v>
      </c>
      <c r="BJ291" s="3" t="s">
        <v>84</v>
      </c>
      <c r="BK291" s="225" t="n">
        <f aca="false">ROUND(I291*H291,2)</f>
        <v>0</v>
      </c>
      <c r="BL291" s="3" t="s">
        <v>129</v>
      </c>
      <c r="BM291" s="224" t="s">
        <v>393</v>
      </c>
    </row>
    <row r="292" s="31" customFormat="true" ht="16.5" hidden="false" customHeight="true" outlineLevel="0" collapsed="false">
      <c r="A292" s="24"/>
      <c r="B292" s="25"/>
      <c r="C292" s="262" t="s">
        <v>394</v>
      </c>
      <c r="D292" s="262" t="s">
        <v>236</v>
      </c>
      <c r="E292" s="263" t="s">
        <v>395</v>
      </c>
      <c r="F292" s="264" t="s">
        <v>396</v>
      </c>
      <c r="G292" s="265" t="s">
        <v>312</v>
      </c>
      <c r="H292" s="266" t="n">
        <v>1</v>
      </c>
      <c r="I292" s="267"/>
      <c r="J292" s="268" t="n">
        <f aca="false">ROUND(I292*H292,2)</f>
        <v>0</v>
      </c>
      <c r="K292" s="269"/>
      <c r="L292" s="270"/>
      <c r="M292" s="271"/>
      <c r="N292" s="272" t="s">
        <v>41</v>
      </c>
      <c r="O292" s="74"/>
      <c r="P292" s="222" t="n">
        <f aca="false">O292*H292</f>
        <v>0</v>
      </c>
      <c r="Q292" s="222" t="n">
        <v>0.00079</v>
      </c>
      <c r="R292" s="222" t="n">
        <f aca="false">Q292*H292</f>
        <v>0.00079</v>
      </c>
      <c r="S292" s="222" t="n">
        <v>0</v>
      </c>
      <c r="T292" s="223" t="n">
        <f aca="false">S292*H292</f>
        <v>0</v>
      </c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R292" s="224" t="s">
        <v>181</v>
      </c>
      <c r="AT292" s="224" t="s">
        <v>236</v>
      </c>
      <c r="AU292" s="224" t="s">
        <v>87</v>
      </c>
      <c r="AY292" s="3" t="s">
        <v>123</v>
      </c>
      <c r="BE292" s="225" t="n">
        <f aca="false">IF(N292="základní",J292,0)</f>
        <v>0</v>
      </c>
      <c r="BF292" s="225" t="n">
        <f aca="false">IF(N292="snížená",J292,0)</f>
        <v>0</v>
      </c>
      <c r="BG292" s="225" t="n">
        <f aca="false">IF(N292="zákl. přenesená",J292,0)</f>
        <v>0</v>
      </c>
      <c r="BH292" s="225" t="n">
        <f aca="false">IF(N292="sníž. přenesená",J292,0)</f>
        <v>0</v>
      </c>
      <c r="BI292" s="225" t="n">
        <f aca="false">IF(N292="nulová",J292,0)</f>
        <v>0</v>
      </c>
      <c r="BJ292" s="3" t="s">
        <v>84</v>
      </c>
      <c r="BK292" s="225" t="n">
        <f aca="false">ROUND(I292*H292,2)</f>
        <v>0</v>
      </c>
      <c r="BL292" s="3" t="s">
        <v>129</v>
      </c>
      <c r="BM292" s="224" t="s">
        <v>397</v>
      </c>
    </row>
    <row r="293" s="31" customFormat="true" ht="44.25" hidden="false" customHeight="true" outlineLevel="0" collapsed="false">
      <c r="A293" s="24"/>
      <c r="B293" s="25"/>
      <c r="C293" s="212" t="s">
        <v>398</v>
      </c>
      <c r="D293" s="212" t="s">
        <v>125</v>
      </c>
      <c r="E293" s="213" t="s">
        <v>399</v>
      </c>
      <c r="F293" s="214" t="s">
        <v>400</v>
      </c>
      <c r="G293" s="215" t="s">
        <v>312</v>
      </c>
      <c r="H293" s="216" t="n">
        <v>1</v>
      </c>
      <c r="I293" s="217"/>
      <c r="J293" s="218" t="n">
        <f aca="false">ROUND(I293*H293,2)</f>
        <v>0</v>
      </c>
      <c r="K293" s="219"/>
      <c r="L293" s="30"/>
      <c r="M293" s="220"/>
      <c r="N293" s="221" t="s">
        <v>41</v>
      </c>
      <c r="O293" s="74"/>
      <c r="P293" s="222" t="n">
        <f aca="false">O293*H293</f>
        <v>0</v>
      </c>
      <c r="Q293" s="222" t="n">
        <v>2.25582</v>
      </c>
      <c r="R293" s="222" t="n">
        <f aca="false">Q293*H293</f>
        <v>2.25582</v>
      </c>
      <c r="S293" s="222" t="n">
        <v>0</v>
      </c>
      <c r="T293" s="223" t="n">
        <f aca="false">S293*H293</f>
        <v>0</v>
      </c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R293" s="224" t="s">
        <v>129</v>
      </c>
      <c r="AT293" s="224" t="s">
        <v>125</v>
      </c>
      <c r="AU293" s="224" t="s">
        <v>87</v>
      </c>
      <c r="AY293" s="3" t="s">
        <v>123</v>
      </c>
      <c r="BE293" s="225" t="n">
        <f aca="false">IF(N293="základní",J293,0)</f>
        <v>0</v>
      </c>
      <c r="BF293" s="225" t="n">
        <f aca="false">IF(N293="snížená",J293,0)</f>
        <v>0</v>
      </c>
      <c r="BG293" s="225" t="n">
        <f aca="false">IF(N293="zákl. přenesená",J293,0)</f>
        <v>0</v>
      </c>
      <c r="BH293" s="225" t="n">
        <f aca="false">IF(N293="sníž. přenesená",J293,0)</f>
        <v>0</v>
      </c>
      <c r="BI293" s="225" t="n">
        <f aca="false">IF(N293="nulová",J293,0)</f>
        <v>0</v>
      </c>
      <c r="BJ293" s="3" t="s">
        <v>84</v>
      </c>
      <c r="BK293" s="225" t="n">
        <f aca="false">ROUND(I293*H293,2)</f>
        <v>0</v>
      </c>
      <c r="BL293" s="3" t="s">
        <v>129</v>
      </c>
      <c r="BM293" s="224" t="s">
        <v>401</v>
      </c>
    </row>
    <row r="294" s="31" customFormat="true" ht="16.5" hidden="false" customHeight="true" outlineLevel="0" collapsed="false">
      <c r="A294" s="24"/>
      <c r="B294" s="25"/>
      <c r="C294" s="262" t="s">
        <v>402</v>
      </c>
      <c r="D294" s="262" t="s">
        <v>236</v>
      </c>
      <c r="E294" s="263" t="s">
        <v>403</v>
      </c>
      <c r="F294" s="264" t="s">
        <v>404</v>
      </c>
      <c r="G294" s="265" t="s">
        <v>312</v>
      </c>
      <c r="H294" s="266" t="n">
        <v>1</v>
      </c>
      <c r="I294" s="267"/>
      <c r="J294" s="268" t="n">
        <f aca="false">ROUND(I294*H294,2)</f>
        <v>0</v>
      </c>
      <c r="K294" s="269"/>
      <c r="L294" s="270"/>
      <c r="M294" s="271"/>
      <c r="N294" s="272" t="s">
        <v>41</v>
      </c>
      <c r="O294" s="74"/>
      <c r="P294" s="222" t="n">
        <f aca="false">O294*H294</f>
        <v>0</v>
      </c>
      <c r="Q294" s="222" t="n">
        <v>0.74</v>
      </c>
      <c r="R294" s="222" t="n">
        <f aca="false">Q294*H294</f>
        <v>0.74</v>
      </c>
      <c r="S294" s="222" t="n">
        <v>0</v>
      </c>
      <c r="T294" s="223" t="n">
        <f aca="false">S294*H294</f>
        <v>0</v>
      </c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R294" s="224" t="s">
        <v>181</v>
      </c>
      <c r="AT294" s="224" t="s">
        <v>236</v>
      </c>
      <c r="AU294" s="224" t="s">
        <v>87</v>
      </c>
      <c r="AY294" s="3" t="s">
        <v>123</v>
      </c>
      <c r="BE294" s="225" t="n">
        <f aca="false">IF(N294="základní",J294,0)</f>
        <v>0</v>
      </c>
      <c r="BF294" s="225" t="n">
        <f aca="false">IF(N294="snížená",J294,0)</f>
        <v>0</v>
      </c>
      <c r="BG294" s="225" t="n">
        <f aca="false">IF(N294="zákl. přenesená",J294,0)</f>
        <v>0</v>
      </c>
      <c r="BH294" s="225" t="n">
        <f aca="false">IF(N294="sníž. přenesená",J294,0)</f>
        <v>0</v>
      </c>
      <c r="BI294" s="225" t="n">
        <f aca="false">IF(N294="nulová",J294,0)</f>
        <v>0</v>
      </c>
      <c r="BJ294" s="3" t="s">
        <v>84</v>
      </c>
      <c r="BK294" s="225" t="n">
        <f aca="false">ROUND(I294*H294,2)</f>
        <v>0</v>
      </c>
      <c r="BL294" s="3" t="s">
        <v>129</v>
      </c>
      <c r="BM294" s="224" t="s">
        <v>405</v>
      </c>
    </row>
    <row r="295" s="31" customFormat="true" ht="33" hidden="false" customHeight="true" outlineLevel="0" collapsed="false">
      <c r="A295" s="24"/>
      <c r="B295" s="25"/>
      <c r="C295" s="262" t="s">
        <v>406</v>
      </c>
      <c r="D295" s="262" t="s">
        <v>236</v>
      </c>
      <c r="E295" s="263" t="s">
        <v>407</v>
      </c>
      <c r="F295" s="264" t="s">
        <v>408</v>
      </c>
      <c r="G295" s="265" t="s">
        <v>312</v>
      </c>
      <c r="H295" s="266" t="n">
        <v>1</v>
      </c>
      <c r="I295" s="267"/>
      <c r="J295" s="268" t="n">
        <f aca="false">ROUND(I295*H295,2)</f>
        <v>0</v>
      </c>
      <c r="K295" s="269"/>
      <c r="L295" s="270"/>
      <c r="M295" s="271"/>
      <c r="N295" s="272" t="s">
        <v>41</v>
      </c>
      <c r="O295" s="74"/>
      <c r="P295" s="222" t="n">
        <f aca="false">O295*H295</f>
        <v>0</v>
      </c>
      <c r="Q295" s="222" t="n">
        <v>0.505</v>
      </c>
      <c r="R295" s="222" t="n">
        <f aca="false">Q295*H295</f>
        <v>0.505</v>
      </c>
      <c r="S295" s="222" t="n">
        <v>0</v>
      </c>
      <c r="T295" s="223" t="n">
        <f aca="false">S295*H295</f>
        <v>0</v>
      </c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R295" s="224" t="s">
        <v>181</v>
      </c>
      <c r="AT295" s="224" t="s">
        <v>236</v>
      </c>
      <c r="AU295" s="224" t="s">
        <v>87</v>
      </c>
      <c r="AY295" s="3" t="s">
        <v>123</v>
      </c>
      <c r="BE295" s="225" t="n">
        <f aca="false">IF(N295="základní",J295,0)</f>
        <v>0</v>
      </c>
      <c r="BF295" s="225" t="n">
        <f aca="false">IF(N295="snížená",J295,0)</f>
        <v>0</v>
      </c>
      <c r="BG295" s="225" t="n">
        <f aca="false">IF(N295="zákl. přenesená",J295,0)</f>
        <v>0</v>
      </c>
      <c r="BH295" s="225" t="n">
        <f aca="false">IF(N295="sníž. přenesená",J295,0)</f>
        <v>0</v>
      </c>
      <c r="BI295" s="225" t="n">
        <f aca="false">IF(N295="nulová",J295,0)</f>
        <v>0</v>
      </c>
      <c r="BJ295" s="3" t="s">
        <v>84</v>
      </c>
      <c r="BK295" s="225" t="n">
        <f aca="false">ROUND(I295*H295,2)</f>
        <v>0</v>
      </c>
      <c r="BL295" s="3" t="s">
        <v>129</v>
      </c>
      <c r="BM295" s="224" t="s">
        <v>409</v>
      </c>
    </row>
    <row r="296" s="31" customFormat="true" ht="24.15" hidden="false" customHeight="true" outlineLevel="0" collapsed="false">
      <c r="A296" s="24"/>
      <c r="B296" s="25"/>
      <c r="C296" s="262" t="s">
        <v>410</v>
      </c>
      <c r="D296" s="262" t="s">
        <v>236</v>
      </c>
      <c r="E296" s="263" t="s">
        <v>411</v>
      </c>
      <c r="F296" s="264" t="s">
        <v>412</v>
      </c>
      <c r="G296" s="265" t="s">
        <v>312</v>
      </c>
      <c r="H296" s="266" t="n">
        <v>1</v>
      </c>
      <c r="I296" s="267"/>
      <c r="J296" s="268" t="n">
        <f aca="false">ROUND(I296*H296,2)</f>
        <v>0</v>
      </c>
      <c r="K296" s="269"/>
      <c r="L296" s="270"/>
      <c r="M296" s="271"/>
      <c r="N296" s="272" t="s">
        <v>41</v>
      </c>
      <c r="O296" s="74"/>
      <c r="P296" s="222" t="n">
        <f aca="false">O296*H296</f>
        <v>0</v>
      </c>
      <c r="Q296" s="222" t="n">
        <v>0.026</v>
      </c>
      <c r="R296" s="222" t="n">
        <f aca="false">Q296*H296</f>
        <v>0.026</v>
      </c>
      <c r="S296" s="222" t="n">
        <v>0</v>
      </c>
      <c r="T296" s="223" t="n">
        <f aca="false">S296*H296</f>
        <v>0</v>
      </c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R296" s="224" t="s">
        <v>181</v>
      </c>
      <c r="AT296" s="224" t="s">
        <v>236</v>
      </c>
      <c r="AU296" s="224" t="s">
        <v>87</v>
      </c>
      <c r="AY296" s="3" t="s">
        <v>123</v>
      </c>
      <c r="BE296" s="225" t="n">
        <f aca="false">IF(N296="základní",J296,0)</f>
        <v>0</v>
      </c>
      <c r="BF296" s="225" t="n">
        <f aca="false">IF(N296="snížená",J296,0)</f>
        <v>0</v>
      </c>
      <c r="BG296" s="225" t="n">
        <f aca="false">IF(N296="zákl. přenesená",J296,0)</f>
        <v>0</v>
      </c>
      <c r="BH296" s="225" t="n">
        <f aca="false">IF(N296="sníž. přenesená",J296,0)</f>
        <v>0</v>
      </c>
      <c r="BI296" s="225" t="n">
        <f aca="false">IF(N296="nulová",J296,0)</f>
        <v>0</v>
      </c>
      <c r="BJ296" s="3" t="s">
        <v>84</v>
      </c>
      <c r="BK296" s="225" t="n">
        <f aca="false">ROUND(I296*H296,2)</f>
        <v>0</v>
      </c>
      <c r="BL296" s="3" t="s">
        <v>129</v>
      </c>
      <c r="BM296" s="224" t="s">
        <v>413</v>
      </c>
    </row>
    <row r="297" s="195" customFormat="true" ht="22.8" hidden="false" customHeight="true" outlineLevel="0" collapsed="false">
      <c r="B297" s="196"/>
      <c r="C297" s="197"/>
      <c r="D297" s="198" t="s">
        <v>75</v>
      </c>
      <c r="E297" s="210" t="s">
        <v>414</v>
      </c>
      <c r="F297" s="210" t="s">
        <v>415</v>
      </c>
      <c r="G297" s="197"/>
      <c r="H297" s="197"/>
      <c r="I297" s="200"/>
      <c r="J297" s="211" t="n">
        <f aca="false">BK297</f>
        <v>0</v>
      </c>
      <c r="K297" s="197"/>
      <c r="L297" s="202"/>
      <c r="M297" s="203"/>
      <c r="N297" s="204"/>
      <c r="O297" s="204"/>
      <c r="P297" s="205" t="n">
        <f aca="false">P298</f>
        <v>0</v>
      </c>
      <c r="Q297" s="204"/>
      <c r="R297" s="205" t="n">
        <f aca="false">R298</f>
        <v>0</v>
      </c>
      <c r="S297" s="204"/>
      <c r="T297" s="206" t="n">
        <f aca="false">T298</f>
        <v>0</v>
      </c>
      <c r="AR297" s="207" t="s">
        <v>84</v>
      </c>
      <c r="AT297" s="208" t="s">
        <v>75</v>
      </c>
      <c r="AU297" s="208" t="s">
        <v>84</v>
      </c>
      <c r="AY297" s="207" t="s">
        <v>123</v>
      </c>
      <c r="BK297" s="209" t="n">
        <f aca="false">BK298</f>
        <v>0</v>
      </c>
    </row>
    <row r="298" s="31" customFormat="true" ht="49.05" hidden="false" customHeight="true" outlineLevel="0" collapsed="false">
      <c r="A298" s="24"/>
      <c r="B298" s="25"/>
      <c r="C298" s="212" t="s">
        <v>416</v>
      </c>
      <c r="D298" s="212" t="s">
        <v>125</v>
      </c>
      <c r="E298" s="213" t="s">
        <v>417</v>
      </c>
      <c r="F298" s="214" t="s">
        <v>418</v>
      </c>
      <c r="G298" s="215" t="s">
        <v>239</v>
      </c>
      <c r="H298" s="216" t="n">
        <v>56.625</v>
      </c>
      <c r="I298" s="217"/>
      <c r="J298" s="218" t="n">
        <f aca="false">ROUND(I298*H298,2)</f>
        <v>0</v>
      </c>
      <c r="K298" s="219"/>
      <c r="L298" s="30"/>
      <c r="M298" s="273"/>
      <c r="N298" s="274" t="s">
        <v>41</v>
      </c>
      <c r="O298" s="275"/>
      <c r="P298" s="276" t="n">
        <f aca="false">O298*H298</f>
        <v>0</v>
      </c>
      <c r="Q298" s="276" t="n">
        <v>0</v>
      </c>
      <c r="R298" s="276" t="n">
        <f aca="false">Q298*H298</f>
        <v>0</v>
      </c>
      <c r="S298" s="276" t="n">
        <v>0</v>
      </c>
      <c r="T298" s="277" t="n">
        <f aca="false">S298*H298</f>
        <v>0</v>
      </c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R298" s="224" t="s">
        <v>129</v>
      </c>
      <c r="AT298" s="224" t="s">
        <v>125</v>
      </c>
      <c r="AU298" s="224" t="s">
        <v>87</v>
      </c>
      <c r="AY298" s="3" t="s">
        <v>123</v>
      </c>
      <c r="BE298" s="225" t="n">
        <f aca="false">IF(N298="základní",J298,0)</f>
        <v>0</v>
      </c>
      <c r="BF298" s="225" t="n">
        <f aca="false">IF(N298="snížená",J298,0)</f>
        <v>0</v>
      </c>
      <c r="BG298" s="225" t="n">
        <f aca="false">IF(N298="zákl. přenesená",J298,0)</f>
        <v>0</v>
      </c>
      <c r="BH298" s="225" t="n">
        <f aca="false">IF(N298="sníž. přenesená",J298,0)</f>
        <v>0</v>
      </c>
      <c r="BI298" s="225" t="n">
        <f aca="false">IF(N298="nulová",J298,0)</f>
        <v>0</v>
      </c>
      <c r="BJ298" s="3" t="s">
        <v>84</v>
      </c>
      <c r="BK298" s="225" t="n">
        <f aca="false">ROUND(I298*H298,2)</f>
        <v>0</v>
      </c>
      <c r="BL298" s="3" t="s">
        <v>129</v>
      </c>
      <c r="BM298" s="224" t="s">
        <v>419</v>
      </c>
    </row>
    <row r="299" s="31" customFormat="true" ht="6.95" hidden="false" customHeight="true" outlineLevel="0" collapsed="false">
      <c r="A299" s="24"/>
      <c r="B299" s="52"/>
      <c r="C299" s="53"/>
      <c r="D299" s="53"/>
      <c r="E299" s="53"/>
      <c r="F299" s="53"/>
      <c r="G299" s="53"/>
      <c r="H299" s="53"/>
      <c r="I299" s="53"/>
      <c r="J299" s="53"/>
      <c r="K299" s="53"/>
      <c r="L299" s="30"/>
      <c r="M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</row>
  </sheetData>
  <sheetProtection algorithmName="SHA-512" hashValue="ZEdV6s9L2liQLaNOfRAFneRynj+iOcAt/3rlQ5uuO1r7zskF6765HULA5AsjUZV8k8gzzEPPonoA2rhHG0MAuw==" saltValue="4iWETz9S8ALdCb51khxzeqedasqCjYm6elaDZXCsBEeqnbK7p6QZ/j2jrmP0ck6Of0qypUffqMBit76rQwzphg==" spinCount="100000" sheet="true" password="cc35" objects="true" scenarios="true" formatColumns="false" formatRows="false" autoFilter="false"/>
  <autoFilter ref="C123:K298"/>
  <mergeCells count="9">
    <mergeCell ref="L2:V2"/>
    <mergeCell ref="E7:H7"/>
    <mergeCell ref="E9:H9"/>
    <mergeCell ref="E18:H18"/>
    <mergeCell ref="E27:H27"/>
    <mergeCell ref="E85:H85"/>
    <mergeCell ref="E87:H87"/>
    <mergeCell ref="E114:H114"/>
    <mergeCell ref="E116:H116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13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781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6"/>
    <col collapsed="false" customWidth="true" hidden="false" outlineLevel="0" max="4" min="4" style="0" width="4.34"/>
    <col collapsed="false" customWidth="true" hidden="false" outlineLevel="0" max="5" min="5" style="0" width="17.15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6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90</v>
      </c>
    </row>
    <row r="3" customFormat="false" ht="6.95" hidden="false" customHeight="true" outlineLevel="0" collapsed="false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6"/>
      <c r="AT3" s="3" t="s">
        <v>87</v>
      </c>
    </row>
    <row r="4" customFormat="false" ht="24.95" hidden="false" customHeight="true" outlineLevel="0" collapsed="false">
      <c r="B4" s="6"/>
      <c r="D4" s="122" t="s">
        <v>91</v>
      </c>
      <c r="L4" s="6"/>
      <c r="M4" s="123" t="s">
        <v>9</v>
      </c>
      <c r="AT4" s="3" t="s">
        <v>3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24" t="s">
        <v>15</v>
      </c>
      <c r="L6" s="6"/>
    </row>
    <row r="7" customFormat="false" ht="16.5" hidden="false" customHeight="true" outlineLevel="0" collapsed="false">
      <c r="B7" s="6"/>
      <c r="E7" s="125" t="str">
        <f aca="false">'Rekapitulace stavby'!K6</f>
        <v>Zrušení Horního návesního rybníka v Maršovicích</v>
      </c>
      <c r="F7" s="125"/>
      <c r="G7" s="125"/>
      <c r="H7" s="125"/>
      <c r="L7" s="6"/>
    </row>
    <row r="8" s="31" customFormat="true" ht="12" hidden="false" customHeight="true" outlineLevel="0" collapsed="false">
      <c r="A8" s="24"/>
      <c r="B8" s="30"/>
      <c r="C8" s="24"/>
      <c r="D8" s="124" t="s">
        <v>92</v>
      </c>
      <c r="E8" s="24"/>
      <c r="F8" s="24"/>
      <c r="G8" s="24"/>
      <c r="H8" s="24"/>
      <c r="I8" s="24"/>
      <c r="J8" s="24"/>
      <c r="K8" s="24"/>
      <c r="L8" s="49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="31" customFormat="true" ht="16.5" hidden="false" customHeight="true" outlineLevel="0" collapsed="false">
      <c r="A9" s="24"/>
      <c r="B9" s="30"/>
      <c r="C9" s="24"/>
      <c r="D9" s="24"/>
      <c r="E9" s="126" t="s">
        <v>420</v>
      </c>
      <c r="F9" s="126"/>
      <c r="G9" s="126"/>
      <c r="H9" s="126"/>
      <c r="I9" s="24"/>
      <c r="J9" s="24"/>
      <c r="K9" s="24"/>
      <c r="L9" s="4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="31" customFormat="true" ht="12.8" hidden="false" customHeight="false" outlineLevel="0" collapsed="false">
      <c r="A10" s="24"/>
      <c r="B10" s="30"/>
      <c r="C10" s="24"/>
      <c r="D10" s="24"/>
      <c r="E10" s="24"/>
      <c r="F10" s="24"/>
      <c r="G10" s="24"/>
      <c r="H10" s="24"/>
      <c r="I10" s="24"/>
      <c r="J10" s="24"/>
      <c r="K10" s="24"/>
      <c r="L10" s="49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="31" customFormat="true" ht="12" hidden="false" customHeight="true" outlineLevel="0" collapsed="false">
      <c r="A11" s="24"/>
      <c r="B11" s="30"/>
      <c r="C11" s="24"/>
      <c r="D11" s="124" t="s">
        <v>17</v>
      </c>
      <c r="E11" s="24"/>
      <c r="F11" s="127"/>
      <c r="G11" s="24"/>
      <c r="H11" s="24"/>
      <c r="I11" s="124" t="s">
        <v>18</v>
      </c>
      <c r="J11" s="127"/>
      <c r="K11" s="24"/>
      <c r="L11" s="49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="31" customFormat="true" ht="12" hidden="false" customHeight="true" outlineLevel="0" collapsed="false">
      <c r="A12" s="24"/>
      <c r="B12" s="30"/>
      <c r="C12" s="24"/>
      <c r="D12" s="124" t="s">
        <v>19</v>
      </c>
      <c r="E12" s="24"/>
      <c r="F12" s="127" t="s">
        <v>20</v>
      </c>
      <c r="G12" s="24"/>
      <c r="H12" s="24"/>
      <c r="I12" s="124" t="s">
        <v>21</v>
      </c>
      <c r="J12" s="128" t="str">
        <f aca="false">'Rekapitulace stavby'!AN8</f>
        <v>13. 10. 2023</v>
      </c>
      <c r="K12" s="24"/>
      <c r="L12" s="49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="31" customFormat="true" ht="10.8" hidden="false" customHeight="true" outlineLevel="0" collapsed="false">
      <c r="A13" s="24"/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49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="31" customFormat="true" ht="12" hidden="false" customHeight="true" outlineLevel="0" collapsed="false">
      <c r="A14" s="24"/>
      <c r="B14" s="30"/>
      <c r="C14" s="24"/>
      <c r="D14" s="124" t="s">
        <v>23</v>
      </c>
      <c r="E14" s="24"/>
      <c r="F14" s="24"/>
      <c r="G14" s="24"/>
      <c r="H14" s="24"/>
      <c r="I14" s="124" t="s">
        <v>24</v>
      </c>
      <c r="J14" s="127" t="s">
        <v>25</v>
      </c>
      <c r="K14" s="24"/>
      <c r="L14" s="49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="31" customFormat="true" ht="18" hidden="false" customHeight="true" outlineLevel="0" collapsed="false">
      <c r="A15" s="24"/>
      <c r="B15" s="30"/>
      <c r="C15" s="24"/>
      <c r="D15" s="24"/>
      <c r="E15" s="127" t="s">
        <v>26</v>
      </c>
      <c r="F15" s="24"/>
      <c r="G15" s="24"/>
      <c r="H15" s="24"/>
      <c r="I15" s="124" t="s">
        <v>27</v>
      </c>
      <c r="J15" s="127"/>
      <c r="K15" s="24"/>
      <c r="L15" s="49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="31" customFormat="true" ht="6.95" hidden="false" customHeight="true" outlineLevel="0" collapsed="false">
      <c r="A16" s="24"/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49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="31" customFormat="true" ht="12" hidden="false" customHeight="true" outlineLevel="0" collapsed="false">
      <c r="A17" s="24"/>
      <c r="B17" s="30"/>
      <c r="C17" s="24"/>
      <c r="D17" s="124" t="s">
        <v>28</v>
      </c>
      <c r="E17" s="24"/>
      <c r="F17" s="24"/>
      <c r="G17" s="24"/>
      <c r="H17" s="24"/>
      <c r="I17" s="124" t="s">
        <v>24</v>
      </c>
      <c r="J17" s="19" t="str">
        <f aca="false">'Rekapitulace stavby'!AN13</f>
        <v>Vyplň údaj</v>
      </c>
      <c r="K17" s="24"/>
      <c r="L17" s="49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="31" customFormat="true" ht="18" hidden="false" customHeight="true" outlineLevel="0" collapsed="false">
      <c r="A18" s="24"/>
      <c r="B18" s="30"/>
      <c r="C18" s="24"/>
      <c r="D18" s="24"/>
      <c r="E18" s="129" t="str">
        <f aca="false">'Rekapitulace stavby'!E14</f>
        <v>Vyplň údaj</v>
      </c>
      <c r="F18" s="129"/>
      <c r="G18" s="129"/>
      <c r="H18" s="129"/>
      <c r="I18" s="124" t="s">
        <v>27</v>
      </c>
      <c r="J18" s="19" t="str">
        <f aca="false">'Rekapitulace stavby'!AN14</f>
        <v>Vyplň údaj</v>
      </c>
      <c r="K18" s="24"/>
      <c r="L18" s="49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="31" customFormat="true" ht="6.95" hidden="false" customHeight="true" outlineLevel="0" collapsed="false">
      <c r="A19" s="24"/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49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="31" customFormat="true" ht="12" hidden="false" customHeight="true" outlineLevel="0" collapsed="false">
      <c r="A20" s="24"/>
      <c r="B20" s="30"/>
      <c r="C20" s="24"/>
      <c r="D20" s="124" t="s">
        <v>30</v>
      </c>
      <c r="E20" s="24"/>
      <c r="F20" s="24"/>
      <c r="G20" s="24"/>
      <c r="H20" s="24"/>
      <c r="I20" s="124" t="s">
        <v>24</v>
      </c>
      <c r="J20" s="127" t="s">
        <v>31</v>
      </c>
      <c r="K20" s="24"/>
      <c r="L20" s="49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="31" customFormat="true" ht="18" hidden="false" customHeight="true" outlineLevel="0" collapsed="false">
      <c r="A21" s="24"/>
      <c r="B21" s="30"/>
      <c r="C21" s="24"/>
      <c r="D21" s="24"/>
      <c r="E21" s="127" t="s">
        <v>32</v>
      </c>
      <c r="F21" s="24"/>
      <c r="G21" s="24"/>
      <c r="H21" s="24"/>
      <c r="I21" s="124" t="s">
        <v>27</v>
      </c>
      <c r="J21" s="127"/>
      <c r="K21" s="24"/>
      <c r="L21" s="49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="31" customFormat="true" ht="6.95" hidden="false" customHeight="true" outlineLevel="0" collapsed="false">
      <c r="A22" s="24"/>
      <c r="B22" s="30"/>
      <c r="C22" s="24"/>
      <c r="D22" s="24"/>
      <c r="E22" s="24"/>
      <c r="F22" s="24"/>
      <c r="G22" s="24"/>
      <c r="H22" s="24"/>
      <c r="I22" s="24"/>
      <c r="J22" s="24"/>
      <c r="K22" s="24"/>
      <c r="L22" s="49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="31" customFormat="true" ht="12" hidden="false" customHeight="true" outlineLevel="0" collapsed="false">
      <c r="A23" s="24"/>
      <c r="B23" s="30"/>
      <c r="C23" s="24"/>
      <c r="D23" s="124" t="s">
        <v>34</v>
      </c>
      <c r="E23" s="24"/>
      <c r="F23" s="24"/>
      <c r="G23" s="24"/>
      <c r="H23" s="24"/>
      <c r="I23" s="124" t="s">
        <v>24</v>
      </c>
      <c r="J23" s="127" t="s">
        <v>31</v>
      </c>
      <c r="K23" s="24"/>
      <c r="L23" s="49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="31" customFormat="true" ht="18" hidden="false" customHeight="true" outlineLevel="0" collapsed="false">
      <c r="A24" s="24"/>
      <c r="B24" s="30"/>
      <c r="C24" s="24"/>
      <c r="D24" s="24"/>
      <c r="E24" s="127" t="s">
        <v>32</v>
      </c>
      <c r="F24" s="24"/>
      <c r="G24" s="24"/>
      <c r="H24" s="24"/>
      <c r="I24" s="124" t="s">
        <v>27</v>
      </c>
      <c r="J24" s="127"/>
      <c r="K24" s="24"/>
      <c r="L24" s="49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="31" customFormat="true" ht="6.95" hidden="false" customHeight="true" outlineLevel="0" collapsed="false">
      <c r="A25" s="24"/>
      <c r="B25" s="30"/>
      <c r="C25" s="24"/>
      <c r="D25" s="24"/>
      <c r="E25" s="24"/>
      <c r="F25" s="24"/>
      <c r="G25" s="24"/>
      <c r="H25" s="24"/>
      <c r="I25" s="24"/>
      <c r="J25" s="24"/>
      <c r="K25" s="24"/>
      <c r="L25" s="49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="31" customFormat="true" ht="12" hidden="false" customHeight="true" outlineLevel="0" collapsed="false">
      <c r="A26" s="24"/>
      <c r="B26" s="30"/>
      <c r="C26" s="24"/>
      <c r="D26" s="124" t="s">
        <v>35</v>
      </c>
      <c r="E26" s="24"/>
      <c r="F26" s="24"/>
      <c r="G26" s="24"/>
      <c r="H26" s="24"/>
      <c r="I26" s="24"/>
      <c r="J26" s="24"/>
      <c r="K26" s="24"/>
      <c r="L26" s="49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="134" customFormat="true" ht="16.5" hidden="false" customHeight="true" outlineLevel="0" collapsed="false">
      <c r="A27" s="130"/>
      <c r="B27" s="131"/>
      <c r="C27" s="130"/>
      <c r="D27" s="130"/>
      <c r="E27" s="132"/>
      <c r="F27" s="132"/>
      <c r="G27" s="132"/>
      <c r="H27" s="132"/>
      <c r="I27" s="130"/>
      <c r="J27" s="130"/>
      <c r="K27" s="130"/>
      <c r="L27" s="133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31" customFormat="true" ht="6.95" hidden="false" customHeight="true" outlineLevel="0" collapsed="false">
      <c r="A28" s="24"/>
      <c r="B28" s="30"/>
      <c r="C28" s="24"/>
      <c r="D28" s="24"/>
      <c r="E28" s="24"/>
      <c r="F28" s="24"/>
      <c r="G28" s="24"/>
      <c r="H28" s="24"/>
      <c r="I28" s="24"/>
      <c r="J28" s="24"/>
      <c r="K28" s="24"/>
      <c r="L28" s="49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="31" customFormat="true" ht="6.95" hidden="false" customHeight="true" outlineLevel="0" collapsed="false">
      <c r="A29" s="24"/>
      <c r="B29" s="30"/>
      <c r="C29" s="24"/>
      <c r="D29" s="135"/>
      <c r="E29" s="135"/>
      <c r="F29" s="135"/>
      <c r="G29" s="135"/>
      <c r="H29" s="135"/>
      <c r="I29" s="135"/>
      <c r="J29" s="135"/>
      <c r="K29" s="135"/>
      <c r="L29" s="49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="31" customFormat="true" ht="25.45" hidden="false" customHeight="true" outlineLevel="0" collapsed="false">
      <c r="A30" s="24"/>
      <c r="B30" s="30"/>
      <c r="C30" s="24"/>
      <c r="D30" s="136" t="s">
        <v>36</v>
      </c>
      <c r="E30" s="24"/>
      <c r="F30" s="24"/>
      <c r="G30" s="24"/>
      <c r="H30" s="24"/>
      <c r="I30" s="24"/>
      <c r="J30" s="137" t="n">
        <f aca="false">ROUND(J120, 2)</f>
        <v>0</v>
      </c>
      <c r="K30" s="24"/>
      <c r="L30" s="49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="31" customFormat="true" ht="6.95" hidden="false" customHeight="true" outlineLevel="0" collapsed="false">
      <c r="A31" s="24"/>
      <c r="B31" s="30"/>
      <c r="C31" s="24"/>
      <c r="D31" s="135"/>
      <c r="E31" s="135"/>
      <c r="F31" s="135"/>
      <c r="G31" s="135"/>
      <c r="H31" s="135"/>
      <c r="I31" s="135"/>
      <c r="J31" s="135"/>
      <c r="K31" s="135"/>
      <c r="L31" s="49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="31" customFormat="true" ht="14.4" hidden="false" customHeight="true" outlineLevel="0" collapsed="false">
      <c r="A32" s="24"/>
      <c r="B32" s="30"/>
      <c r="C32" s="24"/>
      <c r="D32" s="24"/>
      <c r="E32" s="24"/>
      <c r="F32" s="138" t="s">
        <v>38</v>
      </c>
      <c r="G32" s="24"/>
      <c r="H32" s="24"/>
      <c r="I32" s="138" t="s">
        <v>37</v>
      </c>
      <c r="J32" s="138" t="s">
        <v>39</v>
      </c>
      <c r="K32" s="24"/>
      <c r="L32" s="49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  <row r="33" s="31" customFormat="true" ht="14.4" hidden="false" customHeight="true" outlineLevel="0" collapsed="false">
      <c r="A33" s="24"/>
      <c r="B33" s="30"/>
      <c r="C33" s="24"/>
      <c r="D33" s="139" t="s">
        <v>40</v>
      </c>
      <c r="E33" s="124" t="s">
        <v>41</v>
      </c>
      <c r="F33" s="140" t="n">
        <f aca="false">ROUND((SUM(BE120:BE129)),  2)</f>
        <v>0</v>
      </c>
      <c r="G33" s="24"/>
      <c r="H33" s="24"/>
      <c r="I33" s="141" t="n">
        <v>0.21</v>
      </c>
      <c r="J33" s="140" t="n">
        <f aca="false">ROUND(((SUM(BE120:BE129))*I33),  2)</f>
        <v>0</v>
      </c>
      <c r="K33" s="24"/>
      <c r="L33" s="49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="31" customFormat="true" ht="14.4" hidden="false" customHeight="true" outlineLevel="0" collapsed="false">
      <c r="A34" s="24"/>
      <c r="B34" s="30"/>
      <c r="C34" s="24"/>
      <c r="D34" s="24"/>
      <c r="E34" s="124" t="s">
        <v>42</v>
      </c>
      <c r="F34" s="140" t="n">
        <f aca="false">ROUND((SUM(BF120:BF129)),  2)</f>
        <v>0</v>
      </c>
      <c r="G34" s="24"/>
      <c r="H34" s="24"/>
      <c r="I34" s="141" t="n">
        <v>0.15</v>
      </c>
      <c r="J34" s="140" t="n">
        <f aca="false">ROUND(((SUM(BF120:BF129))*I34),  2)</f>
        <v>0</v>
      </c>
      <c r="K34" s="24"/>
      <c r="L34" s="49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</row>
    <row r="35" s="31" customFormat="true" ht="14.4" hidden="true" customHeight="true" outlineLevel="0" collapsed="false">
      <c r="A35" s="24"/>
      <c r="B35" s="30"/>
      <c r="C35" s="24"/>
      <c r="D35" s="24"/>
      <c r="E35" s="124" t="s">
        <v>43</v>
      </c>
      <c r="F35" s="140" t="n">
        <f aca="false">ROUND((SUM(BG120:BG129)),  2)</f>
        <v>0</v>
      </c>
      <c r="G35" s="24"/>
      <c r="H35" s="24"/>
      <c r="I35" s="141" t="n">
        <v>0.21</v>
      </c>
      <c r="J35" s="140" t="n">
        <f aca="false">0</f>
        <v>0</v>
      </c>
      <c r="K35" s="24"/>
      <c r="L35" s="49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</row>
    <row r="36" s="31" customFormat="true" ht="14.4" hidden="true" customHeight="true" outlineLevel="0" collapsed="false">
      <c r="A36" s="24"/>
      <c r="B36" s="30"/>
      <c r="C36" s="24"/>
      <c r="D36" s="24"/>
      <c r="E36" s="124" t="s">
        <v>44</v>
      </c>
      <c r="F36" s="140" t="n">
        <f aca="false">ROUND((SUM(BH120:BH129)),  2)</f>
        <v>0</v>
      </c>
      <c r="G36" s="24"/>
      <c r="H36" s="24"/>
      <c r="I36" s="141" t="n">
        <v>0.15</v>
      </c>
      <c r="J36" s="140" t="n">
        <f aca="false">0</f>
        <v>0</v>
      </c>
      <c r="K36" s="24"/>
      <c r="L36" s="49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s="31" customFormat="true" ht="14.4" hidden="true" customHeight="true" outlineLevel="0" collapsed="false">
      <c r="A37" s="24"/>
      <c r="B37" s="30"/>
      <c r="C37" s="24"/>
      <c r="D37" s="24"/>
      <c r="E37" s="124" t="s">
        <v>45</v>
      </c>
      <c r="F37" s="140" t="n">
        <f aca="false">ROUND((SUM(BI120:BI129)),  2)</f>
        <v>0</v>
      </c>
      <c r="G37" s="24"/>
      <c r="H37" s="24"/>
      <c r="I37" s="141" t="n">
        <v>0</v>
      </c>
      <c r="J37" s="140" t="n">
        <f aca="false">0</f>
        <v>0</v>
      </c>
      <c r="K37" s="24"/>
      <c r="L37" s="49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="31" customFormat="true" ht="6.95" hidden="false" customHeight="true" outlineLevel="0" collapsed="false">
      <c r="A38" s="24"/>
      <c r="B38" s="30"/>
      <c r="C38" s="24"/>
      <c r="D38" s="24"/>
      <c r="E38" s="24"/>
      <c r="F38" s="24"/>
      <c r="G38" s="24"/>
      <c r="H38" s="24"/>
      <c r="I38" s="24"/>
      <c r="J38" s="24"/>
      <c r="K38" s="24"/>
      <c r="L38" s="49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="31" customFormat="true" ht="25.45" hidden="false" customHeight="true" outlineLevel="0" collapsed="false">
      <c r="A39" s="24"/>
      <c r="B39" s="30"/>
      <c r="C39" s="142"/>
      <c r="D39" s="143" t="s">
        <v>46</v>
      </c>
      <c r="E39" s="144"/>
      <c r="F39" s="144"/>
      <c r="G39" s="145" t="s">
        <v>47</v>
      </c>
      <c r="H39" s="146" t="s">
        <v>48</v>
      </c>
      <c r="I39" s="144"/>
      <c r="J39" s="147" t="n">
        <f aca="false">SUM(J30:J37)</f>
        <v>0</v>
      </c>
      <c r="K39" s="148"/>
      <c r="L39" s="49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</row>
    <row r="40" s="31" customFormat="true" ht="14.4" hidden="false" customHeight="true" outlineLevel="0" collapsed="false">
      <c r="A40" s="24"/>
      <c r="B40" s="30"/>
      <c r="C40" s="24"/>
      <c r="D40" s="24"/>
      <c r="E40" s="24"/>
      <c r="F40" s="24"/>
      <c r="G40" s="24"/>
      <c r="H40" s="24"/>
      <c r="I40" s="24"/>
      <c r="J40" s="24"/>
      <c r="K40" s="24"/>
      <c r="L40" s="49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</row>
    <row r="41" customFormat="false" ht="14.4" hidden="false" customHeight="true" outlineLevel="0" collapsed="false">
      <c r="B41" s="6"/>
      <c r="L41" s="6"/>
    </row>
    <row r="42" customFormat="false" ht="14.4" hidden="false" customHeight="true" outlineLevel="0" collapsed="false">
      <c r="B42" s="6"/>
      <c r="L42" s="6"/>
    </row>
    <row r="43" customFormat="false" ht="14.4" hidden="false" customHeight="true" outlineLevel="0" collapsed="false">
      <c r="B43" s="6"/>
      <c r="L43" s="6"/>
    </row>
    <row r="44" customFormat="false" ht="14.4" hidden="false" customHeight="true" outlineLevel="0" collapsed="false">
      <c r="B44" s="6"/>
      <c r="L44" s="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1" customFormat="true" ht="14.4" hidden="false" customHeight="true" outlineLevel="0" collapsed="false">
      <c r="B50" s="49"/>
      <c r="D50" s="149" t="s">
        <v>49</v>
      </c>
      <c r="E50" s="150"/>
      <c r="F50" s="150"/>
      <c r="G50" s="149" t="s">
        <v>50</v>
      </c>
      <c r="H50" s="150"/>
      <c r="I50" s="150"/>
      <c r="J50" s="150"/>
      <c r="K50" s="150"/>
      <c r="L50" s="49"/>
    </row>
    <row r="51" customFormat="false" ht="12.8" hidden="false" customHeight="false" outlineLevel="0" collapsed="false">
      <c r="B51" s="6"/>
      <c r="L51" s="6"/>
    </row>
    <row r="52" customFormat="false" ht="12.8" hidden="false" customHeight="false" outlineLevel="0" collapsed="false">
      <c r="B52" s="6"/>
      <c r="L52" s="6"/>
    </row>
    <row r="53" customFormat="false" ht="12.8" hidden="false" customHeight="false" outlineLevel="0" collapsed="false">
      <c r="B53" s="6"/>
      <c r="L53" s="6"/>
    </row>
    <row r="54" customFormat="false" ht="12.8" hidden="false" customHeight="false" outlineLevel="0" collapsed="false">
      <c r="B54" s="6"/>
      <c r="L54" s="6"/>
    </row>
    <row r="55" customFormat="false" ht="12.8" hidden="false" customHeight="false" outlineLevel="0" collapsed="false">
      <c r="B55" s="6"/>
      <c r="L55" s="6"/>
    </row>
    <row r="56" customFormat="false" ht="12.8" hidden="false" customHeight="false" outlineLevel="0" collapsed="false">
      <c r="B56" s="6"/>
      <c r="L56" s="6"/>
    </row>
    <row r="57" customFormat="false" ht="12.8" hidden="false" customHeight="false" outlineLevel="0" collapsed="false">
      <c r="B57" s="6"/>
      <c r="L57" s="6"/>
    </row>
    <row r="58" customFormat="false" ht="12.8" hidden="false" customHeight="false" outlineLevel="0" collapsed="false">
      <c r="B58" s="6"/>
      <c r="L58" s="6"/>
    </row>
    <row r="59" customFormat="false" ht="12.8" hidden="false" customHeight="false" outlineLevel="0" collapsed="false">
      <c r="B59" s="6"/>
      <c r="L59" s="6"/>
    </row>
    <row r="60" customFormat="false" ht="12.8" hidden="false" customHeight="false" outlineLevel="0" collapsed="false">
      <c r="B60" s="6"/>
      <c r="L60" s="6"/>
    </row>
    <row r="61" s="31" customFormat="true" ht="12.8" hidden="false" customHeight="false" outlineLevel="0" collapsed="false">
      <c r="A61" s="24"/>
      <c r="B61" s="30"/>
      <c r="C61" s="24"/>
      <c r="D61" s="151" t="s">
        <v>51</v>
      </c>
      <c r="E61" s="152"/>
      <c r="F61" s="153" t="s">
        <v>52</v>
      </c>
      <c r="G61" s="151" t="s">
        <v>51</v>
      </c>
      <c r="H61" s="152"/>
      <c r="I61" s="152"/>
      <c r="J61" s="154" t="s">
        <v>52</v>
      </c>
      <c r="K61" s="152"/>
      <c r="L61" s="49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customFormat="false" ht="12.8" hidden="false" customHeight="false" outlineLevel="0" collapsed="false">
      <c r="B62" s="6"/>
      <c r="L62" s="6"/>
    </row>
    <row r="63" customFormat="false" ht="12.8" hidden="false" customHeight="false" outlineLevel="0" collapsed="false">
      <c r="B63" s="6"/>
      <c r="L63" s="6"/>
    </row>
    <row r="64" customFormat="false" ht="12.8" hidden="false" customHeight="false" outlineLevel="0" collapsed="false">
      <c r="B64" s="6"/>
      <c r="L64" s="6"/>
    </row>
    <row r="65" s="31" customFormat="true" ht="12.8" hidden="false" customHeight="false" outlineLevel="0" collapsed="false">
      <c r="A65" s="24"/>
      <c r="B65" s="30"/>
      <c r="C65" s="24"/>
      <c r="D65" s="149" t="s">
        <v>53</v>
      </c>
      <c r="E65" s="155"/>
      <c r="F65" s="155"/>
      <c r="G65" s="149" t="s">
        <v>54</v>
      </c>
      <c r="H65" s="155"/>
      <c r="I65" s="155"/>
      <c r="J65" s="155"/>
      <c r="K65" s="155"/>
      <c r="L65" s="49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customFormat="false" ht="12.8" hidden="false" customHeight="false" outlineLevel="0" collapsed="false">
      <c r="B66" s="6"/>
      <c r="L66" s="6"/>
    </row>
    <row r="67" customFormat="false" ht="12.8" hidden="false" customHeight="false" outlineLevel="0" collapsed="false">
      <c r="B67" s="6"/>
      <c r="L67" s="6"/>
    </row>
    <row r="68" customFormat="false" ht="12.8" hidden="false" customHeight="false" outlineLevel="0" collapsed="false">
      <c r="B68" s="6"/>
      <c r="L68" s="6"/>
    </row>
    <row r="69" customFormat="false" ht="12.8" hidden="false" customHeight="false" outlineLevel="0" collapsed="false">
      <c r="B69" s="6"/>
      <c r="L69" s="6"/>
    </row>
    <row r="70" customFormat="false" ht="12.8" hidden="false" customHeight="false" outlineLevel="0" collapsed="false">
      <c r="B70" s="6"/>
      <c r="L70" s="6"/>
    </row>
    <row r="71" customFormat="false" ht="12.8" hidden="false" customHeight="false" outlineLevel="0" collapsed="false">
      <c r="B71" s="6"/>
      <c r="L71" s="6"/>
    </row>
    <row r="72" customFormat="false" ht="12.8" hidden="false" customHeight="false" outlineLevel="0" collapsed="false">
      <c r="B72" s="6"/>
      <c r="L72" s="6"/>
    </row>
    <row r="73" customFormat="false" ht="12.8" hidden="false" customHeight="false" outlineLevel="0" collapsed="false">
      <c r="B73" s="6"/>
      <c r="L73" s="6"/>
    </row>
    <row r="74" customFormat="false" ht="12.8" hidden="false" customHeight="false" outlineLevel="0" collapsed="false">
      <c r="B74" s="6"/>
      <c r="L74" s="6"/>
    </row>
    <row r="75" customFormat="false" ht="12.8" hidden="false" customHeight="false" outlineLevel="0" collapsed="false">
      <c r="B75" s="6"/>
      <c r="L75" s="6"/>
    </row>
    <row r="76" s="31" customFormat="true" ht="12.8" hidden="false" customHeight="false" outlineLevel="0" collapsed="false">
      <c r="A76" s="24"/>
      <c r="B76" s="30"/>
      <c r="C76" s="24"/>
      <c r="D76" s="151" t="s">
        <v>51</v>
      </c>
      <c r="E76" s="152"/>
      <c r="F76" s="153" t="s">
        <v>52</v>
      </c>
      <c r="G76" s="151" t="s">
        <v>51</v>
      </c>
      <c r="H76" s="152"/>
      <c r="I76" s="152"/>
      <c r="J76" s="154" t="s">
        <v>52</v>
      </c>
      <c r="K76" s="152"/>
      <c r="L76" s="49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="31" customFormat="true" ht="14.4" hidden="false" customHeight="true" outlineLevel="0" collapsed="false">
      <c r="A77" s="24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49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81" s="31" customFormat="true" ht="6.95" hidden="true" customHeight="true" outlineLevel="0" collapsed="false">
      <c r="A81" s="24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49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="31" customFormat="true" ht="24.95" hidden="true" customHeight="true" outlineLevel="0" collapsed="false">
      <c r="A82" s="24"/>
      <c r="B82" s="25"/>
      <c r="C82" s="9" t="s">
        <v>95</v>
      </c>
      <c r="D82" s="26"/>
      <c r="E82" s="26"/>
      <c r="F82" s="26"/>
      <c r="G82" s="26"/>
      <c r="H82" s="26"/>
      <c r="I82" s="26"/>
      <c r="J82" s="26"/>
      <c r="K82" s="26"/>
      <c r="L82" s="49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="31" customFormat="true" ht="6.95" hidden="true" customHeight="true" outlineLevel="0" collapsed="false">
      <c r="A83" s="24"/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49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="31" customFormat="true" ht="12" hidden="true" customHeight="true" outlineLevel="0" collapsed="false">
      <c r="A84" s="24"/>
      <c r="B84" s="25"/>
      <c r="C84" s="17" t="s">
        <v>15</v>
      </c>
      <c r="D84" s="26"/>
      <c r="E84" s="26"/>
      <c r="F84" s="26"/>
      <c r="G84" s="26"/>
      <c r="H84" s="26"/>
      <c r="I84" s="26"/>
      <c r="J84" s="26"/>
      <c r="K84" s="26"/>
      <c r="L84" s="49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="31" customFormat="true" ht="16.5" hidden="true" customHeight="true" outlineLevel="0" collapsed="false">
      <c r="A85" s="24"/>
      <c r="B85" s="25"/>
      <c r="C85" s="26"/>
      <c r="D85" s="26"/>
      <c r="E85" s="160" t="str">
        <f aca="false">E7</f>
        <v>Zrušení Horního návesního rybníka v Maršovicích</v>
      </c>
      <c r="F85" s="160"/>
      <c r="G85" s="160"/>
      <c r="H85" s="160"/>
      <c r="I85" s="26"/>
      <c r="J85" s="26"/>
      <c r="K85" s="26"/>
      <c r="L85" s="49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="31" customFormat="true" ht="12" hidden="true" customHeight="true" outlineLevel="0" collapsed="false">
      <c r="A86" s="24"/>
      <c r="B86" s="25"/>
      <c r="C86" s="17" t="s">
        <v>92</v>
      </c>
      <c r="D86" s="26"/>
      <c r="E86" s="26"/>
      <c r="F86" s="26"/>
      <c r="G86" s="26"/>
      <c r="H86" s="26"/>
      <c r="I86" s="26"/>
      <c r="J86" s="26"/>
      <c r="K86" s="26"/>
      <c r="L86" s="4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="31" customFormat="true" ht="16.5" hidden="true" customHeight="true" outlineLevel="0" collapsed="false">
      <c r="A87" s="24"/>
      <c r="B87" s="25"/>
      <c r="C87" s="26"/>
      <c r="D87" s="26"/>
      <c r="E87" s="64" t="str">
        <f aca="false">E9</f>
        <v>02 - 02 Vedlejší a ostatní náklady</v>
      </c>
      <c r="F87" s="64"/>
      <c r="G87" s="64"/>
      <c r="H87" s="64"/>
      <c r="I87" s="26"/>
      <c r="J87" s="26"/>
      <c r="K87" s="26"/>
      <c r="L87" s="49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="31" customFormat="true" ht="6.95" hidden="true" customHeight="true" outlineLevel="0" collapsed="false">
      <c r="A88" s="24"/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49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="31" customFormat="true" ht="12" hidden="true" customHeight="true" outlineLevel="0" collapsed="false">
      <c r="A89" s="24"/>
      <c r="B89" s="25"/>
      <c r="C89" s="17" t="s">
        <v>19</v>
      </c>
      <c r="D89" s="26"/>
      <c r="E89" s="26"/>
      <c r="F89" s="18" t="str">
        <f aca="false">F12</f>
        <v>Maršovice</v>
      </c>
      <c r="G89" s="26"/>
      <c r="H89" s="26"/>
      <c r="I89" s="17" t="s">
        <v>21</v>
      </c>
      <c r="J89" s="161" t="str">
        <f aca="false">IF(J12="","",J12)</f>
        <v>13. 10. 2023</v>
      </c>
      <c r="K89" s="26"/>
      <c r="L89" s="49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="31" customFormat="true" ht="6.95" hidden="true" customHeight="true" outlineLevel="0" collapsed="false">
      <c r="A90" s="24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49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="31" customFormat="true" ht="15.15" hidden="true" customHeight="true" outlineLevel="0" collapsed="false">
      <c r="A91" s="24"/>
      <c r="B91" s="25"/>
      <c r="C91" s="17" t="s">
        <v>23</v>
      </c>
      <c r="D91" s="26"/>
      <c r="E91" s="26"/>
      <c r="F91" s="18" t="str">
        <f aca="false">E15</f>
        <v>Město Nové Město na Mor.</v>
      </c>
      <c r="G91" s="26"/>
      <c r="H91" s="26"/>
      <c r="I91" s="17" t="s">
        <v>30</v>
      </c>
      <c r="J91" s="162" t="str">
        <f aca="false">E21</f>
        <v>Ing. Miroslav Skryja</v>
      </c>
      <c r="K91" s="26"/>
      <c r="L91" s="49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="31" customFormat="true" ht="15.15" hidden="true" customHeight="true" outlineLevel="0" collapsed="false">
      <c r="A92" s="24"/>
      <c r="B92" s="25"/>
      <c r="C92" s="17" t="s">
        <v>28</v>
      </c>
      <c r="D92" s="26"/>
      <c r="E92" s="26"/>
      <c r="F92" s="18" t="str">
        <f aca="false">IF(E18="","",E18)</f>
        <v>Vyplň údaj</v>
      </c>
      <c r="G92" s="26"/>
      <c r="H92" s="26"/>
      <c r="I92" s="17" t="s">
        <v>34</v>
      </c>
      <c r="J92" s="162" t="str">
        <f aca="false">E24</f>
        <v>Ing. Miroslav Skryja</v>
      </c>
      <c r="K92" s="26"/>
      <c r="L92" s="49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="31" customFormat="true" ht="10.3" hidden="true" customHeight="true" outlineLevel="0" collapsed="false">
      <c r="A93" s="24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49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="31" customFormat="true" ht="29.3" hidden="true" customHeight="true" outlineLevel="0" collapsed="false">
      <c r="A94" s="24"/>
      <c r="B94" s="25"/>
      <c r="C94" s="163" t="s">
        <v>96</v>
      </c>
      <c r="D94" s="164"/>
      <c r="E94" s="164"/>
      <c r="F94" s="164"/>
      <c r="G94" s="164"/>
      <c r="H94" s="164"/>
      <c r="I94" s="164"/>
      <c r="J94" s="165" t="s">
        <v>97</v>
      </c>
      <c r="K94" s="164"/>
      <c r="L94" s="49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="31" customFormat="true" ht="10.3" hidden="true" customHeight="true" outlineLevel="0" collapsed="false">
      <c r="A95" s="24"/>
      <c r="B95" s="25"/>
      <c r="C95" s="26"/>
      <c r="D95" s="26"/>
      <c r="E95" s="26"/>
      <c r="F95" s="26"/>
      <c r="G95" s="26"/>
      <c r="H95" s="26"/>
      <c r="I95" s="26"/>
      <c r="J95" s="26"/>
      <c r="K95" s="26"/>
      <c r="L95" s="49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="31" customFormat="true" ht="22.8" hidden="true" customHeight="true" outlineLevel="0" collapsed="false">
      <c r="A96" s="24"/>
      <c r="B96" s="25"/>
      <c r="C96" s="166" t="s">
        <v>98</v>
      </c>
      <c r="D96" s="26"/>
      <c r="E96" s="26"/>
      <c r="F96" s="26"/>
      <c r="G96" s="26"/>
      <c r="H96" s="26"/>
      <c r="I96" s="26"/>
      <c r="J96" s="167" t="n">
        <f aca="false">J120</f>
        <v>0</v>
      </c>
      <c r="K96" s="26"/>
      <c r="L96" s="49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U96" s="3" t="s">
        <v>99</v>
      </c>
    </row>
    <row r="97" s="168" customFormat="true" ht="24.95" hidden="true" customHeight="true" outlineLevel="0" collapsed="false">
      <c r="B97" s="169"/>
      <c r="C97" s="170"/>
      <c r="D97" s="171" t="s">
        <v>421</v>
      </c>
      <c r="E97" s="172"/>
      <c r="F97" s="172"/>
      <c r="G97" s="172"/>
      <c r="H97" s="172"/>
      <c r="I97" s="172"/>
      <c r="J97" s="173" t="n">
        <f aca="false">J121</f>
        <v>0</v>
      </c>
      <c r="K97" s="170"/>
      <c r="L97" s="174"/>
    </row>
    <row r="98" s="175" customFormat="true" ht="19.95" hidden="true" customHeight="true" outlineLevel="0" collapsed="false">
      <c r="B98" s="176"/>
      <c r="C98" s="177"/>
      <c r="D98" s="178" t="s">
        <v>422</v>
      </c>
      <c r="E98" s="179"/>
      <c r="F98" s="179"/>
      <c r="G98" s="179"/>
      <c r="H98" s="179"/>
      <c r="I98" s="179"/>
      <c r="J98" s="180" t="n">
        <f aca="false">J122</f>
        <v>0</v>
      </c>
      <c r="K98" s="177"/>
      <c r="L98" s="181"/>
    </row>
    <row r="99" s="175" customFormat="true" ht="19.95" hidden="true" customHeight="true" outlineLevel="0" collapsed="false">
      <c r="B99" s="176"/>
      <c r="C99" s="177"/>
      <c r="D99" s="178" t="s">
        <v>423</v>
      </c>
      <c r="E99" s="179"/>
      <c r="F99" s="179"/>
      <c r="G99" s="179"/>
      <c r="H99" s="179"/>
      <c r="I99" s="179"/>
      <c r="J99" s="180" t="n">
        <f aca="false">J125</f>
        <v>0</v>
      </c>
      <c r="K99" s="177"/>
      <c r="L99" s="181"/>
    </row>
    <row r="100" s="175" customFormat="true" ht="19.95" hidden="true" customHeight="true" outlineLevel="0" collapsed="false">
      <c r="B100" s="176"/>
      <c r="C100" s="177"/>
      <c r="D100" s="178" t="s">
        <v>424</v>
      </c>
      <c r="E100" s="179"/>
      <c r="F100" s="179"/>
      <c r="G100" s="179"/>
      <c r="H100" s="179"/>
      <c r="I100" s="179"/>
      <c r="J100" s="180" t="n">
        <f aca="false">J128</f>
        <v>0</v>
      </c>
      <c r="K100" s="177"/>
      <c r="L100" s="181"/>
    </row>
    <row r="101" s="31" customFormat="true" ht="21.85" hidden="true" customHeight="true" outlineLevel="0" collapsed="false">
      <c r="A101" s="24"/>
      <c r="B101" s="25"/>
      <c r="C101" s="26"/>
      <c r="D101" s="26"/>
      <c r="E101" s="26"/>
      <c r="F101" s="26"/>
      <c r="G101" s="26"/>
      <c r="H101" s="26"/>
      <c r="I101" s="26"/>
      <c r="J101" s="26"/>
      <c r="K101" s="26"/>
      <c r="L101" s="49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 s="31" customFormat="true" ht="6.95" hidden="true" customHeight="true" outlineLevel="0" collapsed="false">
      <c r="A102" s="24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49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 customFormat="false" ht="12.8" hidden="true" customHeight="false" outlineLevel="0" collapsed="false"/>
    <row r="104" customFormat="false" ht="12.8" hidden="true" customHeight="false" outlineLevel="0" collapsed="false"/>
    <row r="105" customFormat="false" ht="12.8" hidden="true" customHeight="false" outlineLevel="0" collapsed="false"/>
    <row r="106" s="31" customFormat="true" ht="6.95" hidden="false" customHeight="true" outlineLevel="0" collapsed="false">
      <c r="A106" s="2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49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="31" customFormat="true" ht="24.95" hidden="false" customHeight="true" outlineLevel="0" collapsed="false">
      <c r="A107" s="24"/>
      <c r="B107" s="25"/>
      <c r="C107" s="9" t="s">
        <v>108</v>
      </c>
      <c r="D107" s="26"/>
      <c r="E107" s="26"/>
      <c r="F107" s="26"/>
      <c r="G107" s="26"/>
      <c r="H107" s="26"/>
      <c r="I107" s="26"/>
      <c r="J107" s="26"/>
      <c r="K107" s="26"/>
      <c r="L107" s="49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="31" customFormat="true" ht="6.95" hidden="false" customHeight="true" outlineLevel="0" collapsed="false">
      <c r="A108" s="24"/>
      <c r="B108" s="25"/>
      <c r="C108" s="26"/>
      <c r="D108" s="26"/>
      <c r="E108" s="26"/>
      <c r="F108" s="26"/>
      <c r="G108" s="26"/>
      <c r="H108" s="26"/>
      <c r="I108" s="26"/>
      <c r="J108" s="26"/>
      <c r="K108" s="26"/>
      <c r="L108" s="49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="31" customFormat="true" ht="12" hidden="false" customHeight="true" outlineLevel="0" collapsed="false">
      <c r="A109" s="24"/>
      <c r="B109" s="25"/>
      <c r="C109" s="17" t="s">
        <v>15</v>
      </c>
      <c r="D109" s="26"/>
      <c r="E109" s="26"/>
      <c r="F109" s="26"/>
      <c r="G109" s="26"/>
      <c r="H109" s="26"/>
      <c r="I109" s="26"/>
      <c r="J109" s="26"/>
      <c r="K109" s="26"/>
      <c r="L109" s="49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="31" customFormat="true" ht="16.5" hidden="false" customHeight="true" outlineLevel="0" collapsed="false">
      <c r="A110" s="24"/>
      <c r="B110" s="25"/>
      <c r="C110" s="26"/>
      <c r="D110" s="26"/>
      <c r="E110" s="160" t="str">
        <f aca="false">E7</f>
        <v>Zrušení Horního návesního rybníka v Maršovicích</v>
      </c>
      <c r="F110" s="160"/>
      <c r="G110" s="160"/>
      <c r="H110" s="160"/>
      <c r="I110" s="26"/>
      <c r="J110" s="26"/>
      <c r="K110" s="26"/>
      <c r="L110" s="49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="31" customFormat="true" ht="12" hidden="false" customHeight="true" outlineLevel="0" collapsed="false">
      <c r="A111" s="24"/>
      <c r="B111" s="25"/>
      <c r="C111" s="17" t="s">
        <v>92</v>
      </c>
      <c r="D111" s="26"/>
      <c r="E111" s="26"/>
      <c r="F111" s="26"/>
      <c r="G111" s="26"/>
      <c r="H111" s="26"/>
      <c r="I111" s="26"/>
      <c r="J111" s="26"/>
      <c r="K111" s="26"/>
      <c r="L111" s="49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="31" customFormat="true" ht="16.5" hidden="false" customHeight="true" outlineLevel="0" collapsed="false">
      <c r="A112" s="24"/>
      <c r="B112" s="25"/>
      <c r="C112" s="26"/>
      <c r="D112" s="26"/>
      <c r="E112" s="64" t="str">
        <f aca="false">E9</f>
        <v>02 - 02 Vedlejší a ostatní náklady</v>
      </c>
      <c r="F112" s="64"/>
      <c r="G112" s="64"/>
      <c r="H112" s="64"/>
      <c r="I112" s="26"/>
      <c r="J112" s="26"/>
      <c r="K112" s="26"/>
      <c r="L112" s="49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="31" customFormat="true" ht="6.95" hidden="false" customHeight="true" outlineLevel="0" collapsed="false">
      <c r="A113" s="24"/>
      <c r="B113" s="25"/>
      <c r="C113" s="26"/>
      <c r="D113" s="26"/>
      <c r="E113" s="26"/>
      <c r="F113" s="26"/>
      <c r="G113" s="26"/>
      <c r="H113" s="26"/>
      <c r="I113" s="26"/>
      <c r="J113" s="26"/>
      <c r="K113" s="26"/>
      <c r="L113" s="49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="31" customFormat="true" ht="12" hidden="false" customHeight="true" outlineLevel="0" collapsed="false">
      <c r="A114" s="24"/>
      <c r="B114" s="25"/>
      <c r="C114" s="17" t="s">
        <v>19</v>
      </c>
      <c r="D114" s="26"/>
      <c r="E114" s="26"/>
      <c r="F114" s="18" t="str">
        <f aca="false">F12</f>
        <v>Maršovice</v>
      </c>
      <c r="G114" s="26"/>
      <c r="H114" s="26"/>
      <c r="I114" s="17" t="s">
        <v>21</v>
      </c>
      <c r="J114" s="161" t="str">
        <f aca="false">IF(J12="","",J12)</f>
        <v>13. 10. 2023</v>
      </c>
      <c r="K114" s="26"/>
      <c r="L114" s="49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="31" customFormat="true" ht="6.95" hidden="false" customHeight="true" outlineLevel="0" collapsed="false">
      <c r="A115" s="24"/>
      <c r="B115" s="25"/>
      <c r="C115" s="26"/>
      <c r="D115" s="26"/>
      <c r="E115" s="26"/>
      <c r="F115" s="26"/>
      <c r="G115" s="26"/>
      <c r="H115" s="26"/>
      <c r="I115" s="26"/>
      <c r="J115" s="26"/>
      <c r="K115" s="26"/>
      <c r="L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="31" customFormat="true" ht="15.15" hidden="false" customHeight="true" outlineLevel="0" collapsed="false">
      <c r="A116" s="24"/>
      <c r="B116" s="25"/>
      <c r="C116" s="17" t="s">
        <v>23</v>
      </c>
      <c r="D116" s="26"/>
      <c r="E116" s="26"/>
      <c r="F116" s="18" t="str">
        <f aca="false">E15</f>
        <v>Město Nové Město na Mor.</v>
      </c>
      <c r="G116" s="26"/>
      <c r="H116" s="26"/>
      <c r="I116" s="17" t="s">
        <v>30</v>
      </c>
      <c r="J116" s="162" t="str">
        <f aca="false">E21</f>
        <v>Ing. Miroslav Skryja</v>
      </c>
      <c r="K116" s="26"/>
      <c r="L116" s="49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="31" customFormat="true" ht="15.15" hidden="false" customHeight="true" outlineLevel="0" collapsed="false">
      <c r="A117" s="24"/>
      <c r="B117" s="25"/>
      <c r="C117" s="17" t="s">
        <v>28</v>
      </c>
      <c r="D117" s="26"/>
      <c r="E117" s="26"/>
      <c r="F117" s="18" t="str">
        <f aca="false">IF(E18="","",E18)</f>
        <v>Vyplň údaj</v>
      </c>
      <c r="G117" s="26"/>
      <c r="H117" s="26"/>
      <c r="I117" s="17" t="s">
        <v>34</v>
      </c>
      <c r="J117" s="162" t="str">
        <f aca="false">E24</f>
        <v>Ing. Miroslav Skryja</v>
      </c>
      <c r="K117" s="26"/>
      <c r="L117" s="49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="31" customFormat="true" ht="10.3" hidden="false" customHeight="true" outlineLevel="0" collapsed="false">
      <c r="A118" s="24"/>
      <c r="B118" s="25"/>
      <c r="C118" s="26"/>
      <c r="D118" s="26"/>
      <c r="E118" s="26"/>
      <c r="F118" s="26"/>
      <c r="G118" s="26"/>
      <c r="H118" s="26"/>
      <c r="I118" s="26"/>
      <c r="J118" s="26"/>
      <c r="K118" s="26"/>
      <c r="L118" s="49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="189" customFormat="true" ht="29.3" hidden="false" customHeight="true" outlineLevel="0" collapsed="false">
      <c r="A119" s="182"/>
      <c r="B119" s="183"/>
      <c r="C119" s="184" t="s">
        <v>109</v>
      </c>
      <c r="D119" s="185" t="s">
        <v>61</v>
      </c>
      <c r="E119" s="185" t="s">
        <v>57</v>
      </c>
      <c r="F119" s="185" t="s">
        <v>58</v>
      </c>
      <c r="G119" s="185" t="s">
        <v>110</v>
      </c>
      <c r="H119" s="185" t="s">
        <v>111</v>
      </c>
      <c r="I119" s="185" t="s">
        <v>112</v>
      </c>
      <c r="J119" s="186" t="s">
        <v>97</v>
      </c>
      <c r="K119" s="187" t="s">
        <v>113</v>
      </c>
      <c r="L119" s="188"/>
      <c r="M119" s="82"/>
      <c r="N119" s="83" t="s">
        <v>40</v>
      </c>
      <c r="O119" s="83" t="s">
        <v>114</v>
      </c>
      <c r="P119" s="83" t="s">
        <v>115</v>
      </c>
      <c r="Q119" s="83" t="s">
        <v>116</v>
      </c>
      <c r="R119" s="83" t="s">
        <v>117</v>
      </c>
      <c r="S119" s="83" t="s">
        <v>118</v>
      </c>
      <c r="T119" s="84" t="s">
        <v>119</v>
      </c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</row>
    <row r="120" s="31" customFormat="true" ht="22.8" hidden="false" customHeight="true" outlineLevel="0" collapsed="false">
      <c r="A120" s="24"/>
      <c r="B120" s="25"/>
      <c r="C120" s="90" t="s">
        <v>120</v>
      </c>
      <c r="D120" s="26"/>
      <c r="E120" s="26"/>
      <c r="F120" s="26"/>
      <c r="G120" s="26"/>
      <c r="H120" s="26"/>
      <c r="I120" s="26"/>
      <c r="J120" s="190" t="n">
        <f aca="false">BK120</f>
        <v>0</v>
      </c>
      <c r="K120" s="26"/>
      <c r="L120" s="30"/>
      <c r="M120" s="85"/>
      <c r="N120" s="191"/>
      <c r="O120" s="86"/>
      <c r="P120" s="192" t="n">
        <f aca="false">P121</f>
        <v>0</v>
      </c>
      <c r="Q120" s="86"/>
      <c r="R120" s="192" t="n">
        <f aca="false">R121</f>
        <v>0</v>
      </c>
      <c r="S120" s="86"/>
      <c r="T120" s="193" t="n">
        <f aca="false">T121</f>
        <v>0</v>
      </c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T120" s="3" t="s">
        <v>75</v>
      </c>
      <c r="AU120" s="3" t="s">
        <v>99</v>
      </c>
      <c r="BK120" s="194" t="n">
        <f aca="false">BK121</f>
        <v>0</v>
      </c>
    </row>
    <row r="121" s="195" customFormat="true" ht="25.9" hidden="false" customHeight="true" outlineLevel="0" collapsed="false">
      <c r="B121" s="196"/>
      <c r="C121" s="197"/>
      <c r="D121" s="198" t="s">
        <v>75</v>
      </c>
      <c r="E121" s="199" t="s">
        <v>425</v>
      </c>
      <c r="F121" s="199" t="s">
        <v>426</v>
      </c>
      <c r="G121" s="197"/>
      <c r="H121" s="197"/>
      <c r="I121" s="200"/>
      <c r="J121" s="201" t="n">
        <f aca="false">BK121</f>
        <v>0</v>
      </c>
      <c r="K121" s="197"/>
      <c r="L121" s="202"/>
      <c r="M121" s="203"/>
      <c r="N121" s="204"/>
      <c r="O121" s="204"/>
      <c r="P121" s="205" t="n">
        <f aca="false">P122+P125+P128</f>
        <v>0</v>
      </c>
      <c r="Q121" s="204"/>
      <c r="R121" s="205" t="n">
        <f aca="false">R122+R125+R128</f>
        <v>0</v>
      </c>
      <c r="S121" s="204"/>
      <c r="T121" s="206" t="n">
        <f aca="false">T122+T125+T128</f>
        <v>0</v>
      </c>
      <c r="AR121" s="207" t="s">
        <v>155</v>
      </c>
      <c r="AT121" s="208" t="s">
        <v>75</v>
      </c>
      <c r="AU121" s="208" t="s">
        <v>76</v>
      </c>
      <c r="AY121" s="207" t="s">
        <v>123</v>
      </c>
      <c r="BK121" s="209" t="n">
        <f aca="false">BK122+BK125+BK128</f>
        <v>0</v>
      </c>
    </row>
    <row r="122" s="195" customFormat="true" ht="22.8" hidden="false" customHeight="true" outlineLevel="0" collapsed="false">
      <c r="B122" s="196"/>
      <c r="C122" s="197"/>
      <c r="D122" s="198" t="s">
        <v>75</v>
      </c>
      <c r="E122" s="210" t="s">
        <v>427</v>
      </c>
      <c r="F122" s="210" t="s">
        <v>428</v>
      </c>
      <c r="G122" s="197"/>
      <c r="H122" s="197"/>
      <c r="I122" s="200"/>
      <c r="J122" s="211" t="n">
        <f aca="false">BK122</f>
        <v>0</v>
      </c>
      <c r="K122" s="197"/>
      <c r="L122" s="202"/>
      <c r="M122" s="203"/>
      <c r="N122" s="204"/>
      <c r="O122" s="204"/>
      <c r="P122" s="205" t="n">
        <f aca="false">SUM(P123:P124)</f>
        <v>0</v>
      </c>
      <c r="Q122" s="204"/>
      <c r="R122" s="205" t="n">
        <f aca="false">SUM(R123:R124)</f>
        <v>0</v>
      </c>
      <c r="S122" s="204"/>
      <c r="T122" s="206" t="n">
        <f aca="false">SUM(T123:T124)</f>
        <v>0</v>
      </c>
      <c r="AR122" s="207" t="s">
        <v>155</v>
      </c>
      <c r="AT122" s="208" t="s">
        <v>75</v>
      </c>
      <c r="AU122" s="208" t="s">
        <v>84</v>
      </c>
      <c r="AY122" s="207" t="s">
        <v>123</v>
      </c>
      <c r="BK122" s="209" t="n">
        <f aca="false">SUM(BK123:BK124)</f>
        <v>0</v>
      </c>
    </row>
    <row r="123" s="31" customFormat="true" ht="24.15" hidden="false" customHeight="true" outlineLevel="0" collapsed="false">
      <c r="A123" s="24"/>
      <c r="B123" s="25"/>
      <c r="C123" s="212" t="s">
        <v>84</v>
      </c>
      <c r="D123" s="212" t="s">
        <v>125</v>
      </c>
      <c r="E123" s="213" t="s">
        <v>429</v>
      </c>
      <c r="F123" s="214" t="s">
        <v>430</v>
      </c>
      <c r="G123" s="215" t="s">
        <v>431</v>
      </c>
      <c r="H123" s="216" t="n">
        <v>1</v>
      </c>
      <c r="I123" s="217"/>
      <c r="J123" s="218" t="n">
        <f aca="false">ROUND(I123*H123,2)</f>
        <v>0</v>
      </c>
      <c r="K123" s="219"/>
      <c r="L123" s="30"/>
      <c r="M123" s="220"/>
      <c r="N123" s="221" t="s">
        <v>41</v>
      </c>
      <c r="O123" s="74"/>
      <c r="P123" s="222" t="n">
        <f aca="false">O123*H123</f>
        <v>0</v>
      </c>
      <c r="Q123" s="222" t="n">
        <v>0</v>
      </c>
      <c r="R123" s="222" t="n">
        <f aca="false">Q123*H123</f>
        <v>0</v>
      </c>
      <c r="S123" s="222" t="n">
        <v>0</v>
      </c>
      <c r="T123" s="223" t="n">
        <f aca="false">S123*H123</f>
        <v>0</v>
      </c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R123" s="224" t="s">
        <v>432</v>
      </c>
      <c r="AT123" s="224" t="s">
        <v>125</v>
      </c>
      <c r="AU123" s="224" t="s">
        <v>87</v>
      </c>
      <c r="AY123" s="3" t="s">
        <v>123</v>
      </c>
      <c r="BE123" s="225" t="n">
        <f aca="false">IF(N123="základní",J123,0)</f>
        <v>0</v>
      </c>
      <c r="BF123" s="225" t="n">
        <f aca="false">IF(N123="snížená",J123,0)</f>
        <v>0</v>
      </c>
      <c r="BG123" s="225" t="n">
        <f aca="false">IF(N123="zákl. přenesená",J123,0)</f>
        <v>0</v>
      </c>
      <c r="BH123" s="225" t="n">
        <f aca="false">IF(N123="sníž. přenesená",J123,0)</f>
        <v>0</v>
      </c>
      <c r="BI123" s="225" t="n">
        <f aca="false">IF(N123="nulová",J123,0)</f>
        <v>0</v>
      </c>
      <c r="BJ123" s="3" t="s">
        <v>84</v>
      </c>
      <c r="BK123" s="225" t="n">
        <f aca="false">ROUND(I123*H123,2)</f>
        <v>0</v>
      </c>
      <c r="BL123" s="3" t="s">
        <v>432</v>
      </c>
      <c r="BM123" s="224" t="s">
        <v>433</v>
      </c>
    </row>
    <row r="124" s="31" customFormat="true" ht="44.25" hidden="false" customHeight="true" outlineLevel="0" collapsed="false">
      <c r="A124" s="24"/>
      <c r="B124" s="25"/>
      <c r="C124" s="212" t="s">
        <v>87</v>
      </c>
      <c r="D124" s="212" t="s">
        <v>125</v>
      </c>
      <c r="E124" s="213" t="s">
        <v>434</v>
      </c>
      <c r="F124" s="214" t="s">
        <v>435</v>
      </c>
      <c r="G124" s="215" t="s">
        <v>431</v>
      </c>
      <c r="H124" s="216" t="n">
        <v>1</v>
      </c>
      <c r="I124" s="217"/>
      <c r="J124" s="218" t="n">
        <f aca="false">ROUND(I124*H124,2)</f>
        <v>0</v>
      </c>
      <c r="K124" s="219"/>
      <c r="L124" s="30"/>
      <c r="M124" s="220"/>
      <c r="N124" s="221" t="s">
        <v>41</v>
      </c>
      <c r="O124" s="74"/>
      <c r="P124" s="222" t="n">
        <f aca="false">O124*H124</f>
        <v>0</v>
      </c>
      <c r="Q124" s="222" t="n">
        <v>0</v>
      </c>
      <c r="R124" s="222" t="n">
        <f aca="false">Q124*H124</f>
        <v>0</v>
      </c>
      <c r="S124" s="222" t="n">
        <v>0</v>
      </c>
      <c r="T124" s="223" t="n">
        <f aca="false">S124*H124</f>
        <v>0</v>
      </c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R124" s="224" t="s">
        <v>432</v>
      </c>
      <c r="AT124" s="224" t="s">
        <v>125</v>
      </c>
      <c r="AU124" s="224" t="s">
        <v>87</v>
      </c>
      <c r="AY124" s="3" t="s">
        <v>123</v>
      </c>
      <c r="BE124" s="225" t="n">
        <f aca="false">IF(N124="základní",J124,0)</f>
        <v>0</v>
      </c>
      <c r="BF124" s="225" t="n">
        <f aca="false">IF(N124="snížená",J124,0)</f>
        <v>0</v>
      </c>
      <c r="BG124" s="225" t="n">
        <f aca="false">IF(N124="zákl. přenesená",J124,0)</f>
        <v>0</v>
      </c>
      <c r="BH124" s="225" t="n">
        <f aca="false">IF(N124="sníž. přenesená",J124,0)</f>
        <v>0</v>
      </c>
      <c r="BI124" s="225" t="n">
        <f aca="false">IF(N124="nulová",J124,0)</f>
        <v>0</v>
      </c>
      <c r="BJ124" s="3" t="s">
        <v>84</v>
      </c>
      <c r="BK124" s="225" t="n">
        <f aca="false">ROUND(I124*H124,2)</f>
        <v>0</v>
      </c>
      <c r="BL124" s="3" t="s">
        <v>432</v>
      </c>
      <c r="BM124" s="224" t="s">
        <v>436</v>
      </c>
    </row>
    <row r="125" s="195" customFormat="true" ht="22.8" hidden="false" customHeight="true" outlineLevel="0" collapsed="false">
      <c r="B125" s="196"/>
      <c r="C125" s="197"/>
      <c r="D125" s="198" t="s">
        <v>75</v>
      </c>
      <c r="E125" s="210" t="s">
        <v>437</v>
      </c>
      <c r="F125" s="210" t="s">
        <v>438</v>
      </c>
      <c r="G125" s="197"/>
      <c r="H125" s="197"/>
      <c r="I125" s="200"/>
      <c r="J125" s="211" t="n">
        <f aca="false">BK125</f>
        <v>0</v>
      </c>
      <c r="K125" s="197"/>
      <c r="L125" s="202"/>
      <c r="M125" s="203"/>
      <c r="N125" s="204"/>
      <c r="O125" s="204"/>
      <c r="P125" s="205" t="n">
        <f aca="false">SUM(P126:P127)</f>
        <v>0</v>
      </c>
      <c r="Q125" s="204"/>
      <c r="R125" s="205" t="n">
        <f aca="false">SUM(R126:R127)</f>
        <v>0</v>
      </c>
      <c r="S125" s="204"/>
      <c r="T125" s="206" t="n">
        <f aca="false">SUM(T126:T127)</f>
        <v>0</v>
      </c>
      <c r="AR125" s="207" t="s">
        <v>155</v>
      </c>
      <c r="AT125" s="208" t="s">
        <v>75</v>
      </c>
      <c r="AU125" s="208" t="s">
        <v>84</v>
      </c>
      <c r="AY125" s="207" t="s">
        <v>123</v>
      </c>
      <c r="BK125" s="209" t="n">
        <f aca="false">SUM(BK126:BK127)</f>
        <v>0</v>
      </c>
    </row>
    <row r="126" s="31" customFormat="true" ht="37.8" hidden="false" customHeight="true" outlineLevel="0" collapsed="false">
      <c r="A126" s="24"/>
      <c r="B126" s="25"/>
      <c r="C126" s="212" t="s">
        <v>140</v>
      </c>
      <c r="D126" s="212" t="s">
        <v>125</v>
      </c>
      <c r="E126" s="213" t="s">
        <v>439</v>
      </c>
      <c r="F126" s="214" t="s">
        <v>440</v>
      </c>
      <c r="G126" s="215" t="s">
        <v>431</v>
      </c>
      <c r="H126" s="216" t="n">
        <v>1</v>
      </c>
      <c r="I126" s="217"/>
      <c r="J126" s="218" t="n">
        <f aca="false">ROUND(I126*H126,2)</f>
        <v>0</v>
      </c>
      <c r="K126" s="219"/>
      <c r="L126" s="30"/>
      <c r="M126" s="220"/>
      <c r="N126" s="221" t="s">
        <v>41</v>
      </c>
      <c r="O126" s="74"/>
      <c r="P126" s="222" t="n">
        <f aca="false">O126*H126</f>
        <v>0</v>
      </c>
      <c r="Q126" s="222" t="n">
        <v>0</v>
      </c>
      <c r="R126" s="222" t="n">
        <f aca="false">Q126*H126</f>
        <v>0</v>
      </c>
      <c r="S126" s="222" t="n">
        <v>0</v>
      </c>
      <c r="T126" s="223" t="n">
        <f aca="false">S126*H126</f>
        <v>0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R126" s="224" t="s">
        <v>432</v>
      </c>
      <c r="AT126" s="224" t="s">
        <v>125</v>
      </c>
      <c r="AU126" s="224" t="s">
        <v>87</v>
      </c>
      <c r="AY126" s="3" t="s">
        <v>123</v>
      </c>
      <c r="BE126" s="225" t="n">
        <f aca="false">IF(N126="základní",J126,0)</f>
        <v>0</v>
      </c>
      <c r="BF126" s="225" t="n">
        <f aca="false">IF(N126="snížená",J126,0)</f>
        <v>0</v>
      </c>
      <c r="BG126" s="225" t="n">
        <f aca="false">IF(N126="zákl. přenesená",J126,0)</f>
        <v>0</v>
      </c>
      <c r="BH126" s="225" t="n">
        <f aca="false">IF(N126="sníž. přenesená",J126,0)</f>
        <v>0</v>
      </c>
      <c r="BI126" s="225" t="n">
        <f aca="false">IF(N126="nulová",J126,0)</f>
        <v>0</v>
      </c>
      <c r="BJ126" s="3" t="s">
        <v>84</v>
      </c>
      <c r="BK126" s="225" t="n">
        <f aca="false">ROUND(I126*H126,2)</f>
        <v>0</v>
      </c>
      <c r="BL126" s="3" t="s">
        <v>432</v>
      </c>
      <c r="BM126" s="224" t="s">
        <v>441</v>
      </c>
    </row>
    <row r="127" s="31" customFormat="true" ht="52.2" hidden="false" customHeight="true" outlineLevel="0" collapsed="false">
      <c r="A127" s="24"/>
      <c r="B127" s="25"/>
      <c r="C127" s="212" t="s">
        <v>129</v>
      </c>
      <c r="D127" s="212" t="s">
        <v>125</v>
      </c>
      <c r="E127" s="213" t="s">
        <v>442</v>
      </c>
      <c r="F127" s="214" t="s">
        <v>443</v>
      </c>
      <c r="G127" s="215" t="s">
        <v>431</v>
      </c>
      <c r="H127" s="216" t="n">
        <v>1</v>
      </c>
      <c r="I127" s="217"/>
      <c r="J127" s="218" t="n">
        <f aca="false">ROUND(I127*H127,2)</f>
        <v>0</v>
      </c>
      <c r="K127" s="219"/>
      <c r="L127" s="30"/>
      <c r="M127" s="220"/>
      <c r="N127" s="221" t="s">
        <v>41</v>
      </c>
      <c r="O127" s="74"/>
      <c r="P127" s="222" t="n">
        <f aca="false">O127*H127</f>
        <v>0</v>
      </c>
      <c r="Q127" s="222" t="n">
        <v>0</v>
      </c>
      <c r="R127" s="222" t="n">
        <f aca="false">Q127*H127</f>
        <v>0</v>
      </c>
      <c r="S127" s="222" t="n">
        <v>0</v>
      </c>
      <c r="T127" s="223" t="n">
        <f aca="false">S127*H127</f>
        <v>0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R127" s="224" t="s">
        <v>432</v>
      </c>
      <c r="AT127" s="224" t="s">
        <v>125</v>
      </c>
      <c r="AU127" s="224" t="s">
        <v>87</v>
      </c>
      <c r="AY127" s="3" t="s">
        <v>123</v>
      </c>
      <c r="BE127" s="225" t="n">
        <f aca="false">IF(N127="základní",J127,0)</f>
        <v>0</v>
      </c>
      <c r="BF127" s="225" t="n">
        <f aca="false">IF(N127="snížená",J127,0)</f>
        <v>0</v>
      </c>
      <c r="BG127" s="225" t="n">
        <f aca="false">IF(N127="zákl. přenesená",J127,0)</f>
        <v>0</v>
      </c>
      <c r="BH127" s="225" t="n">
        <f aca="false">IF(N127="sníž. přenesená",J127,0)</f>
        <v>0</v>
      </c>
      <c r="BI127" s="225" t="n">
        <f aca="false">IF(N127="nulová",J127,0)</f>
        <v>0</v>
      </c>
      <c r="BJ127" s="3" t="s">
        <v>84</v>
      </c>
      <c r="BK127" s="225" t="n">
        <f aca="false">ROUND(I127*H127,2)</f>
        <v>0</v>
      </c>
      <c r="BL127" s="3" t="s">
        <v>432</v>
      </c>
      <c r="BM127" s="224" t="s">
        <v>444</v>
      </c>
    </row>
    <row r="128" s="195" customFormat="true" ht="22.8" hidden="false" customHeight="true" outlineLevel="0" collapsed="false">
      <c r="B128" s="196"/>
      <c r="C128" s="197"/>
      <c r="D128" s="198" t="s">
        <v>75</v>
      </c>
      <c r="E128" s="210" t="s">
        <v>445</v>
      </c>
      <c r="F128" s="210" t="s">
        <v>446</v>
      </c>
      <c r="G128" s="197"/>
      <c r="H128" s="197"/>
      <c r="I128" s="200"/>
      <c r="J128" s="211" t="n">
        <f aca="false">BK128</f>
        <v>0</v>
      </c>
      <c r="K128" s="197"/>
      <c r="L128" s="202"/>
      <c r="M128" s="203"/>
      <c r="N128" s="204"/>
      <c r="O128" s="204"/>
      <c r="P128" s="205" t="n">
        <f aca="false">P129</f>
        <v>0</v>
      </c>
      <c r="Q128" s="204"/>
      <c r="R128" s="205" t="n">
        <f aca="false">R129</f>
        <v>0</v>
      </c>
      <c r="S128" s="204"/>
      <c r="T128" s="206" t="n">
        <f aca="false">T129</f>
        <v>0</v>
      </c>
      <c r="AR128" s="207" t="s">
        <v>155</v>
      </c>
      <c r="AT128" s="208" t="s">
        <v>75</v>
      </c>
      <c r="AU128" s="208" t="s">
        <v>84</v>
      </c>
      <c r="AY128" s="207" t="s">
        <v>123</v>
      </c>
      <c r="BK128" s="209" t="n">
        <f aca="false">BK129</f>
        <v>0</v>
      </c>
    </row>
    <row r="129" s="31" customFormat="true" ht="16.5" hidden="false" customHeight="true" outlineLevel="0" collapsed="false">
      <c r="A129" s="24"/>
      <c r="B129" s="25"/>
      <c r="C129" s="212" t="s">
        <v>155</v>
      </c>
      <c r="D129" s="212" t="s">
        <v>125</v>
      </c>
      <c r="E129" s="213" t="s">
        <v>447</v>
      </c>
      <c r="F129" s="214" t="s">
        <v>448</v>
      </c>
      <c r="G129" s="215" t="s">
        <v>431</v>
      </c>
      <c r="H129" s="216" t="n">
        <v>1</v>
      </c>
      <c r="I129" s="217"/>
      <c r="J129" s="218" t="n">
        <f aca="false">ROUND(I129*H129,2)</f>
        <v>0</v>
      </c>
      <c r="K129" s="219"/>
      <c r="L129" s="30"/>
      <c r="M129" s="273"/>
      <c r="N129" s="274" t="s">
        <v>41</v>
      </c>
      <c r="O129" s="275"/>
      <c r="P129" s="276" t="n">
        <f aca="false">O129*H129</f>
        <v>0</v>
      </c>
      <c r="Q129" s="276" t="n">
        <v>0</v>
      </c>
      <c r="R129" s="276" t="n">
        <f aca="false">Q129*H129</f>
        <v>0</v>
      </c>
      <c r="S129" s="276" t="n">
        <v>0</v>
      </c>
      <c r="T129" s="277" t="n">
        <f aca="false">S129*H129</f>
        <v>0</v>
      </c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R129" s="224" t="s">
        <v>432</v>
      </c>
      <c r="AT129" s="224" t="s">
        <v>125</v>
      </c>
      <c r="AU129" s="224" t="s">
        <v>87</v>
      </c>
      <c r="AY129" s="3" t="s">
        <v>123</v>
      </c>
      <c r="BE129" s="225" t="n">
        <f aca="false">IF(N129="základní",J129,0)</f>
        <v>0</v>
      </c>
      <c r="BF129" s="225" t="n">
        <f aca="false">IF(N129="snížená",J129,0)</f>
        <v>0</v>
      </c>
      <c r="BG129" s="225" t="n">
        <f aca="false">IF(N129="zákl. přenesená",J129,0)</f>
        <v>0</v>
      </c>
      <c r="BH129" s="225" t="n">
        <f aca="false">IF(N129="sníž. přenesená",J129,0)</f>
        <v>0</v>
      </c>
      <c r="BI129" s="225" t="n">
        <f aca="false">IF(N129="nulová",J129,0)</f>
        <v>0</v>
      </c>
      <c r="BJ129" s="3" t="s">
        <v>84</v>
      </c>
      <c r="BK129" s="225" t="n">
        <f aca="false">ROUND(I129*H129,2)</f>
        <v>0</v>
      </c>
      <c r="BL129" s="3" t="s">
        <v>432</v>
      </c>
      <c r="BM129" s="224" t="s">
        <v>449</v>
      </c>
    </row>
    <row r="130" s="31" customFormat="true" ht="6.95" hidden="false" customHeight="true" outlineLevel="0" collapsed="false">
      <c r="A130" s="24"/>
      <c r="B130" s="52"/>
      <c r="C130" s="53"/>
      <c r="D130" s="53"/>
      <c r="E130" s="53"/>
      <c r="F130" s="53"/>
      <c r="G130" s="53"/>
      <c r="H130" s="53"/>
      <c r="I130" s="53"/>
      <c r="J130" s="53"/>
      <c r="K130" s="53"/>
      <c r="L130" s="30"/>
      <c r="M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</sheetData>
  <sheetProtection algorithmName="SHA-512" hashValue="rrLEqEld2JU1vTELEqNmoEaH/QjZXTdx0wzne2I8c454qyeG8IaNI4vs/BOQKfaUha+eGrSn3CO57cUg8TNpiA==" saltValue="LM5N3J6slued2kOPoCNMUsiVqEKfiNVNWy4cyWYZdxtXlm6BP652JdokvgoZ05P9/VMdl7+yBByz+0s4RoEKdw==" spinCount="100000" sheet="true" password="cc35" objects="true" scenarios="true" formatColumns="false" formatRows="false" autoFilter="false"/>
  <autoFilter ref="C119:K129"/>
  <mergeCells count="9">
    <mergeCell ref="L2:V2"/>
    <mergeCell ref="E7:H7"/>
    <mergeCell ref="E9:H9"/>
    <mergeCell ref="E18:H18"/>
    <mergeCell ref="E27:H27"/>
    <mergeCell ref="E85:H85"/>
    <mergeCell ref="E87:H87"/>
    <mergeCell ref="E110:H110"/>
    <mergeCell ref="E112:H112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2023-10-31T10:45:16Z</dcterms:created>
  <dc:creator>PRACOVNA\skryj</dc:creator>
  <dc:description/>
  <dc:language>cs-CZ</dc:language>
  <cp:lastModifiedBy>PRACOVNA\skryj</cp:lastModifiedBy>
  <dcterms:modified xsi:type="dcterms:W3CDTF">2023-10-31T10:45:21Z</dcterms:modified>
  <cp:revision>0</cp:revision>
  <dc:subject/>
  <dc:title/>
</cp:coreProperties>
</file>