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416" yWindow="65416" windowWidth="23256" windowHeight="13176" activeTab="0"/>
  </bookViews>
  <sheets>
    <sheet name="Rekapitulace stavby" sheetId="1" r:id="rId1"/>
    <sheet name="01 - vnitřní kanalizace -..." sheetId="2" r:id="rId2"/>
    <sheet name="02 - vnitřní kanalizace -..." sheetId="3" r:id="rId3"/>
    <sheet name="04 - oprava podlahy - eta..." sheetId="5" r:id="rId4"/>
  </sheets>
  <definedNames>
    <definedName name="_xlnm._FilterDatabase" localSheetId="1" hidden="1">'01 - vnitřní kanalizace -...'!$C$97:$K$279</definedName>
    <definedName name="_xlnm._FilterDatabase" localSheetId="2" hidden="1">'02 - vnitřní kanalizace -...'!$C$92:$K$220</definedName>
    <definedName name="_xlnm._FilterDatabase" localSheetId="3" hidden="1">'04 - oprava podlahy - eta...'!$C$87:$K$128</definedName>
    <definedName name="_xlnm.Print_Area" localSheetId="1">'01 - vnitřní kanalizace -...'!$C$4:$J$39,'01 - vnitřní kanalizace -...'!$C$45:$J$79,'01 - vnitřní kanalizace -...'!$C$85:$K$279</definedName>
    <definedName name="_xlnm.Print_Area" localSheetId="2">'02 - vnitřní kanalizace -...'!$C$4:$J$39,'02 - vnitřní kanalizace -...'!$C$45:$J$74,'02 - vnitřní kanalizace -...'!$C$80:$K$220</definedName>
    <definedName name="_xlnm.Print_Area" localSheetId="3">'04 - oprava podlahy - eta...'!$C$4:$J$39,'04 - oprava podlahy - eta...'!$C$45:$J$69,'04 - oprava podlahy - eta...'!$C$75:$K$128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'01 - vnitřní kanalizace -...'!$97:$97</definedName>
    <definedName name="_xlnm.Print_Titles" localSheetId="2">'02 - vnitřní kanalizace -...'!$92:$92</definedName>
    <definedName name="_xlnm.Print_Titles" localSheetId="3">'04 - oprava podlahy - eta...'!$87:$87</definedName>
  </definedNames>
  <calcPr calcId="125725"/>
  <extLst/>
</workbook>
</file>

<file path=xl/sharedStrings.xml><?xml version="1.0" encoding="utf-8"?>
<sst xmlns="http://schemas.openxmlformats.org/spreadsheetml/2006/main" count="3642" uniqueCount="510">
  <si>
    <t>Export Komplet</t>
  </si>
  <si>
    <t/>
  </si>
  <si>
    <t>2.0</t>
  </si>
  <si>
    <t>False</t>
  </si>
  <si>
    <t>{b9b5fb99-7d5f-4bb1-b007-63efeeee4cd6}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</si>
  <si>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</si>
  <si>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</si>
  <si>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</si>
  <si>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</si>
  <si>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</si>
  <si>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</si>
  <si>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</si>
  <si>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</si>
  <si>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</si>
  <si>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A2019395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</si>
  <si>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</si>
  <si>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</si>
  <si>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II. ZŠ Nové Město na Moravě</t>
  </si>
  <si>
    <t>KSO:</t>
  </si>
  <si>
    <t>CC-CZ:</t>
  </si>
  <si>
    <t>Místo:</t>
  </si>
  <si>
    <t xml:space="preserve"> </t>
  </si>
  <si>
    <t>Datum:</t>
  </si>
  <si>
    <t>4. 10. 2019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</si>
  <si>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</si>
  <si>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</si>
  <si>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</si>
  <si>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</si>
  <si>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</si>
  <si>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</si>
  <si>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</si>
  <si>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</si>
  <si>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</si>
  <si>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</si>
  <si>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</si>
  <si>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</si>
  <si>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</si>
  <si>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</si>
  <si>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</si>
  <si>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</si>
  <si>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</si>
  <si>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</si>
  <si>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</si>
  <si>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</si>
  <si>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</si>
  <si>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</si>
  <si>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</si>
  <si>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</si>
  <si>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</si>
  <si>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</si>
  <si>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</si>
  <si>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</si>
  <si>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</si>
  <si>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</si>
  <si>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</si>
  <si>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</si>
  <si>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</si>
  <si>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</si>
  <si>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</si>
  <si>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</si>
  <si>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</si>
  <si>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</si>
  <si>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</si>
  <si>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</si>
  <si>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</si>
  <si>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</si>
  <si>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</si>
  <si>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</si>
  <si>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</si>
  <si>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</si>
  <si>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</si>
  <si>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</si>
  <si>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</si>
  <si>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vnitřní kanalizace - etapa Ia</t>
  </si>
  <si>
    <t>STA</t>
  </si>
  <si>
    <t>1</t>
  </si>
  <si>
    <t>{5c9a4058-93c5-44c0-b44c-783928f4dcf9}</t>
  </si>
  <si>
    <t>2</t>
  </si>
  <si>
    <t>02</t>
  </si>
  <si>
    <t>vnitřní kanalizace - etapa Ib</t>
  </si>
  <si>
    <t>{67c94024-6b20-4b7f-b2ef-ee47b409c401}</t>
  </si>
  <si>
    <t>04</t>
  </si>
  <si>
    <t>oprava podlahy - etapa III</t>
  </si>
  <si>
    <t>{b385312c-b909-45d7-b80a-38a5806cf9b9}</t>
  </si>
  <si>
    <t>f0</t>
  </si>
  <si>
    <t>81,4</t>
  </si>
  <si>
    <t>f1</t>
  </si>
  <si>
    <t>22,2</t>
  </si>
  <si>
    <t>KRYCÍ LIST SOUPISU PRACÍ</t>
  </si>
  <si>
    <t>f3</t>
  </si>
  <si>
    <t>51,8</t>
  </si>
  <si>
    <t>f4</t>
  </si>
  <si>
    <t>29,6</t>
  </si>
  <si>
    <t>Objekt:</t>
  </si>
  <si>
    <t>01 - vnitřní kanalizace - etapa Ia</t>
  </si>
  <si>
    <t xml:space="preserve">Zpracováno dle metodiky ÚRS s maximálním zatříděním položek (popisu činností) dle Třídníku stavebních konstrukcí a prací. Položky, které databáze neobsahuje, oceněny dle brutto ceníků příslušných dodavatelů.  Jsou-li ve výkazu výměr uvedeny odkazy na firmy, názvy nebo specifická označení výrobků apod., jsou takové odkazy pouze informativní a slouží pouze pro určení technické úrovně a provozních parametrů. Z zhotoviteli umožňují v souladu s §182, zákona č. 134/2016 Sb. o veřejných zakázkách použít i jiných kvalitativně a technicky obdobných zařízení, která mají podobnou nebo minimálně stejnou kvalitu, účinnost a výkon, parametry použití, ev. hlučnost (která bezpodmínečně splňuje platné hygienické normy).   Celková množství u jednotlivých položek (kusy, metry) byla odměřena a sečtena ručně a digitálně z výkresů.    Nabídková cena musí zahrnovat nejen přípravu, dodávku, dopravu a montáž, ale i veškeré související náklady, spojené s realizací, od zadání po předání stavby do užívání, včetně nákladů na koordinaci, uvedení do provozu, dokončovací práce, údržbu do doby předání, potřebné zkoušky a atesty, odstranění závad, předání dokladů o skutečném provedení, dokladů nutných pro kolaudační řízení aj.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</si>
  <si>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</si>
  <si>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</si>
  <si>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</si>
  <si>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</si>
  <si>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</si>
  <si>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</si>
  <si>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</si>
  <si>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</si>
  <si>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</si>
  <si>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</si>
  <si>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</si>
  <si>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</si>
  <si>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</si>
  <si>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</si>
  <si>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</si>
  <si>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</si>
  <si>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</si>
  <si>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771 - Podlahy z dlaždic</t>
  </si>
  <si>
    <t xml:space="preserve">    776 - Podlahy povlakové</t>
  </si>
  <si>
    <t xml:space="preserve">    784 - Dokončovací práce - malby a tapety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</si>
  <si>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</si>
  <si>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</si>
  <si>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</si>
  <si>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</si>
  <si>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</si>
  <si>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</si>
  <si>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</si>
  <si>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</si>
  <si>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</si>
  <si>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</si>
  <si>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</si>
  <si>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</si>
  <si>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</si>
  <si>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</si>
  <si>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</si>
  <si>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</si>
  <si>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</si>
  <si>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</si>
  <si>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</si>
  <si>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</si>
  <si>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</si>
  <si>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</si>
  <si>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132212201</t>
  </si>
  <si>
    <t>Hloubení rýh š přes 600 do 2000 mm ručním nebo pneum nářadím v soudržných horninách tř. 3</t>
  </si>
  <si>
    <t>m3</t>
  </si>
  <si>
    <t>CS ÚRS 2019 01</t>
  </si>
  <si>
    <t>4</t>
  </si>
  <si>
    <t>-1944230147</t>
  </si>
  <si>
    <t>PP</t>
  </si>
  <si>
    <t>Hloubení zapažených i nezapažených rýh šířky přes 600 do 2 000 mm ručním nebo pneumatickým nářadím  s urovnáním dna do předepsaného profilu a spádu v horninách tř. 3 soudržných</t>
  </si>
  <si>
    <t>VV</t>
  </si>
  <si>
    <t xml:space="preserve">Výkop pro potrubí o šířce 0,8 m a hloubce do 1,3 m </t>
  </si>
  <si>
    <t>132212209</t>
  </si>
  <si>
    <t>Příplatek za lepivost u hloubení rýh š do 2000 mm ručním nebo pneum nářadím v hornině tř. 3</t>
  </si>
  <si>
    <t>-1036424380</t>
  </si>
  <si>
    <t>Hloubení zapažených i nezapažených rýh šířky přes 600 do 2 000 mm ručním nebo pneumatickým nářadím  s urovnáním dna do předepsaného profilu a spádu v horninách tř. 3 Příplatek k cenám za lepivost horniny tř. 3</t>
  </si>
  <si>
    <t>30% z výkopu</t>
  </si>
  <si>
    <t>81,4*0,3 'Přepočtené koeficientem množství</t>
  </si>
  <si>
    <t>3</t>
  </si>
  <si>
    <t>162201201</t>
  </si>
  <si>
    <t>Vodorovné přemístění do 10 m nošením výkopku z horniny tř. 1 až 4</t>
  </si>
  <si>
    <t>1400064440</t>
  </si>
  <si>
    <t>Vodorovné přemístění výkopku nebo sypaniny nošením s vyprázdněním nádoby na hromady nebo do dopravního prostředku na vzdálenost do 10 m z horniny tř. 1 až 4</t>
  </si>
  <si>
    <t>162201209</t>
  </si>
  <si>
    <t>Příplatek k vodorovnému přemístění nošením ZKD 10 m nošení výkopku z horniny tř. 1 až 4</t>
  </si>
  <si>
    <t>-347474454</t>
  </si>
  <si>
    <t>Vodorovné přemístění výkopku nebo sypaniny nošením s vyprázdněním nádoby na hromady nebo do dopravního prostředku na vzdálenost do 10 m z horniny Příplatek k ceně za každých dalších 10 m</t>
  </si>
  <si>
    <t>5</t>
  </si>
  <si>
    <t>162701105</t>
  </si>
  <si>
    <t>Vodorovné přemístění do 10000 m výkopku/sypaniny z horniny tř. 1 až 4</t>
  </si>
  <si>
    <t>CS ÚRS 2018 01</t>
  </si>
  <si>
    <t>-783386174</t>
  </si>
  <si>
    <t>Vodorovné přemístění výkopku nebo sypaniny po suchu  na obvyklém dopravním prostředku, bez naložení výkopku, avšak se složením bez rozhrnutí z horniny tř. 1 až 4 na vzdálenost přes 9 000 do 10 000 m</t>
  </si>
  <si>
    <t>odvoz na skládku</t>
  </si>
  <si>
    <t>f0-f3</t>
  </si>
  <si>
    <t>6</t>
  </si>
  <si>
    <t>167101101</t>
  </si>
  <si>
    <t>Nakládání výkopku z hornin tř. 1 až 4 do 100 m3</t>
  </si>
  <si>
    <t>916119113</t>
  </si>
  <si>
    <t>Nakládání, skládání a překládání neulehlého výkopku nebo sypaniny  nakládání, množství do 100 m3, z hornin tř. 1 až 4</t>
  </si>
  <si>
    <t>na skládku</t>
  </si>
  <si>
    <t>na zásyp</t>
  </si>
  <si>
    <t>Součet</t>
  </si>
  <si>
    <t>7</t>
  </si>
  <si>
    <t>171201201</t>
  </si>
  <si>
    <t>Uložení sypaniny na skládky</t>
  </si>
  <si>
    <t>46170713</t>
  </si>
  <si>
    <t>Uložení sypaniny  na skládky</t>
  </si>
  <si>
    <t>8</t>
  </si>
  <si>
    <t>171201211</t>
  </si>
  <si>
    <t>Poplatek za uložení stavebního odpadu - zeminy a kameniva na skládce</t>
  </si>
  <si>
    <t>t</t>
  </si>
  <si>
    <t>-892074205</t>
  </si>
  <si>
    <t>Poplatek za uložení stavebního odpadu na skládce (skládkovné) zeminy a kameniva zatříděného do Katalogu odpadů pod kódem 170 504</t>
  </si>
  <si>
    <t>29,6*2 'Přepočtené koeficientem množství</t>
  </si>
  <si>
    <t>9</t>
  </si>
  <si>
    <t>174101101</t>
  </si>
  <si>
    <t>Zásyp jam, šachet rýh nebo kolem objektů sypaninou se zhutněním</t>
  </si>
  <si>
    <t>-1121210558</t>
  </si>
  <si>
    <t>Zásyp sypaninou z jakékoliv horniny  s uložením výkopku ve vrstvách se zhutněním jam, šachet, rýh nebo kolem objektů v těchto vykopávkách</t>
  </si>
  <si>
    <t>10</t>
  </si>
  <si>
    <t>175111101</t>
  </si>
  <si>
    <t>Obsypání potrubí ručně sypaninou bez prohození sítem, uloženou do 3 m</t>
  </si>
  <si>
    <t>688569237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</si>
  <si>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</si>
  <si>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11</t>
  </si>
  <si>
    <t>M</t>
  </si>
  <si>
    <t>58337303</t>
  </si>
  <si>
    <t>štěrkopísek frakce 0/8</t>
  </si>
  <si>
    <t>185270450</t>
  </si>
  <si>
    <t>22,2*2 'Přepočtené koeficientem množství</t>
  </si>
  <si>
    <t>Svislé a kompletní konstrukce</t>
  </si>
  <si>
    <t>12</t>
  </si>
  <si>
    <t>342241112</t>
  </si>
  <si>
    <t>Příčky z cihel plných lícových dl 290 mm pevnosti na MVC včetně spárování tl 140 mm</t>
  </si>
  <si>
    <t>m2</t>
  </si>
  <si>
    <t>2032432905</t>
  </si>
  <si>
    <t>Příčky nebo přizdívky jednoduché z cihel nebo příčkovek pálených  na maltu MVC nebo MC lícových, včetně spárování dl. 290 mm (český formát 290x140x65 mm) plných, tl. 140 mm</t>
  </si>
  <si>
    <t>Nové opláštění potrubí z cihel (příčka do tl. 150 mm), vč. finální štukové omítky</t>
  </si>
  <si>
    <t>1,1</t>
  </si>
  <si>
    <t>Vodorovné konstrukce</t>
  </si>
  <si>
    <t>13</t>
  </si>
  <si>
    <t>451573111</t>
  </si>
  <si>
    <t>Lože pod potrubí otevřený výkop ze štěrkopísku</t>
  </si>
  <si>
    <t>-140469867</t>
  </si>
  <si>
    <t>Lože pod potrubí, stoky a drobné objekty v otevřeném výkopu z písku a štěrkopísku do 63 mm</t>
  </si>
  <si>
    <t>f2</t>
  </si>
  <si>
    <t>7,4</t>
  </si>
  <si>
    <t>Úpravy povrchů, podlahy a osazování výplní</t>
  </si>
  <si>
    <t>14</t>
  </si>
  <si>
    <t>612335102</t>
  </si>
  <si>
    <t>Cementová hrubá omítka rýh ve stěnách šířky do 300 mm</t>
  </si>
  <si>
    <t>-1896575743</t>
  </si>
  <si>
    <t>Cementová omítka rýh  hrubá ve stěnách, šířky rýhy přes 150 do 300 mm</t>
  </si>
  <si>
    <t>Zazdění drážky ve zdivu, 150x300 mm, vč. finální štukové omítky</t>
  </si>
  <si>
    <t>3,6*0,3</t>
  </si>
  <si>
    <t>612335112</t>
  </si>
  <si>
    <t>Cementová hladká omítka rýh ve stěnách šířky do 300 mm</t>
  </si>
  <si>
    <t>-1758725001</t>
  </si>
  <si>
    <t>Cementová omítka rýh  hladká ve stěnách, šířky rýhy přes 150 do 300 mm</t>
  </si>
  <si>
    <t>16</t>
  </si>
  <si>
    <t>613323111</t>
  </si>
  <si>
    <t>Vápenocementová omítka hladkých vnitřních pilířů nebo sloupů tl do 5 mm nanášená ručně</t>
  </si>
  <si>
    <t>-1529608177</t>
  </si>
  <si>
    <t>Omítka vápenocementová vnitřních ploch hladkých  nanášená ručně jednovrstvá hladká, na neomítnutý bezesparý podklad, tloušťky do 5 mm pilířů nebo sloupů</t>
  </si>
  <si>
    <t>17</t>
  </si>
  <si>
    <t>631311134</t>
  </si>
  <si>
    <t>Mazanina tl do 240 mm z betonu prostého bez zvýšených nároků na prostředí tř. C 16/20</t>
  </si>
  <si>
    <t>348124567</t>
  </si>
  <si>
    <t>Mazanina z betonu  prostého bez zvýšených nároků na prostředí tl. přes 120 do 240 mm tř. C 16/20</t>
  </si>
  <si>
    <t>Vytvoření nové podlahové konstrukce vč. hydroizolační vrstvy v tl. 200mm, bez nášlapné vrstvy</t>
  </si>
  <si>
    <t>60,1*0,2</t>
  </si>
  <si>
    <t>18</t>
  </si>
  <si>
    <t>632441215</t>
  </si>
  <si>
    <t>Potěr anhydritový samonivelační litý C20 tl do 50 mm</t>
  </si>
  <si>
    <t>1170403693</t>
  </si>
  <si>
    <t>Potěr anhydritový samonivelační litý tř. C 20, tl. přes 45 do 50 mm</t>
  </si>
  <si>
    <t>Srovnání podlahy samonivelační stěrkou do tl. 50 mm</t>
  </si>
  <si>
    <t>183</t>
  </si>
  <si>
    <t>Trubní vedení</t>
  </si>
  <si>
    <t>19</t>
  </si>
  <si>
    <t>721140R01</t>
  </si>
  <si>
    <t>Demontáž potrubí kameninové/litinové</t>
  </si>
  <si>
    <t>m</t>
  </si>
  <si>
    <t>2105022626</t>
  </si>
  <si>
    <t>20</t>
  </si>
  <si>
    <t>871265211</t>
  </si>
  <si>
    <t>Kanalizační potrubí z tvrdého PVC jednovrstvé tuhost třídy SN4 DN 110</t>
  </si>
  <si>
    <t>-2079577433</t>
  </si>
  <si>
    <t>Kanalizační potrubí z tvrdého PVC v otevřeném výkopu ve sklonu do 20 %, hladkého plnostěnného jednovrstvého, tuhost třídy SN 4 DN 110</t>
  </si>
  <si>
    <t>871275211</t>
  </si>
  <si>
    <t>Kanalizační potrubí z tvrdého PVC jednovrstvé tuhost třídy SN4 DN 125</t>
  </si>
  <si>
    <t>-809583350</t>
  </si>
  <si>
    <t>Kanalizační potrubí z tvrdého PVC v otevřeném výkopu ve sklonu do 20 %, hladkého plnostěnného jednovrstvého, tuhost třídy SN 4 DN 125</t>
  </si>
  <si>
    <t>22</t>
  </si>
  <si>
    <t>871315221</t>
  </si>
  <si>
    <t>Kanalizační potrubí z tvrdého PVC jednovrstvé tuhost třídy SN8 DN 160</t>
  </si>
  <si>
    <t>835750930</t>
  </si>
  <si>
    <t>Kanalizační potrubí z tvrdého PVC v otevřeném výkopu ve sklonu do 20 %, hladkého plnostěnného jednovrstvého, tuhost třídy SN 8 DN 160</t>
  </si>
  <si>
    <t>23</t>
  </si>
  <si>
    <t>871355221</t>
  </si>
  <si>
    <t>Kanalizační potrubí z tvrdého PVC jednovrstvé tuhost třídy SN8 DN 200</t>
  </si>
  <si>
    <t>1998118368</t>
  </si>
  <si>
    <t>Kanalizační potrubí z tvrdého PVC v otevřeném výkopu ve sklonu do 20 %, hladkého plnostěnného jednovrstvého, tuhost třídy SN 8 DN 200</t>
  </si>
  <si>
    <t>24</t>
  </si>
  <si>
    <t>28611944</t>
  </si>
  <si>
    <t>čistící kus kanalizační PVC DN 110</t>
  </si>
  <si>
    <t>kus</t>
  </si>
  <si>
    <t>889688980</t>
  </si>
  <si>
    <t>25</t>
  </si>
  <si>
    <t>28611948</t>
  </si>
  <si>
    <t>čistící kus kanalizační PVC DN 160</t>
  </si>
  <si>
    <t>169514947</t>
  </si>
  <si>
    <t>26</t>
  </si>
  <si>
    <t>721290112</t>
  </si>
  <si>
    <t>Zkouška těsnosti potrubí kanalizace vodou do DN 200</t>
  </si>
  <si>
    <t>815110857</t>
  </si>
  <si>
    <t>Zkouška těsnosti kanalizace  v objektech vodou do DN 200</t>
  </si>
  <si>
    <t>27</t>
  </si>
  <si>
    <t>871265R01</t>
  </si>
  <si>
    <t>Napojení na stávající potrubí kanalizace</t>
  </si>
  <si>
    <t>soubor</t>
  </si>
  <si>
    <t>1831459723</t>
  </si>
  <si>
    <t>28</t>
  </si>
  <si>
    <t>871265R02</t>
  </si>
  <si>
    <t>Poklop šachty 1000x700 mm, vč. rámu, rýhovaný pozinkovaný plech, - výměna (demontáž, montáž)</t>
  </si>
  <si>
    <t>1191324684</t>
  </si>
  <si>
    <t>29</t>
  </si>
  <si>
    <t>871265R03</t>
  </si>
  <si>
    <t>Vyčištění a vyspravení stávající revizní šachty, 1000x700 mm</t>
  </si>
  <si>
    <t>-1487940803</t>
  </si>
  <si>
    <t>30</t>
  </si>
  <si>
    <t>871265R04</t>
  </si>
  <si>
    <t>Nerezová revizní dvířka 300x300 mm</t>
  </si>
  <si>
    <t>2087446210</t>
  </si>
  <si>
    <t>Ostatní konstrukce a práce, bourání</t>
  </si>
  <si>
    <t>31</t>
  </si>
  <si>
    <t>919735124</t>
  </si>
  <si>
    <t>Řezání stávajícího betonového krytu hl do 200 mm</t>
  </si>
  <si>
    <t>-1979447727</t>
  </si>
  <si>
    <t>Řezání stávajícího betonového krytu nebo podkladu  hloubky přes 150 do 200 mm</t>
  </si>
  <si>
    <t>Řezání stávající podlahové konstrukce do tl. 200 mm, (teracová dlažba, železobeton)</t>
  </si>
  <si>
    <t>144,3</t>
  </si>
  <si>
    <t>32</t>
  </si>
  <si>
    <t>962031133</t>
  </si>
  <si>
    <t>Bourání příček z cihel pálených na MVC tl do 150 mm</t>
  </si>
  <si>
    <t>-279191865</t>
  </si>
  <si>
    <t>Bourání příček z cihel, tvárnic nebo příčkovek  z cihel pálených, plných nebo dutých na maltu vápennou nebo vápenocementovou, tl. do 150 mm</t>
  </si>
  <si>
    <t>Bourání opláštění stoupacích potrubí (příčka do tl. 150 mm)</t>
  </si>
  <si>
    <t>33</t>
  </si>
  <si>
    <t>965043441</t>
  </si>
  <si>
    <t>Bourání podkladů pod dlažby betonových s potěrem nebo teracem tl do 150 mm pl přes 4 m2</t>
  </si>
  <si>
    <t>572846829</t>
  </si>
  <si>
    <t>Bourání mazanin betonových s potěrem nebo teracem tl. do 150 mm, plochy přes 4 m2</t>
  </si>
  <si>
    <t>Odstranění stávající podlahové konstrukce tl. 200 mm</t>
  </si>
  <si>
    <t>60,1*0,15</t>
  </si>
  <si>
    <t>34</t>
  </si>
  <si>
    <t>965045113</t>
  </si>
  <si>
    <t>Bourání potěrů cementových nebo pískocementových tl do 50 mm pl přes 4 m2</t>
  </si>
  <si>
    <t>-1229126678</t>
  </si>
  <si>
    <t>Bourání potěrů tl. do 50 mm cementových nebo pískocementových, plochy přes 4 m2</t>
  </si>
  <si>
    <t>60,1</t>
  </si>
  <si>
    <t>35</t>
  </si>
  <si>
    <t>965081313</t>
  </si>
  <si>
    <t>Bourání podlah z dlaždic betonových, teracových nebo čedičových tl do 20 mm plochy přes 1 m2</t>
  </si>
  <si>
    <t>-1358052201</t>
  </si>
  <si>
    <t>Bourání podlah z dlaždic bez podkladního lože nebo mazaniny, s jakoukoliv výplní spár betonových, teracových nebo čedičových tl. do 20 mm, plochy přes 1 m2</t>
  </si>
  <si>
    <t>Odstranění teracové dlažby 250x250 mm vč. soklu</t>
  </si>
  <si>
    <t>36</t>
  </si>
  <si>
    <t>974032167</t>
  </si>
  <si>
    <t>Vysekání rýh ve stěnách nebo příčkách z dutých cihel nebo tvárnic hl do 150 mm š do 300 mm</t>
  </si>
  <si>
    <t>-380268706</t>
  </si>
  <si>
    <t>Vysekání rýh ve stěnách nebo příčkách z dutých cihel, tvárnic, desek  z dutých cihel nebo tvárnic do hl. 150 mm a šířky do 300 mm</t>
  </si>
  <si>
    <t>3,6</t>
  </si>
  <si>
    <t>997</t>
  </si>
  <si>
    <t>Přesun sutě</t>
  </si>
  <si>
    <t>37</t>
  </si>
  <si>
    <t>997013211</t>
  </si>
  <si>
    <t>Vnitrostaveništní doprava suti a vybouraných hmot pro budovy v do 6 m ručně</t>
  </si>
  <si>
    <t>1183424296</t>
  </si>
  <si>
    <t>Vnitrostaveništní doprava suti a vybouraných hmot  vodorovně do 50 m svisle ručně (nošením po schodech) pro budovy a haly výšky do 6 m</t>
  </si>
  <si>
    <t>38</t>
  </si>
  <si>
    <t>997013501</t>
  </si>
  <si>
    <t>Odvoz suti a vybouraných hmot na skládku nebo meziskládku do 1 km se složením</t>
  </si>
  <si>
    <t>652430753</t>
  </si>
  <si>
    <t>Odvoz suti a vybouraných hmot na skládku nebo meziskládku  se složením, na vzdálenost do 1 km</t>
  </si>
  <si>
    <t>39</t>
  </si>
  <si>
    <t>997013509</t>
  </si>
  <si>
    <t>Příplatek k odvozu suti a vybouraných hmot na skládku ZKD 1 km přes 1 km</t>
  </si>
  <si>
    <t>-1098326075</t>
  </si>
  <si>
    <t>Odvoz suti a vybouraných hmot na skládku nebo meziskládku  se složením, na vzdálenost Příplatek k ceně za každý další i započatý 1 km přes 1 km</t>
  </si>
  <si>
    <t>39,281*10 'Přepočtené koeficientem množství</t>
  </si>
  <si>
    <t>40</t>
  </si>
  <si>
    <t>997013831</t>
  </si>
  <si>
    <t>Poplatek za uložení na skládce (skládkovné) stavebního odpadu směsného kód odpadu 170 904</t>
  </si>
  <si>
    <t>-1709274697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</si>
  <si>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</si>
  <si>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</si>
  <si>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</si>
  <si>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41</t>
  </si>
  <si>
    <t>998011001</t>
  </si>
  <si>
    <t>Přesun hmot pro budovy zděné v do 6 m</t>
  </si>
  <si>
    <t>1645416925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</si>
  <si>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</si>
  <si>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</si>
  <si>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</si>
  <si>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</si>
  <si>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</si>
  <si>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42</t>
  </si>
  <si>
    <t>711191101</t>
  </si>
  <si>
    <t>Provedení izolace proti zemní vlhkosti hydroizolační stěrkou vodorovné na betonu, 1 vrstva</t>
  </si>
  <si>
    <t>-245127453</t>
  </si>
  <si>
    <t>Provedení izolace proti zemní vlhkosti hydroizolační stěrkou na ploše vodorovné V jednovrstvá na betonu</t>
  </si>
  <si>
    <t>43</t>
  </si>
  <si>
    <t>11163004</t>
  </si>
  <si>
    <t>stěrka hydroizolační asfaltová jednosložková s přídavkem plastů do spodní stavby</t>
  </si>
  <si>
    <t>kg</t>
  </si>
  <si>
    <t>2063113485</t>
  </si>
  <si>
    <t>60,1*0,5 'Přepočtené koeficientem množství</t>
  </si>
  <si>
    <t>763</t>
  </si>
  <si>
    <t>Konstrukce suché výstavby</t>
  </si>
  <si>
    <t>44</t>
  </si>
  <si>
    <t>763111R01</t>
  </si>
  <si>
    <t>Zabezpečení budovy ostatních částí budovy před nepříznivýmí vlivy stavby</t>
  </si>
  <si>
    <t>158978612</t>
  </si>
  <si>
    <t>Zabezpečení budovy ostatních částí budovy před nepříznivýmí vlivy stavby (snížení prašnosti, zalepení dveří, zaplachtování, provizorní SDK konstrukce, atp.)</t>
  </si>
  <si>
    <t>P</t>
  </si>
  <si>
    <t>Poznámka k položce:
Položka bude obsahovat min. tyto položky, avšak je nutné přihlédnout k aktuálním požadavkům provozu školy
 - SDK provizorní příčka vč. dveří s těsněním - 9 m²
 - SDK provizorní příčka vč. dveří s těsněním - 12 m²
 - zalepení dveřních spár a zakrytí dveří fólií - 50 m²</t>
  </si>
  <si>
    <t>771</t>
  </si>
  <si>
    <t>Podlahy z dlaždic</t>
  </si>
  <si>
    <t>45</t>
  </si>
  <si>
    <t>771571112</t>
  </si>
  <si>
    <t>Montáž podlah z keramických dlaždic hladkých do malty do 9 ks/m2</t>
  </si>
  <si>
    <t>-95530132</t>
  </si>
  <si>
    <t>Montáž podlah z dlaždic keramických kladených do malty kladených do malty hladkých do 9 ks/ m2</t>
  </si>
  <si>
    <t>Nová keramická dlažba 300x300 mm, vč. soklu  - protiskluzná (vč. 15% prořez)</t>
  </si>
  <si>
    <t>199</t>
  </si>
  <si>
    <t>46</t>
  </si>
  <si>
    <t>59761011</t>
  </si>
  <si>
    <t>dlažba keramická slinutá hladká do interiéru i exteriéru do 9ks/m2</t>
  </si>
  <si>
    <t>1828813835</t>
  </si>
  <si>
    <t>199*1,1 'Přepočtené koeficientem množství</t>
  </si>
  <si>
    <t>776</t>
  </si>
  <si>
    <t>Podlahy povlakové</t>
  </si>
  <si>
    <t>47</t>
  </si>
  <si>
    <t>776201811</t>
  </si>
  <si>
    <t>Demontáž lepených povlakových podlah bez podložky ručně</t>
  </si>
  <si>
    <t>-238521205</t>
  </si>
  <si>
    <t>Demontáž povlakových podlahovin lepených ručně bez podložky</t>
  </si>
  <si>
    <t>Odstranění stávajícího linolea</t>
  </si>
  <si>
    <t>48</t>
  </si>
  <si>
    <t>776251111</t>
  </si>
  <si>
    <t>Lepení pásů z přírodního linolea (marmolea) standardním lepidlem</t>
  </si>
  <si>
    <t>-1909359983</t>
  </si>
  <si>
    <t>Montáž podlahovin z přírodního linolea (marmolea) lepením standardním lepidlem z pásů standardních</t>
  </si>
  <si>
    <t>49</t>
  </si>
  <si>
    <t>60756110</t>
  </si>
  <si>
    <t>krytina podlahová povlaková přírodní linoleum role š 2m tl 2mm</t>
  </si>
  <si>
    <t>1887531436</t>
  </si>
  <si>
    <t>19*1,1 'Přepočtené koeficientem množství</t>
  </si>
  <si>
    <t>784</t>
  </si>
  <si>
    <t>Dokončovací práce - malby a tapety</t>
  </si>
  <si>
    <t>50</t>
  </si>
  <si>
    <t>784221101</t>
  </si>
  <si>
    <t>Dvojnásobné bílé malby ze směsí za sucha dobře otěruvzdorných v místnostech do 3,80 m</t>
  </si>
  <si>
    <t>-854248012</t>
  </si>
  <si>
    <t>Malby z malířských směsí otěruvzdorných za sucha dvojnásobné, bílé za sucha otěruvzdorné dobře v místnostech výšky do 3,80 m</t>
  </si>
  <si>
    <t>HZS</t>
  </si>
  <si>
    <t>Hodinové zúčtovací sazby</t>
  </si>
  <si>
    <t>51</t>
  </si>
  <si>
    <t>HZS2491</t>
  </si>
  <si>
    <t>Hodinová zúčtovací sazba dělník zednických výpomocí</t>
  </si>
  <si>
    <t>hod</t>
  </si>
  <si>
    <t>512</t>
  </si>
  <si>
    <t>87003900</t>
  </si>
  <si>
    <t>Hodinové zúčtovací sazby profesí PSV  zednické výpomoci a pomocné práce PSV dělník zednických výpomocí</t>
  </si>
  <si>
    <t>VRN</t>
  </si>
  <si>
    <t>Vedlejší rozpočtové náklady</t>
  </si>
  <si>
    <t>VRN1</t>
  </si>
  <si>
    <t>Průzkumné, geodetické a projektové práce</t>
  </si>
  <si>
    <t>52</t>
  </si>
  <si>
    <t>013254000</t>
  </si>
  <si>
    <t>Dokumentace skutečného provedení stavby</t>
  </si>
  <si>
    <t>1024</t>
  </si>
  <si>
    <t>542838361</t>
  </si>
  <si>
    <t>VRN3</t>
  </si>
  <si>
    <t>Zařízení staveniště</t>
  </si>
  <si>
    <t>53</t>
  </si>
  <si>
    <t>032103000</t>
  </si>
  <si>
    <t>Náklady na stavební buňky a zařízení staveniště</t>
  </si>
  <si>
    <t>1528162018</t>
  </si>
  <si>
    <t>6,2</t>
  </si>
  <si>
    <t>4,8</t>
  </si>
  <si>
    <t>1,4</t>
  </si>
  <si>
    <t>02 - vnitřní kanalizace - etapa Ib</t>
  </si>
  <si>
    <t>6,2*0,3 'Přepočtené koeficientem množství</t>
  </si>
  <si>
    <t>1,4*2 'Přepočtené koeficientem množství</t>
  </si>
  <si>
    <t>1,1*2 'Přepočtené koeficientem množství</t>
  </si>
  <si>
    <t>0,4</t>
  </si>
  <si>
    <t>Vytvoření nové podkladové betonové konstrukce v tl. 200mm, pod čistící rohož</t>
  </si>
  <si>
    <t>2,7*0,2</t>
  </si>
  <si>
    <t>632441R90</t>
  </si>
  <si>
    <t>Zpětné položení žulového schodiště - (6x stupeň délky 1,5m), vč. betonového lože</t>
  </si>
  <si>
    <t>1855325510</t>
  </si>
  <si>
    <t>632441R91</t>
  </si>
  <si>
    <t>Zpětná montáž zabudované čistící rohože</t>
  </si>
  <si>
    <t>-1893075303</t>
  </si>
  <si>
    <t>636311111</t>
  </si>
  <si>
    <t>Kladení dlažby z betonových dlaždic 40x40cm na sucho na terče z umělé hmoty o výšce do 25 mm</t>
  </si>
  <si>
    <t>532184726</t>
  </si>
  <si>
    <t>Kladení dlažby z betonových dlaždic na sucho na terče z umělé hmoty  o rozměru dlažby 40x40 cm, o výšce terče do 25 mm</t>
  </si>
  <si>
    <t>Zpětné položení betonové dlažby 400x400mm, vč. štěrkového lože</t>
  </si>
  <si>
    <t>6363111R1</t>
  </si>
  <si>
    <t>Kladení dlažby z betonových dlaždic 30x30cm na sucho na terče z umělé hmoty o výšce do 25 mm</t>
  </si>
  <si>
    <t>1054878385</t>
  </si>
  <si>
    <t>Kladení dlažby z betonových dlaždic na sucho na terče z umělé hmoty  o rozměru dlažby 30x30 cm, o výšce terče do 25 mm</t>
  </si>
  <si>
    <t>Zpětné položení betonové dlažby 300x300mm, vč. štěrkového lože</t>
  </si>
  <si>
    <t>Řezání stávající podkladové konstrukce pod čistící zónou do tl. 200 mm (železobeton)</t>
  </si>
  <si>
    <t>2,7*0,15</t>
  </si>
  <si>
    <t>2,7</t>
  </si>
  <si>
    <t>965045R90</t>
  </si>
  <si>
    <t>Demontáž žulového schodiště - (6x stupeň délky 1,5m), vč. betonového lože</t>
  </si>
  <si>
    <t>1562407919</t>
  </si>
  <si>
    <t>965045R91</t>
  </si>
  <si>
    <t>Demontáž zabudované čistící rohože</t>
  </si>
  <si>
    <t>-1800788891</t>
  </si>
  <si>
    <t>Demontáž stávající betonové dlažby 400x400mm</t>
  </si>
  <si>
    <t>Odstranění stávající betonové dlažby 300x300 mm</t>
  </si>
  <si>
    <t>1,703*10 'Přepočtené koeficientem množství</t>
  </si>
  <si>
    <t>Poznámka k položce:
Položka bude obsahovat min. tyto položky, avšak je nutné přihlédnout k aktuálním požadavkům provozu školy
 - zalepení dveřních spár a zakrytí dveří fólií - 25 m²</t>
  </si>
  <si>
    <t>Poznámka k položce:
Položka bude obsahovat min. tyto položky, avšak je nutné přihlédnout k aktuálním požadavkům provozu školy
 - SDK provizorní příčka vč. dveří s těsněním - 9 m²
 - SDK provizorní příčka vč. dveří s těsněním - 15 m²
 - zalepení dveřních spár a zakrytí dveří fólií - 50 m²</t>
  </si>
  <si>
    <t>04 - oprava podlahy - etapa III</t>
  </si>
  <si>
    <t>2,773*10 'Přepočtené koeficientem množství</t>
  </si>
  <si>
    <t>52*1,1 'Přepočtené koeficientem množství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</si>
</sst>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4" fontId="33" fillId="2" borderId="1" xfId="0" applyNumberFormat="1" applyFont="1" applyFill="1" applyBorder="1" applyAlignment="1" applyProtection="1">
      <alignment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6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3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20" applyFont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3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4" fillId="4" borderId="7" xfId="0" applyFont="1" applyFill="1" applyBorder="1" applyAlignment="1" applyProtection="1">
      <alignment horizontal="left" vertical="center"/>
      <protection/>
    </xf>
    <xf numFmtId="0" fontId="4" fillId="4" borderId="8" xfId="0" applyFont="1" applyFill="1" applyBorder="1" applyAlignment="1" applyProtection="1">
      <alignment horizontal="right" vertical="center"/>
      <protection/>
    </xf>
    <xf numFmtId="0" fontId="4" fillId="4" borderId="8" xfId="0" applyFont="1" applyFill="1" applyBorder="1" applyAlignment="1" applyProtection="1">
      <alignment horizontal="center" vertical="center"/>
      <protection/>
    </xf>
    <xf numFmtId="4" fontId="4" fillId="4" borderId="8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22" fillId="0" borderId="0" xfId="0" applyNumberFormat="1" applyFont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4" fontId="18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7" fontId="0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33" fillId="0" borderId="1" xfId="0" applyFont="1" applyBorder="1" applyAlignment="1" applyProtection="1">
      <alignment horizontal="center" vertical="center"/>
      <protection/>
    </xf>
    <xf numFmtId="49" fontId="33" fillId="0" borderId="1" xfId="0" applyNumberFormat="1" applyFont="1" applyBorder="1" applyAlignment="1" applyProtection="1">
      <alignment horizontal="left" vertical="center" wrapText="1"/>
      <protection/>
    </xf>
    <xf numFmtId="0" fontId="33" fillId="0" borderId="1" xfId="0" applyFont="1" applyBorder="1" applyAlignment="1" applyProtection="1">
      <alignment horizontal="left" vertical="center" wrapText="1"/>
      <protection/>
    </xf>
    <xf numFmtId="0" fontId="33" fillId="0" borderId="1" xfId="0" applyFont="1" applyBorder="1" applyAlignment="1" applyProtection="1">
      <alignment horizontal="center" vertical="center" wrapText="1"/>
      <protection/>
    </xf>
    <xf numFmtId="167" fontId="33" fillId="0" borderId="1" xfId="0" applyNumberFormat="1" applyFont="1" applyBorder="1" applyAlignment="1" applyProtection="1">
      <alignment vertical="center"/>
      <protection/>
    </xf>
    <xf numFmtId="4" fontId="33" fillId="0" borderId="1" xfId="0" applyNumberFormat="1" applyFont="1" applyBorder="1" applyAlignment="1" applyProtection="1">
      <alignment vertical="center"/>
      <protection/>
    </xf>
    <xf numFmtId="0" fontId="33" fillId="0" borderId="4" xfId="0" applyFont="1" applyBorder="1" applyAlignment="1" applyProtection="1">
      <alignment vertical="center"/>
      <protection/>
    </xf>
    <xf numFmtId="0" fontId="33" fillId="2" borderId="18" xfId="0" applyFont="1" applyFill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 locked="0"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4" borderId="22" xfId="0" applyFont="1" applyFill="1" applyBorder="1" applyAlignment="1" applyProtection="1">
      <alignment horizontal="left" vertical="center"/>
      <protection/>
    </xf>
    <xf numFmtId="0" fontId="20" fillId="4" borderId="8" xfId="0" applyFont="1" applyFill="1" applyBorder="1" applyAlignment="1" applyProtection="1">
      <alignment horizontal="right"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4" fontId="4" fillId="3" borderId="8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13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left" vertical="center"/>
      <protection/>
    </xf>
    <xf numFmtId="4" fontId="17" fillId="0" borderId="6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selection activeCell="AN14" sqref="AN14"/>
    </sheetView>
  </sheetViews>
  <sheetFormatPr defaultColWidth="9.28125" defaultRowHeight="12"/>
  <cols>
    <col min="1" max="1" width="8.28125" style="10" customWidth="1"/>
    <col min="2" max="2" width="1.7109375" style="10" customWidth="1"/>
    <col min="3" max="3" width="4.140625" style="10" customWidth="1"/>
    <col min="4" max="33" width="2.7109375" style="10" customWidth="1"/>
    <col min="34" max="34" width="3.28125" style="10" customWidth="1"/>
    <col min="35" max="35" width="31.7109375" style="10" customWidth="1"/>
    <col min="36" max="37" width="2.421875" style="10" customWidth="1"/>
    <col min="38" max="38" width="8.28125" style="10" customWidth="1"/>
    <col min="39" max="39" width="3.28125" style="10" customWidth="1"/>
    <col min="40" max="40" width="13.28125" style="10" customWidth="1"/>
    <col min="41" max="41" width="7.421875" style="10" customWidth="1"/>
    <col min="42" max="42" width="4.140625" style="10" customWidth="1"/>
    <col min="43" max="43" width="15.7109375" style="10" hidden="1" customWidth="1"/>
    <col min="44" max="44" width="13.7109375" style="10" customWidth="1"/>
    <col min="45" max="47" width="25.8515625" style="10" hidden="1" customWidth="1"/>
    <col min="48" max="49" width="21.7109375" style="10" hidden="1" customWidth="1"/>
    <col min="50" max="51" width="25.00390625" style="10" hidden="1" customWidth="1"/>
    <col min="52" max="52" width="21.7109375" style="10" hidden="1" customWidth="1"/>
    <col min="53" max="53" width="19.140625" style="10" hidden="1" customWidth="1"/>
    <col min="54" max="54" width="25.00390625" style="10" hidden="1" customWidth="1"/>
    <col min="55" max="55" width="21.7109375" style="10" hidden="1" customWidth="1"/>
    <col min="56" max="56" width="19.140625" style="10" hidden="1" customWidth="1"/>
    <col min="57" max="57" width="66.421875" style="10" customWidth="1"/>
    <col min="58" max="70" width="9.28125" style="10" customWidth="1"/>
    <col min="71" max="91" width="9.28125" style="10" hidden="1" customWidth="1"/>
    <col min="92" max="16384" width="9.28125" style="10" customWidth="1"/>
  </cols>
  <sheetData>
    <row r="1" spans="1:74" ht="12">
      <c r="A1" s="9" t="s">
        <v>0</v>
      </c>
      <c r="AZ1" s="9" t="s">
        <v>1</v>
      </c>
      <c r="BA1" s="9" t="s">
        <v>2</v>
      </c>
      <c r="BB1" s="9" t="s">
        <v>1</v>
      </c>
      <c r="BT1" s="9" t="s">
        <v>3</v>
      </c>
      <c r="BU1" s="9" t="s">
        <v>3</v>
      </c>
      <c r="BV1" s="9" t="s">
        <v>4</v>
      </c>
    </row>
    <row r="2" spans="44:72" ht="36.9" customHeight="1">
      <c r="AR2" s="196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1" t="s">
        <v>6</v>
      </c>
      <c r="BT2" s="11" t="s">
        <v>7</v>
      </c>
    </row>
    <row r="3" spans="2:72" ht="6.9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6</v>
      </c>
      <c r="BT3" s="11" t="s">
        <v>8</v>
      </c>
    </row>
    <row r="4" spans="2:71" ht="24.9" customHeight="1">
      <c r="B4" s="14"/>
      <c r="D4" s="15" t="s">
        <v>9</v>
      </c>
      <c r="AR4" s="14"/>
      <c r="AS4" s="16" t="s">
        <v>10</v>
      </c>
      <c r="BE4" s="17" t="s">
        <v>11</v>
      </c>
      <c r="BS4" s="11" t="s">
        <v>12</v>
      </c>
    </row>
    <row r="5" spans="2:71" ht="12" customHeight="1">
      <c r="B5" s="14"/>
      <c r="D5" s="74" t="s">
        <v>13</v>
      </c>
      <c r="E5" s="1"/>
      <c r="F5" s="1"/>
      <c r="G5" s="1"/>
      <c r="H5" s="1"/>
      <c r="I5" s="1"/>
      <c r="J5" s="1"/>
      <c r="K5" s="207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14"/>
      <c r="BE5" s="214" t="s">
        <v>15</v>
      </c>
      <c r="BS5" s="11" t="s">
        <v>6</v>
      </c>
    </row>
    <row r="6" spans="2:71" ht="36.9" customHeight="1">
      <c r="B6" s="14"/>
      <c r="D6" s="75" t="s">
        <v>16</v>
      </c>
      <c r="E6" s="1"/>
      <c r="F6" s="1"/>
      <c r="G6" s="1"/>
      <c r="H6" s="1"/>
      <c r="I6" s="1"/>
      <c r="J6" s="1"/>
      <c r="K6" s="209" t="s">
        <v>17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14"/>
      <c r="BE6" s="215"/>
      <c r="BS6" s="11" t="s">
        <v>6</v>
      </c>
    </row>
    <row r="7" spans="2:71" ht="12" customHeight="1">
      <c r="B7" s="14"/>
      <c r="D7" s="3" t="s">
        <v>18</v>
      </c>
      <c r="E7" s="1"/>
      <c r="F7" s="1"/>
      <c r="G7" s="1"/>
      <c r="H7" s="1"/>
      <c r="I7" s="1"/>
      <c r="J7" s="1"/>
      <c r="K7" s="76" t="s">
        <v>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3" t="s">
        <v>19</v>
      </c>
      <c r="AL7" s="1"/>
      <c r="AM7" s="1"/>
      <c r="AN7" s="76" t="s">
        <v>1</v>
      </c>
      <c r="AO7" s="1"/>
      <c r="AR7" s="14"/>
      <c r="BE7" s="215"/>
      <c r="BS7" s="11" t="s">
        <v>6</v>
      </c>
    </row>
    <row r="8" spans="2:71" ht="12" customHeight="1">
      <c r="B8" s="14"/>
      <c r="D8" s="3" t="s">
        <v>20</v>
      </c>
      <c r="E8" s="1"/>
      <c r="F8" s="1"/>
      <c r="G8" s="1"/>
      <c r="H8" s="1"/>
      <c r="I8" s="1"/>
      <c r="J8" s="1"/>
      <c r="K8" s="76" t="s">
        <v>21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" t="s">
        <v>22</v>
      </c>
      <c r="AL8" s="1"/>
      <c r="AM8" s="1"/>
      <c r="AN8" s="8" t="s">
        <v>23</v>
      </c>
      <c r="AO8" s="1"/>
      <c r="AR8" s="14"/>
      <c r="BE8" s="215"/>
      <c r="BS8" s="11" t="s">
        <v>6</v>
      </c>
    </row>
    <row r="9" spans="2:71" ht="14.4" customHeight="1">
      <c r="B9" s="1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R9" s="14"/>
      <c r="BE9" s="215"/>
      <c r="BS9" s="11" t="s">
        <v>6</v>
      </c>
    </row>
    <row r="10" spans="2:71" ht="12" customHeight="1">
      <c r="B10" s="14"/>
      <c r="D10" s="3" t="s">
        <v>24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" t="s">
        <v>25</v>
      </c>
      <c r="AL10" s="1"/>
      <c r="AM10" s="1"/>
      <c r="AN10" s="76" t="s">
        <v>1</v>
      </c>
      <c r="AO10" s="1"/>
      <c r="AR10" s="14"/>
      <c r="BE10" s="215"/>
      <c r="BS10" s="11" t="s">
        <v>6</v>
      </c>
    </row>
    <row r="11" spans="2:71" ht="18.45" customHeight="1">
      <c r="B11" s="14"/>
      <c r="D11" s="1"/>
      <c r="E11" s="76" t="s">
        <v>21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3" t="s">
        <v>26</v>
      </c>
      <c r="AL11" s="1"/>
      <c r="AM11" s="1"/>
      <c r="AN11" s="76" t="s">
        <v>1</v>
      </c>
      <c r="AO11" s="1"/>
      <c r="AR11" s="14"/>
      <c r="BE11" s="215"/>
      <c r="BS11" s="11" t="s">
        <v>6</v>
      </c>
    </row>
    <row r="12" spans="2:71" ht="6.9" customHeight="1">
      <c r="B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R12" s="14"/>
      <c r="BE12" s="215"/>
      <c r="BS12" s="11" t="s">
        <v>6</v>
      </c>
    </row>
    <row r="13" spans="2:71" ht="12" customHeight="1">
      <c r="B13" s="14"/>
      <c r="D13" s="3" t="s">
        <v>27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" t="s">
        <v>25</v>
      </c>
      <c r="AL13" s="1"/>
      <c r="AM13" s="1"/>
      <c r="AN13" s="7" t="s">
        <v>28</v>
      </c>
      <c r="AO13" s="1"/>
      <c r="AR13" s="14"/>
      <c r="BE13" s="215"/>
      <c r="BS13" s="11" t="s">
        <v>6</v>
      </c>
    </row>
    <row r="14" spans="2:71" ht="12">
      <c r="B14" s="14"/>
      <c r="D14" s="1"/>
      <c r="E14" s="210" t="s">
        <v>28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3" t="s">
        <v>26</v>
      </c>
      <c r="AL14" s="1"/>
      <c r="AM14" s="1"/>
      <c r="AN14" s="7" t="s">
        <v>28</v>
      </c>
      <c r="AO14" s="1"/>
      <c r="AR14" s="14"/>
      <c r="BE14" s="215"/>
      <c r="BS14" s="11" t="s">
        <v>6</v>
      </c>
    </row>
    <row r="15" spans="2:71" ht="6.9" customHeight="1">
      <c r="B15" s="1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R15" s="14"/>
      <c r="BE15" s="215"/>
      <c r="BS15" s="11" t="s">
        <v>3</v>
      </c>
    </row>
    <row r="16" spans="2:71" ht="12" customHeight="1">
      <c r="B16" s="14"/>
      <c r="D16" s="3" t="s">
        <v>29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" t="s">
        <v>25</v>
      </c>
      <c r="AL16" s="1"/>
      <c r="AM16" s="1"/>
      <c r="AN16" s="76" t="s">
        <v>1</v>
      </c>
      <c r="AO16" s="1"/>
      <c r="AR16" s="14"/>
      <c r="BE16" s="215"/>
      <c r="BS16" s="11" t="s">
        <v>3</v>
      </c>
    </row>
    <row r="17" spans="2:71" ht="18.45" customHeight="1">
      <c r="B17" s="14"/>
      <c r="D17" s="1"/>
      <c r="E17" s="76" t="s">
        <v>21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" t="s">
        <v>26</v>
      </c>
      <c r="AL17" s="1"/>
      <c r="AM17" s="1"/>
      <c r="AN17" s="76" t="s">
        <v>1</v>
      </c>
      <c r="AO17" s="1"/>
      <c r="AR17" s="14"/>
      <c r="BE17" s="215"/>
      <c r="BS17" s="11" t="s">
        <v>30</v>
      </c>
    </row>
    <row r="18" spans="2:71" ht="6.9" customHeight="1">
      <c r="B18" s="1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R18" s="14"/>
      <c r="BE18" s="215"/>
      <c r="BS18" s="11" t="s">
        <v>6</v>
      </c>
    </row>
    <row r="19" spans="2:71" ht="12" customHeight="1">
      <c r="B19" s="14"/>
      <c r="D19" s="3" t="s">
        <v>31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" t="s">
        <v>25</v>
      </c>
      <c r="AL19" s="1"/>
      <c r="AM19" s="1"/>
      <c r="AN19" s="76" t="s">
        <v>1</v>
      </c>
      <c r="AO19" s="1"/>
      <c r="AR19" s="14"/>
      <c r="BE19" s="215"/>
      <c r="BS19" s="11" t="s">
        <v>6</v>
      </c>
    </row>
    <row r="20" spans="2:71" ht="18.45" customHeight="1">
      <c r="B20" s="14"/>
      <c r="D20" s="1"/>
      <c r="E20" s="76" t="s">
        <v>21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 t="s">
        <v>26</v>
      </c>
      <c r="AL20" s="1"/>
      <c r="AM20" s="1"/>
      <c r="AN20" s="76" t="s">
        <v>1</v>
      </c>
      <c r="AO20" s="1"/>
      <c r="AR20" s="14"/>
      <c r="BE20" s="215"/>
      <c r="BS20" s="11" t="s">
        <v>30</v>
      </c>
    </row>
    <row r="21" spans="2:57" ht="6.9" customHeight="1">
      <c r="B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R21" s="14"/>
      <c r="BE21" s="215"/>
    </row>
    <row r="22" spans="2:57" ht="12" customHeight="1">
      <c r="B22" s="14"/>
      <c r="D22" s="3" t="s">
        <v>32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R22" s="14"/>
      <c r="BE22" s="215"/>
    </row>
    <row r="23" spans="2:57" ht="16.5" customHeight="1">
      <c r="B23" s="14"/>
      <c r="D23" s="1"/>
      <c r="E23" s="212" t="s">
        <v>1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1"/>
      <c r="AR23" s="14"/>
      <c r="BE23" s="215"/>
    </row>
    <row r="24" spans="2:57" ht="6.9" customHeight="1">
      <c r="B24" s="14"/>
      <c r="AR24" s="14"/>
      <c r="BE24" s="215"/>
    </row>
    <row r="25" spans="2:57" ht="6.9" customHeight="1">
      <c r="B25" s="1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4"/>
      <c r="BE25" s="215"/>
    </row>
    <row r="26" spans="2:57" s="21" customFormat="1" ht="25.95" customHeight="1">
      <c r="B26" s="20"/>
      <c r="D26" s="22" t="s">
        <v>33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16">
        <f>ROUND(AG54,2)</f>
        <v>0</v>
      </c>
      <c r="AL26" s="217"/>
      <c r="AM26" s="217"/>
      <c r="AN26" s="217"/>
      <c r="AO26" s="217"/>
      <c r="AR26" s="20"/>
      <c r="BE26" s="215"/>
    </row>
    <row r="27" spans="2:57" s="21" customFormat="1" ht="6.9" customHeight="1">
      <c r="B27" s="20"/>
      <c r="AR27" s="20"/>
      <c r="BE27" s="215"/>
    </row>
    <row r="28" spans="2:57" s="21" customFormat="1" ht="12">
      <c r="B28" s="20"/>
      <c r="L28" s="213" t="s">
        <v>34</v>
      </c>
      <c r="M28" s="213"/>
      <c r="N28" s="213"/>
      <c r="O28" s="213"/>
      <c r="P28" s="213"/>
      <c r="W28" s="213" t="s">
        <v>35</v>
      </c>
      <c r="X28" s="213"/>
      <c r="Y28" s="213"/>
      <c r="Z28" s="213"/>
      <c r="AA28" s="213"/>
      <c r="AB28" s="213"/>
      <c r="AC28" s="213"/>
      <c r="AD28" s="213"/>
      <c r="AE28" s="213"/>
      <c r="AK28" s="213" t="s">
        <v>36</v>
      </c>
      <c r="AL28" s="213"/>
      <c r="AM28" s="213"/>
      <c r="AN28" s="213"/>
      <c r="AO28" s="213"/>
      <c r="AR28" s="20"/>
      <c r="BE28" s="215"/>
    </row>
    <row r="29" spans="2:57" s="25" customFormat="1" ht="14.4" customHeight="1">
      <c r="B29" s="24"/>
      <c r="D29" s="18" t="s">
        <v>37</v>
      </c>
      <c r="F29" s="18" t="s">
        <v>38</v>
      </c>
      <c r="L29" s="187">
        <v>0.21</v>
      </c>
      <c r="M29" s="188"/>
      <c r="N29" s="188"/>
      <c r="O29" s="188"/>
      <c r="P29" s="188"/>
      <c r="W29" s="195">
        <f>ROUND(AZ54,2)</f>
        <v>0</v>
      </c>
      <c r="X29" s="188"/>
      <c r="Y29" s="188"/>
      <c r="Z29" s="188"/>
      <c r="AA29" s="188"/>
      <c r="AB29" s="188"/>
      <c r="AC29" s="188"/>
      <c r="AD29" s="188"/>
      <c r="AE29" s="188"/>
      <c r="AK29" s="195">
        <f>ROUND(AV54,2)</f>
        <v>0</v>
      </c>
      <c r="AL29" s="188"/>
      <c r="AM29" s="188"/>
      <c r="AN29" s="188"/>
      <c r="AO29" s="188"/>
      <c r="AR29" s="24"/>
      <c r="BE29" s="215"/>
    </row>
    <row r="30" spans="2:57" s="25" customFormat="1" ht="14.4" customHeight="1">
      <c r="B30" s="24"/>
      <c r="F30" s="18" t="s">
        <v>39</v>
      </c>
      <c r="L30" s="187">
        <v>0.15</v>
      </c>
      <c r="M30" s="188"/>
      <c r="N30" s="188"/>
      <c r="O30" s="188"/>
      <c r="P30" s="188"/>
      <c r="W30" s="195">
        <f>ROUND(BA54,2)</f>
        <v>0</v>
      </c>
      <c r="X30" s="188"/>
      <c r="Y30" s="188"/>
      <c r="Z30" s="188"/>
      <c r="AA30" s="188"/>
      <c r="AB30" s="188"/>
      <c r="AC30" s="188"/>
      <c r="AD30" s="188"/>
      <c r="AE30" s="188"/>
      <c r="AK30" s="195">
        <f>ROUND(AW54,2)</f>
        <v>0</v>
      </c>
      <c r="AL30" s="188"/>
      <c r="AM30" s="188"/>
      <c r="AN30" s="188"/>
      <c r="AO30" s="188"/>
      <c r="AR30" s="24"/>
      <c r="BE30" s="215"/>
    </row>
    <row r="31" spans="2:57" s="25" customFormat="1" ht="14.4" customHeight="1" hidden="1">
      <c r="B31" s="24"/>
      <c r="F31" s="18" t="s">
        <v>40</v>
      </c>
      <c r="L31" s="187">
        <v>0.21</v>
      </c>
      <c r="M31" s="188"/>
      <c r="N31" s="188"/>
      <c r="O31" s="188"/>
      <c r="P31" s="188"/>
      <c r="W31" s="195">
        <f>ROUND(BB54,2)</f>
        <v>0</v>
      </c>
      <c r="X31" s="188"/>
      <c r="Y31" s="188"/>
      <c r="Z31" s="188"/>
      <c r="AA31" s="188"/>
      <c r="AB31" s="188"/>
      <c r="AC31" s="188"/>
      <c r="AD31" s="188"/>
      <c r="AE31" s="188"/>
      <c r="AK31" s="195">
        <v>0</v>
      </c>
      <c r="AL31" s="188"/>
      <c r="AM31" s="188"/>
      <c r="AN31" s="188"/>
      <c r="AO31" s="188"/>
      <c r="AR31" s="24"/>
      <c r="BE31" s="215"/>
    </row>
    <row r="32" spans="2:57" s="25" customFormat="1" ht="14.4" customHeight="1" hidden="1">
      <c r="B32" s="24"/>
      <c r="F32" s="18" t="s">
        <v>41</v>
      </c>
      <c r="L32" s="187">
        <v>0.15</v>
      </c>
      <c r="M32" s="188"/>
      <c r="N32" s="188"/>
      <c r="O32" s="188"/>
      <c r="P32" s="188"/>
      <c r="W32" s="195">
        <f>ROUND(BC54,2)</f>
        <v>0</v>
      </c>
      <c r="X32" s="188"/>
      <c r="Y32" s="188"/>
      <c r="Z32" s="188"/>
      <c r="AA32" s="188"/>
      <c r="AB32" s="188"/>
      <c r="AC32" s="188"/>
      <c r="AD32" s="188"/>
      <c r="AE32" s="188"/>
      <c r="AK32" s="195">
        <v>0</v>
      </c>
      <c r="AL32" s="188"/>
      <c r="AM32" s="188"/>
      <c r="AN32" s="188"/>
      <c r="AO32" s="188"/>
      <c r="AR32" s="24"/>
      <c r="BE32" s="215"/>
    </row>
    <row r="33" spans="2:57" s="25" customFormat="1" ht="14.4" customHeight="1" hidden="1">
      <c r="B33" s="24"/>
      <c r="F33" s="18" t="s">
        <v>42</v>
      </c>
      <c r="L33" s="187">
        <v>0</v>
      </c>
      <c r="M33" s="188"/>
      <c r="N33" s="188"/>
      <c r="O33" s="188"/>
      <c r="P33" s="188"/>
      <c r="W33" s="195">
        <f>ROUND(BD54,2)</f>
        <v>0</v>
      </c>
      <c r="X33" s="188"/>
      <c r="Y33" s="188"/>
      <c r="Z33" s="188"/>
      <c r="AA33" s="188"/>
      <c r="AB33" s="188"/>
      <c r="AC33" s="188"/>
      <c r="AD33" s="188"/>
      <c r="AE33" s="188"/>
      <c r="AK33" s="195">
        <v>0</v>
      </c>
      <c r="AL33" s="188"/>
      <c r="AM33" s="188"/>
      <c r="AN33" s="188"/>
      <c r="AO33" s="188"/>
      <c r="AR33" s="24"/>
      <c r="BE33" s="215"/>
    </row>
    <row r="34" spans="2:57" s="21" customFormat="1" ht="6.9" customHeight="1">
      <c r="B34" s="20"/>
      <c r="AR34" s="20"/>
      <c r="BE34" s="215"/>
    </row>
    <row r="35" spans="2:44" s="21" customFormat="1" ht="25.95" customHeight="1">
      <c r="B35" s="20"/>
      <c r="C35" s="26"/>
      <c r="D35" s="27" t="s">
        <v>43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44</v>
      </c>
      <c r="U35" s="28"/>
      <c r="V35" s="28"/>
      <c r="W35" s="28"/>
      <c r="X35" s="191" t="s">
        <v>45</v>
      </c>
      <c r="Y35" s="192"/>
      <c r="Z35" s="192"/>
      <c r="AA35" s="192"/>
      <c r="AB35" s="192"/>
      <c r="AC35" s="28"/>
      <c r="AD35" s="28"/>
      <c r="AE35" s="28"/>
      <c r="AF35" s="28"/>
      <c r="AG35" s="28"/>
      <c r="AH35" s="28"/>
      <c r="AI35" s="28"/>
      <c r="AJ35" s="28"/>
      <c r="AK35" s="193">
        <f>SUM(AK26:AK33)</f>
        <v>0</v>
      </c>
      <c r="AL35" s="192"/>
      <c r="AM35" s="192"/>
      <c r="AN35" s="192"/>
      <c r="AO35" s="194"/>
      <c r="AP35" s="26"/>
      <c r="AQ35" s="26"/>
      <c r="AR35" s="20"/>
    </row>
    <row r="36" spans="2:44" s="21" customFormat="1" ht="6.9" customHeight="1">
      <c r="B36" s="20"/>
      <c r="AR36" s="20"/>
    </row>
    <row r="37" spans="2:44" s="21" customFormat="1" ht="6.9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20"/>
    </row>
    <row r="41" spans="2:44" s="21" customFormat="1" ht="6.9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20"/>
    </row>
    <row r="42" spans="2:44" s="21" customFormat="1" ht="24.9" customHeight="1">
      <c r="B42" s="20"/>
      <c r="C42" s="15" t="s">
        <v>46</v>
      </c>
      <c r="AR42" s="20"/>
    </row>
    <row r="43" spans="2:44" s="21" customFormat="1" ht="6.9" customHeight="1">
      <c r="B43" s="20"/>
      <c r="AR43" s="20"/>
    </row>
    <row r="44" spans="2:44" s="21" customFormat="1" ht="12" customHeight="1">
      <c r="B44" s="20"/>
      <c r="C44" s="18" t="s">
        <v>13</v>
      </c>
      <c r="L44" s="21" t="str">
        <f>K5</f>
        <v>A2019395</v>
      </c>
      <c r="AR44" s="20"/>
    </row>
    <row r="45" spans="2:44" s="36" customFormat="1" ht="36.9" customHeight="1">
      <c r="B45" s="34"/>
      <c r="C45" s="35" t="s">
        <v>16</v>
      </c>
      <c r="L45" s="204" t="str">
        <f>K6</f>
        <v>II. ZŠ Nové Město na Moravě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R45" s="34"/>
    </row>
    <row r="46" spans="2:44" s="21" customFormat="1" ht="6.9" customHeight="1">
      <c r="B46" s="20"/>
      <c r="AR46" s="20"/>
    </row>
    <row r="47" spans="2:44" s="21" customFormat="1" ht="12" customHeight="1">
      <c r="B47" s="20"/>
      <c r="C47" s="18" t="s">
        <v>20</v>
      </c>
      <c r="L47" s="37" t="str">
        <f>IF(K8="","",K8)</f>
        <v xml:space="preserve"> </v>
      </c>
      <c r="AI47" s="18" t="s">
        <v>22</v>
      </c>
      <c r="AM47" s="206" t="str">
        <f>IF(AN8="","",AN8)</f>
        <v>4. 10. 2019</v>
      </c>
      <c r="AN47" s="206"/>
      <c r="AR47" s="20"/>
    </row>
    <row r="48" spans="2:44" s="21" customFormat="1" ht="6.9" customHeight="1">
      <c r="B48" s="20"/>
      <c r="AR48" s="20"/>
    </row>
    <row r="49" spans="2:56" s="21" customFormat="1" ht="13.65" customHeight="1">
      <c r="B49" s="20"/>
      <c r="C49" s="18" t="s">
        <v>24</v>
      </c>
      <c r="L49" s="21" t="str">
        <f>IF(E11="","",E11)</f>
        <v xml:space="preserve"> </v>
      </c>
      <c r="AI49" s="18" t="s">
        <v>29</v>
      </c>
      <c r="AM49" s="202" t="str">
        <f>IF(E17="","",E17)</f>
        <v xml:space="preserve"> </v>
      </c>
      <c r="AN49" s="203"/>
      <c r="AO49" s="203"/>
      <c r="AP49" s="203"/>
      <c r="AR49" s="20"/>
      <c r="AS49" s="198" t="s">
        <v>47</v>
      </c>
      <c r="AT49" s="199"/>
      <c r="AU49" s="38"/>
      <c r="AV49" s="38"/>
      <c r="AW49" s="38"/>
      <c r="AX49" s="38"/>
      <c r="AY49" s="38"/>
      <c r="AZ49" s="38"/>
      <c r="BA49" s="38"/>
      <c r="BB49" s="38"/>
      <c r="BC49" s="38"/>
      <c r="BD49" s="39"/>
    </row>
    <row r="50" spans="2:56" s="21" customFormat="1" ht="13.65" customHeight="1">
      <c r="B50" s="20"/>
      <c r="C50" s="18" t="s">
        <v>27</v>
      </c>
      <c r="L50" s="21" t="str">
        <f>IF(E14="Vyplň údaj","",E14)</f>
        <v/>
      </c>
      <c r="AI50" s="18" t="s">
        <v>31</v>
      </c>
      <c r="AM50" s="202" t="str">
        <f>IF(E20="","",E20)</f>
        <v xml:space="preserve"> </v>
      </c>
      <c r="AN50" s="203"/>
      <c r="AO50" s="203"/>
      <c r="AP50" s="203"/>
      <c r="AR50" s="20"/>
      <c r="AS50" s="200"/>
      <c r="AT50" s="201"/>
      <c r="AU50" s="40"/>
      <c r="AV50" s="40"/>
      <c r="AW50" s="40"/>
      <c r="AX50" s="40"/>
      <c r="AY50" s="40"/>
      <c r="AZ50" s="40"/>
      <c r="BA50" s="40"/>
      <c r="BB50" s="40"/>
      <c r="BC50" s="40"/>
      <c r="BD50" s="41"/>
    </row>
    <row r="51" spans="2:56" s="21" customFormat="1" ht="10.95" customHeight="1">
      <c r="B51" s="20"/>
      <c r="AR51" s="20"/>
      <c r="AS51" s="200"/>
      <c r="AT51" s="201"/>
      <c r="AU51" s="40"/>
      <c r="AV51" s="40"/>
      <c r="AW51" s="40"/>
      <c r="AX51" s="40"/>
      <c r="AY51" s="40"/>
      <c r="AZ51" s="40"/>
      <c r="BA51" s="40"/>
      <c r="BB51" s="40"/>
      <c r="BC51" s="40"/>
      <c r="BD51" s="41"/>
    </row>
    <row r="52" spans="2:56" s="21" customFormat="1" ht="29.25" customHeight="1">
      <c r="B52" s="20"/>
      <c r="C52" s="183" t="s">
        <v>48</v>
      </c>
      <c r="D52" s="184"/>
      <c r="E52" s="184"/>
      <c r="F52" s="184"/>
      <c r="G52" s="184"/>
      <c r="H52" s="42"/>
      <c r="I52" s="185" t="s">
        <v>49</v>
      </c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90" t="s">
        <v>50</v>
      </c>
      <c r="AH52" s="184"/>
      <c r="AI52" s="184"/>
      <c r="AJ52" s="184"/>
      <c r="AK52" s="184"/>
      <c r="AL52" s="184"/>
      <c r="AM52" s="184"/>
      <c r="AN52" s="185" t="s">
        <v>51</v>
      </c>
      <c r="AO52" s="184"/>
      <c r="AP52" s="189"/>
      <c r="AQ52" s="43" t="s">
        <v>52</v>
      </c>
      <c r="AR52" s="20"/>
      <c r="AS52" s="44" t="s">
        <v>53</v>
      </c>
      <c r="AT52" s="45" t="s">
        <v>54</v>
      </c>
      <c r="AU52" s="45" t="s">
        <v>55</v>
      </c>
      <c r="AV52" s="45" t="s">
        <v>56</v>
      </c>
      <c r="AW52" s="45" t="s">
        <v>57</v>
      </c>
      <c r="AX52" s="45" t="s">
        <v>58</v>
      </c>
      <c r="AY52" s="45" t="s">
        <v>59</v>
      </c>
      <c r="AZ52" s="45" t="s">
        <v>60</v>
      </c>
      <c r="BA52" s="45" t="s">
        <v>61</v>
      </c>
      <c r="BB52" s="45" t="s">
        <v>62</v>
      </c>
      <c r="BC52" s="45" t="s">
        <v>63</v>
      </c>
      <c r="BD52" s="46" t="s">
        <v>64</v>
      </c>
    </row>
    <row r="53" spans="2:56" s="21" customFormat="1" ht="10.95" customHeight="1">
      <c r="B53" s="20"/>
      <c r="AR53" s="20"/>
      <c r="AS53" s="47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9"/>
    </row>
    <row r="54" spans="2:90" s="48" customFormat="1" ht="32.4" customHeight="1">
      <c r="B54" s="49"/>
      <c r="C54" s="50" t="s">
        <v>65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181">
        <f>ROUND(SUM(AG55:AG57),2)</f>
        <v>0</v>
      </c>
      <c r="AH54" s="181"/>
      <c r="AI54" s="181"/>
      <c r="AJ54" s="181"/>
      <c r="AK54" s="181"/>
      <c r="AL54" s="181"/>
      <c r="AM54" s="181"/>
      <c r="AN54" s="182">
        <f>SUM(AG54,AT54)</f>
        <v>0</v>
      </c>
      <c r="AO54" s="182"/>
      <c r="AP54" s="182"/>
      <c r="AQ54" s="52" t="s">
        <v>1</v>
      </c>
      <c r="AR54" s="49"/>
      <c r="AS54" s="53">
        <f>ROUND(SUM(AS55:AS57),2)</f>
        <v>0</v>
      </c>
      <c r="AT54" s="54">
        <f>ROUND(SUM(AV54:AW54),2)</f>
        <v>0</v>
      </c>
      <c r="AU54" s="55">
        <f>ROUND(SUM(AU55:AU57),5)</f>
        <v>0</v>
      </c>
      <c r="AV54" s="54">
        <f>ROUND(AZ54*L29,2)</f>
        <v>0</v>
      </c>
      <c r="AW54" s="54">
        <f>ROUND(BA54*L30,2)</f>
        <v>0</v>
      </c>
      <c r="AX54" s="54">
        <f>ROUND(BB54*L29,2)</f>
        <v>0</v>
      </c>
      <c r="AY54" s="54">
        <f>ROUND(BC54*L30,2)</f>
        <v>0</v>
      </c>
      <c r="AZ54" s="54">
        <f>ROUND(SUM(AZ55:AZ57),2)</f>
        <v>0</v>
      </c>
      <c r="BA54" s="54">
        <f>ROUND(SUM(BA55:BA57),2)</f>
        <v>0</v>
      </c>
      <c r="BB54" s="54">
        <f>ROUND(SUM(BB55:BB57),2)</f>
        <v>0</v>
      </c>
      <c r="BC54" s="54">
        <f>ROUND(SUM(BC55:BC57),2)</f>
        <v>0</v>
      </c>
      <c r="BD54" s="56">
        <f>ROUND(SUM(BD55:BD57),2)</f>
        <v>0</v>
      </c>
      <c r="BS54" s="57" t="s">
        <v>66</v>
      </c>
      <c r="BT54" s="57" t="s">
        <v>67</v>
      </c>
      <c r="BU54" s="58" t="s">
        <v>68</v>
      </c>
      <c r="BV54" s="57" t="s">
        <v>69</v>
      </c>
      <c r="BW54" s="57" t="s">
        <v>4</v>
      </c>
      <c r="BX54" s="57" t="s">
        <v>70</v>
      </c>
      <c r="CL54" s="57" t="s">
        <v>1</v>
      </c>
    </row>
    <row r="55" spans="1:91" s="68" customFormat="1" ht="16.5" customHeight="1">
      <c r="A55" s="59" t="s">
        <v>71</v>
      </c>
      <c r="B55" s="60"/>
      <c r="C55" s="61"/>
      <c r="D55" s="186" t="s">
        <v>72</v>
      </c>
      <c r="E55" s="186"/>
      <c r="F55" s="186"/>
      <c r="G55" s="186"/>
      <c r="H55" s="186"/>
      <c r="I55" s="62"/>
      <c r="J55" s="186" t="s">
        <v>73</v>
      </c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79">
        <f>'01 - vnitřní kanalizace -...'!J30</f>
        <v>0</v>
      </c>
      <c r="AH55" s="180"/>
      <c r="AI55" s="180"/>
      <c r="AJ55" s="180"/>
      <c r="AK55" s="180"/>
      <c r="AL55" s="180"/>
      <c r="AM55" s="180"/>
      <c r="AN55" s="179">
        <f>SUM(AG55,AT55)</f>
        <v>0</v>
      </c>
      <c r="AO55" s="180"/>
      <c r="AP55" s="180"/>
      <c r="AQ55" s="63" t="s">
        <v>74</v>
      </c>
      <c r="AR55" s="60"/>
      <c r="AS55" s="64">
        <v>0</v>
      </c>
      <c r="AT55" s="65">
        <f>ROUND(SUM(AV55:AW55),2)</f>
        <v>0</v>
      </c>
      <c r="AU55" s="66">
        <f>'01 - vnitřní kanalizace -...'!P98</f>
        <v>0</v>
      </c>
      <c r="AV55" s="65">
        <f>'01 - vnitřní kanalizace -...'!J33</f>
        <v>0</v>
      </c>
      <c r="AW55" s="65">
        <f>'01 - vnitřní kanalizace -...'!J34</f>
        <v>0</v>
      </c>
      <c r="AX55" s="65">
        <f>'01 - vnitřní kanalizace -...'!J35</f>
        <v>0</v>
      </c>
      <c r="AY55" s="65">
        <f>'01 - vnitřní kanalizace -...'!J36</f>
        <v>0</v>
      </c>
      <c r="AZ55" s="65">
        <f>'01 - vnitřní kanalizace -...'!F33</f>
        <v>0</v>
      </c>
      <c r="BA55" s="65">
        <f>'01 - vnitřní kanalizace -...'!F34</f>
        <v>0</v>
      </c>
      <c r="BB55" s="65">
        <f>'01 - vnitřní kanalizace -...'!F35</f>
        <v>0</v>
      </c>
      <c r="BC55" s="65">
        <f>'01 - vnitřní kanalizace -...'!F36</f>
        <v>0</v>
      </c>
      <c r="BD55" s="67">
        <f>'01 - vnitřní kanalizace -...'!F37</f>
        <v>0</v>
      </c>
      <c r="BT55" s="69" t="s">
        <v>75</v>
      </c>
      <c r="BV55" s="69" t="s">
        <v>69</v>
      </c>
      <c r="BW55" s="69" t="s">
        <v>76</v>
      </c>
      <c r="BX55" s="69" t="s">
        <v>4</v>
      </c>
      <c r="CL55" s="69" t="s">
        <v>1</v>
      </c>
      <c r="CM55" s="69" t="s">
        <v>77</v>
      </c>
    </row>
    <row r="56" spans="1:91" s="68" customFormat="1" ht="16.5" customHeight="1">
      <c r="A56" s="59" t="s">
        <v>71</v>
      </c>
      <c r="B56" s="60"/>
      <c r="C56" s="61"/>
      <c r="D56" s="186" t="s">
        <v>78</v>
      </c>
      <c r="E56" s="186"/>
      <c r="F56" s="186"/>
      <c r="G56" s="186"/>
      <c r="H56" s="186"/>
      <c r="I56" s="62"/>
      <c r="J56" s="186" t="s">
        <v>79</v>
      </c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79">
        <f>'02 - vnitřní kanalizace -...'!J30</f>
        <v>0</v>
      </c>
      <c r="AH56" s="180"/>
      <c r="AI56" s="180"/>
      <c r="AJ56" s="180"/>
      <c r="AK56" s="180"/>
      <c r="AL56" s="180"/>
      <c r="AM56" s="180"/>
      <c r="AN56" s="179">
        <f>SUM(AG56,AT56)</f>
        <v>0</v>
      </c>
      <c r="AO56" s="180"/>
      <c r="AP56" s="180"/>
      <c r="AQ56" s="63" t="s">
        <v>74</v>
      </c>
      <c r="AR56" s="60"/>
      <c r="AS56" s="64">
        <v>0</v>
      </c>
      <c r="AT56" s="65">
        <f>ROUND(SUM(AV56:AW56),2)</f>
        <v>0</v>
      </c>
      <c r="AU56" s="66">
        <f>'02 - vnitřní kanalizace -...'!P93</f>
        <v>0</v>
      </c>
      <c r="AV56" s="65">
        <f>'02 - vnitřní kanalizace -...'!J33</f>
        <v>0</v>
      </c>
      <c r="AW56" s="65">
        <f>'02 - vnitřní kanalizace -...'!J34</f>
        <v>0</v>
      </c>
      <c r="AX56" s="65">
        <f>'02 - vnitřní kanalizace -...'!J35</f>
        <v>0</v>
      </c>
      <c r="AY56" s="65">
        <f>'02 - vnitřní kanalizace -...'!J36</f>
        <v>0</v>
      </c>
      <c r="AZ56" s="65">
        <f>'02 - vnitřní kanalizace -...'!F33</f>
        <v>0</v>
      </c>
      <c r="BA56" s="65">
        <f>'02 - vnitřní kanalizace -...'!F34</f>
        <v>0</v>
      </c>
      <c r="BB56" s="65">
        <f>'02 - vnitřní kanalizace -...'!F35</f>
        <v>0</v>
      </c>
      <c r="BC56" s="65">
        <f>'02 - vnitřní kanalizace -...'!F36</f>
        <v>0</v>
      </c>
      <c r="BD56" s="67">
        <f>'02 - vnitřní kanalizace -...'!F37</f>
        <v>0</v>
      </c>
      <c r="BT56" s="69" t="s">
        <v>75</v>
      </c>
      <c r="BV56" s="69" t="s">
        <v>69</v>
      </c>
      <c r="BW56" s="69" t="s">
        <v>80</v>
      </c>
      <c r="BX56" s="69" t="s">
        <v>4</v>
      </c>
      <c r="CL56" s="69" t="s">
        <v>1</v>
      </c>
      <c r="CM56" s="69" t="s">
        <v>77</v>
      </c>
    </row>
    <row r="57" spans="1:91" s="68" customFormat="1" ht="16.5" customHeight="1">
      <c r="A57" s="59" t="s">
        <v>71</v>
      </c>
      <c r="B57" s="60"/>
      <c r="C57" s="61"/>
      <c r="D57" s="186" t="s">
        <v>81</v>
      </c>
      <c r="E57" s="186"/>
      <c r="F57" s="186"/>
      <c r="G57" s="186"/>
      <c r="H57" s="186"/>
      <c r="I57" s="62"/>
      <c r="J57" s="186" t="s">
        <v>82</v>
      </c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79">
        <f>'04 - oprava podlahy - eta...'!J30</f>
        <v>0</v>
      </c>
      <c r="AH57" s="180"/>
      <c r="AI57" s="180"/>
      <c r="AJ57" s="180"/>
      <c r="AK57" s="180"/>
      <c r="AL57" s="180"/>
      <c r="AM57" s="180"/>
      <c r="AN57" s="179">
        <f>SUM(AG57,AT57)</f>
        <v>0</v>
      </c>
      <c r="AO57" s="180"/>
      <c r="AP57" s="180"/>
      <c r="AQ57" s="63" t="s">
        <v>74</v>
      </c>
      <c r="AR57" s="60"/>
      <c r="AS57" s="70">
        <v>0</v>
      </c>
      <c r="AT57" s="71">
        <f>ROUND(SUM(AV57:AW57),2)</f>
        <v>0</v>
      </c>
      <c r="AU57" s="72">
        <f>'04 - oprava podlahy - eta...'!P88</f>
        <v>0</v>
      </c>
      <c r="AV57" s="71">
        <f>'04 - oprava podlahy - eta...'!J33</f>
        <v>0</v>
      </c>
      <c r="AW57" s="71">
        <f>'04 - oprava podlahy - eta...'!J34</f>
        <v>0</v>
      </c>
      <c r="AX57" s="71">
        <f>'04 - oprava podlahy - eta...'!J35</f>
        <v>0</v>
      </c>
      <c r="AY57" s="71">
        <f>'04 - oprava podlahy - eta...'!J36</f>
        <v>0</v>
      </c>
      <c r="AZ57" s="71">
        <f>'04 - oprava podlahy - eta...'!F33</f>
        <v>0</v>
      </c>
      <c r="BA57" s="71">
        <f>'04 - oprava podlahy - eta...'!F34</f>
        <v>0</v>
      </c>
      <c r="BB57" s="71">
        <f>'04 - oprava podlahy - eta...'!F35</f>
        <v>0</v>
      </c>
      <c r="BC57" s="71">
        <f>'04 - oprava podlahy - eta...'!F36</f>
        <v>0</v>
      </c>
      <c r="BD57" s="73">
        <f>'04 - oprava podlahy - eta...'!F37</f>
        <v>0</v>
      </c>
      <c r="BT57" s="69" t="s">
        <v>75</v>
      </c>
      <c r="BV57" s="69" t="s">
        <v>69</v>
      </c>
      <c r="BW57" s="69" t="s">
        <v>83</v>
      </c>
      <c r="BX57" s="69" t="s">
        <v>4</v>
      </c>
      <c r="CL57" s="69" t="s">
        <v>1</v>
      </c>
      <c r="CM57" s="69" t="s">
        <v>77</v>
      </c>
    </row>
    <row r="58" spans="2:44" s="21" customFormat="1" ht="30" customHeight="1">
      <c r="B58" s="20"/>
      <c r="AR58" s="20"/>
    </row>
    <row r="59" spans="2:44" s="21" customFormat="1" ht="6.9" customHeight="1"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20"/>
    </row>
  </sheetData>
  <sheetProtection password="86E1" sheet="1" objects="1" scenarios="1"/>
  <mergeCells count="50">
    <mergeCell ref="AK26:AO26"/>
    <mergeCell ref="W29:AE29"/>
    <mergeCell ref="AK29:AO29"/>
    <mergeCell ref="W30:AE30"/>
    <mergeCell ref="AK30:AO30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K31:AO31"/>
    <mergeCell ref="W32:AE32"/>
    <mergeCell ref="AK32:AO32"/>
    <mergeCell ref="W33:AE33"/>
    <mergeCell ref="AK33:AO33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AN55:AP55"/>
    <mergeCell ref="AG55:AM55"/>
    <mergeCell ref="AN56:AP56"/>
    <mergeCell ref="AG56:AM56"/>
  </mergeCells>
  <hyperlinks>
    <hyperlink ref="A55" location="'01 - vnitřní kanalizace -...'!C2" display="/"/>
    <hyperlink ref="A56" location="'02 - vnitřní kanalizace -...'!C2" display="/"/>
    <hyperlink ref="A57" location="'04 - oprava podlahy - e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80"/>
  <sheetViews>
    <sheetView showGridLines="0" workbookViewId="0" topLeftCell="A242">
      <selection activeCell="I271" sqref="I271"/>
    </sheetView>
  </sheetViews>
  <sheetFormatPr defaultColWidth="9.28125" defaultRowHeight="12"/>
  <cols>
    <col min="1" max="1" width="8.28125" style="10" customWidth="1"/>
    <col min="2" max="2" width="1.7109375" style="10" customWidth="1"/>
    <col min="3" max="3" width="4.140625" style="10" customWidth="1"/>
    <col min="4" max="4" width="4.28125" style="10" customWidth="1"/>
    <col min="5" max="5" width="17.140625" style="10" customWidth="1"/>
    <col min="6" max="6" width="100.8515625" style="10" customWidth="1"/>
    <col min="7" max="7" width="8.7109375" style="10" customWidth="1"/>
    <col min="8" max="8" width="11.140625" style="10" customWidth="1"/>
    <col min="9" max="9" width="14.140625" style="10" customWidth="1"/>
    <col min="10" max="10" width="23.421875" style="10" customWidth="1"/>
    <col min="11" max="11" width="15.42187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56" ht="36.9" customHeight="1"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1" t="s">
        <v>76</v>
      </c>
      <c r="AZ2" s="77" t="s">
        <v>84</v>
      </c>
      <c r="BA2" s="77" t="s">
        <v>1</v>
      </c>
      <c r="BB2" s="77" t="s">
        <v>1</v>
      </c>
      <c r="BC2" s="77" t="s">
        <v>85</v>
      </c>
      <c r="BD2" s="77" t="s">
        <v>77</v>
      </c>
    </row>
    <row r="3" spans="2:56" ht="6.9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  <c r="AT3" s="11" t="s">
        <v>77</v>
      </c>
      <c r="AZ3" s="77" t="s">
        <v>86</v>
      </c>
      <c r="BA3" s="77" t="s">
        <v>1</v>
      </c>
      <c r="BB3" s="77" t="s">
        <v>1</v>
      </c>
      <c r="BC3" s="77" t="s">
        <v>87</v>
      </c>
      <c r="BD3" s="77" t="s">
        <v>77</v>
      </c>
    </row>
    <row r="4" spans="2:56" ht="24.9" customHeight="1">
      <c r="B4" s="14"/>
      <c r="D4" s="15" t="s">
        <v>88</v>
      </c>
      <c r="L4" s="14"/>
      <c r="M4" s="16" t="s">
        <v>10</v>
      </c>
      <c r="AT4" s="11" t="s">
        <v>3</v>
      </c>
      <c r="AZ4" s="77" t="s">
        <v>89</v>
      </c>
      <c r="BA4" s="77" t="s">
        <v>1</v>
      </c>
      <c r="BB4" s="77" t="s">
        <v>1</v>
      </c>
      <c r="BC4" s="77" t="s">
        <v>90</v>
      </c>
      <c r="BD4" s="77" t="s">
        <v>77</v>
      </c>
    </row>
    <row r="5" spans="2:56" ht="6.9" customHeight="1">
      <c r="B5" s="14"/>
      <c r="L5" s="14"/>
      <c r="AZ5" s="77" t="s">
        <v>91</v>
      </c>
      <c r="BA5" s="77" t="s">
        <v>1</v>
      </c>
      <c r="BB5" s="77" t="s">
        <v>1</v>
      </c>
      <c r="BC5" s="77" t="s">
        <v>92</v>
      </c>
      <c r="BD5" s="77" t="s">
        <v>77</v>
      </c>
    </row>
    <row r="6" spans="2:12" ht="12" customHeight="1">
      <c r="B6" s="14"/>
      <c r="D6" s="3" t="s">
        <v>16</v>
      </c>
      <c r="E6" s="1"/>
      <c r="F6" s="1"/>
      <c r="G6" s="1"/>
      <c r="H6" s="1"/>
      <c r="I6" s="1"/>
      <c r="J6" s="1"/>
      <c r="L6" s="14"/>
    </row>
    <row r="7" spans="2:12" ht="16.5" customHeight="1">
      <c r="B7" s="14"/>
      <c r="D7" s="1"/>
      <c r="E7" s="220" t="str">
        <f>'Rekapitulace stavby'!K6</f>
        <v>II. ZŠ Nové Město na Moravě</v>
      </c>
      <c r="F7" s="221"/>
      <c r="G7" s="221"/>
      <c r="H7" s="221"/>
      <c r="I7" s="1"/>
      <c r="J7" s="1"/>
      <c r="L7" s="14"/>
    </row>
    <row r="8" spans="2:12" s="21" customFormat="1" ht="12" customHeight="1">
      <c r="B8" s="20"/>
      <c r="D8" s="3" t="s">
        <v>93</v>
      </c>
      <c r="E8" s="2"/>
      <c r="F8" s="2"/>
      <c r="G8" s="2"/>
      <c r="H8" s="2"/>
      <c r="I8" s="2"/>
      <c r="J8" s="2"/>
      <c r="L8" s="20"/>
    </row>
    <row r="9" spans="2:12" s="21" customFormat="1" ht="36.9" customHeight="1">
      <c r="B9" s="20"/>
      <c r="D9" s="2"/>
      <c r="E9" s="222" t="s">
        <v>94</v>
      </c>
      <c r="F9" s="223"/>
      <c r="G9" s="223"/>
      <c r="H9" s="223"/>
      <c r="I9" s="2"/>
      <c r="J9" s="2"/>
      <c r="L9" s="20"/>
    </row>
    <row r="10" spans="2:12" s="21" customFormat="1" ht="12">
      <c r="B10" s="20"/>
      <c r="D10" s="2"/>
      <c r="E10" s="2"/>
      <c r="F10" s="2"/>
      <c r="G10" s="2"/>
      <c r="H10" s="2"/>
      <c r="I10" s="2"/>
      <c r="J10" s="2"/>
      <c r="L10" s="20"/>
    </row>
    <row r="11" spans="2:12" s="21" customFormat="1" ht="12" customHeight="1">
      <c r="B11" s="20"/>
      <c r="D11" s="3" t="s">
        <v>18</v>
      </c>
      <c r="E11" s="2"/>
      <c r="F11" s="76" t="s">
        <v>1</v>
      </c>
      <c r="G11" s="2"/>
      <c r="H11" s="2"/>
      <c r="I11" s="3" t="s">
        <v>19</v>
      </c>
      <c r="J11" s="76" t="s">
        <v>1</v>
      </c>
      <c r="L11" s="20"/>
    </row>
    <row r="12" spans="2:12" s="21" customFormat="1" ht="12" customHeight="1">
      <c r="B12" s="20"/>
      <c r="D12" s="3" t="s">
        <v>20</v>
      </c>
      <c r="E12" s="2"/>
      <c r="F12" s="76" t="s">
        <v>21</v>
      </c>
      <c r="G12" s="2"/>
      <c r="H12" s="2"/>
      <c r="I12" s="3" t="s">
        <v>22</v>
      </c>
      <c r="J12" s="178" t="str">
        <f>'Rekapitulace stavby'!AN8</f>
        <v>4. 10. 2019</v>
      </c>
      <c r="L12" s="20"/>
    </row>
    <row r="13" spans="2:12" s="21" customFormat="1" ht="10.95" customHeight="1">
      <c r="B13" s="20"/>
      <c r="D13" s="2"/>
      <c r="E13" s="2"/>
      <c r="F13" s="2"/>
      <c r="G13" s="2"/>
      <c r="H13" s="2"/>
      <c r="I13" s="2"/>
      <c r="J13" s="2"/>
      <c r="L13" s="20"/>
    </row>
    <row r="14" spans="2:12" s="21" customFormat="1" ht="12" customHeight="1">
      <c r="B14" s="20"/>
      <c r="D14" s="3" t="s">
        <v>24</v>
      </c>
      <c r="E14" s="2"/>
      <c r="F14" s="2"/>
      <c r="G14" s="2"/>
      <c r="H14" s="2"/>
      <c r="I14" s="3" t="s">
        <v>25</v>
      </c>
      <c r="J14" s="76" t="str">
        <f>IF('Rekapitulace stavby'!AN10="","",'Rekapitulace stavby'!AN10)</f>
        <v/>
      </c>
      <c r="L14" s="20"/>
    </row>
    <row r="15" spans="2:12" s="21" customFormat="1" ht="18" customHeight="1">
      <c r="B15" s="20"/>
      <c r="D15" s="2"/>
      <c r="E15" s="76" t="str">
        <f>IF('Rekapitulace stavby'!E11="","",'Rekapitulace stavby'!E11)</f>
        <v xml:space="preserve"> </v>
      </c>
      <c r="F15" s="2"/>
      <c r="G15" s="2"/>
      <c r="H15" s="2"/>
      <c r="I15" s="3" t="s">
        <v>26</v>
      </c>
      <c r="J15" s="76" t="str">
        <f>IF('Rekapitulace stavby'!AN11="","",'Rekapitulace stavby'!AN11)</f>
        <v/>
      </c>
      <c r="L15" s="20"/>
    </row>
    <row r="16" spans="2:12" s="21" customFormat="1" ht="6.9" customHeight="1">
      <c r="B16" s="20"/>
      <c r="D16" s="2"/>
      <c r="E16" s="2"/>
      <c r="F16" s="2"/>
      <c r="G16" s="2"/>
      <c r="H16" s="2"/>
      <c r="I16" s="2"/>
      <c r="J16" s="2"/>
      <c r="L16" s="20"/>
    </row>
    <row r="17" spans="2:12" s="21" customFormat="1" ht="12" customHeight="1">
      <c r="B17" s="20"/>
      <c r="D17" s="3" t="s">
        <v>27</v>
      </c>
      <c r="E17" s="2"/>
      <c r="F17" s="2"/>
      <c r="G17" s="2"/>
      <c r="H17" s="2"/>
      <c r="I17" s="3" t="s">
        <v>25</v>
      </c>
      <c r="J17" s="8" t="str">
        <f>'Rekapitulace stavby'!AN13</f>
        <v>Vyplň údaj</v>
      </c>
      <c r="L17" s="20"/>
    </row>
    <row r="18" spans="2:12" s="21" customFormat="1" ht="18" customHeight="1">
      <c r="B18" s="20"/>
      <c r="D18" s="2"/>
      <c r="E18" s="224" t="str">
        <f>'Rekapitulace stavby'!E14</f>
        <v>Vyplň údaj</v>
      </c>
      <c r="F18" s="207"/>
      <c r="G18" s="207"/>
      <c r="H18" s="207"/>
      <c r="I18" s="3" t="s">
        <v>26</v>
      </c>
      <c r="J18" s="8" t="str">
        <f>'Rekapitulace stavby'!AN14</f>
        <v>Vyplň údaj</v>
      </c>
      <c r="L18" s="20"/>
    </row>
    <row r="19" spans="2:12" s="21" customFormat="1" ht="6.9" customHeight="1">
      <c r="B19" s="20"/>
      <c r="D19" s="2"/>
      <c r="E19" s="2"/>
      <c r="F19" s="2"/>
      <c r="G19" s="2"/>
      <c r="H19" s="2"/>
      <c r="I19" s="2"/>
      <c r="J19" s="2"/>
      <c r="L19" s="20"/>
    </row>
    <row r="20" spans="2:12" s="21" customFormat="1" ht="12" customHeight="1">
      <c r="B20" s="20"/>
      <c r="D20" s="3" t="s">
        <v>29</v>
      </c>
      <c r="E20" s="2"/>
      <c r="F20" s="2"/>
      <c r="G20" s="2"/>
      <c r="H20" s="2"/>
      <c r="I20" s="3" t="s">
        <v>25</v>
      </c>
      <c r="J20" s="76" t="str">
        <f>IF('Rekapitulace stavby'!AN16="","",'Rekapitulace stavby'!AN16)</f>
        <v/>
      </c>
      <c r="L20" s="20"/>
    </row>
    <row r="21" spans="2:12" s="21" customFormat="1" ht="18" customHeight="1">
      <c r="B21" s="20"/>
      <c r="D21" s="2"/>
      <c r="E21" s="76" t="str">
        <f>IF('Rekapitulace stavby'!E17="","",'Rekapitulace stavby'!E17)</f>
        <v xml:space="preserve"> </v>
      </c>
      <c r="F21" s="2"/>
      <c r="G21" s="2"/>
      <c r="H21" s="2"/>
      <c r="I21" s="3" t="s">
        <v>26</v>
      </c>
      <c r="J21" s="76" t="str">
        <f>IF('Rekapitulace stavby'!AN17="","",'Rekapitulace stavby'!AN17)</f>
        <v/>
      </c>
      <c r="L21" s="20"/>
    </row>
    <row r="22" spans="2:12" s="21" customFormat="1" ht="6.9" customHeight="1">
      <c r="B22" s="20"/>
      <c r="D22" s="2"/>
      <c r="E22" s="2"/>
      <c r="F22" s="2"/>
      <c r="G22" s="2"/>
      <c r="H22" s="2"/>
      <c r="I22" s="2"/>
      <c r="J22" s="2"/>
      <c r="L22" s="20"/>
    </row>
    <row r="23" spans="2:12" s="21" customFormat="1" ht="12" customHeight="1">
      <c r="B23" s="20"/>
      <c r="D23" s="3" t="s">
        <v>31</v>
      </c>
      <c r="E23" s="2"/>
      <c r="F23" s="2"/>
      <c r="G23" s="2"/>
      <c r="H23" s="2"/>
      <c r="I23" s="3" t="s">
        <v>25</v>
      </c>
      <c r="J23" s="76" t="str">
        <f>IF('Rekapitulace stavby'!AN19="","",'Rekapitulace stavby'!AN19)</f>
        <v/>
      </c>
      <c r="L23" s="20"/>
    </row>
    <row r="24" spans="2:12" s="21" customFormat="1" ht="18" customHeight="1">
      <c r="B24" s="20"/>
      <c r="D24" s="2"/>
      <c r="E24" s="76" t="str">
        <f>IF('Rekapitulace stavby'!E20="","",'Rekapitulace stavby'!E20)</f>
        <v xml:space="preserve"> </v>
      </c>
      <c r="F24" s="2"/>
      <c r="G24" s="2"/>
      <c r="H24" s="2"/>
      <c r="I24" s="3" t="s">
        <v>26</v>
      </c>
      <c r="J24" s="76" t="str">
        <f>IF('Rekapitulace stavby'!AN20="","",'Rekapitulace stavby'!AN20)</f>
        <v/>
      </c>
      <c r="L24" s="20"/>
    </row>
    <row r="25" spans="2:12" s="21" customFormat="1" ht="6.9" customHeight="1">
      <c r="B25" s="20"/>
      <c r="D25" s="2"/>
      <c r="E25" s="2"/>
      <c r="F25" s="2"/>
      <c r="G25" s="2"/>
      <c r="H25" s="2"/>
      <c r="I25" s="2"/>
      <c r="J25" s="2"/>
      <c r="L25" s="20"/>
    </row>
    <row r="26" spans="2:12" s="21" customFormat="1" ht="12" customHeight="1">
      <c r="B26" s="20"/>
      <c r="D26" s="3" t="s">
        <v>32</v>
      </c>
      <c r="E26" s="2"/>
      <c r="F26" s="2"/>
      <c r="G26" s="2"/>
      <c r="H26" s="2"/>
      <c r="I26" s="2"/>
      <c r="J26" s="2"/>
      <c r="L26" s="20"/>
    </row>
    <row r="27" spans="2:12" s="80" customFormat="1" ht="101.25" customHeight="1">
      <c r="B27" s="79"/>
      <c r="D27" s="4"/>
      <c r="E27" s="212" t="s">
        <v>95</v>
      </c>
      <c r="F27" s="212"/>
      <c r="G27" s="212"/>
      <c r="H27" s="212"/>
      <c r="I27" s="4"/>
      <c r="J27" s="4"/>
      <c r="L27" s="79"/>
    </row>
    <row r="28" spans="2:12" s="21" customFormat="1" ht="6.9" customHeight="1">
      <c r="B28" s="20"/>
      <c r="L28" s="20"/>
    </row>
    <row r="29" spans="2:12" s="21" customFormat="1" ht="6.9" customHeight="1">
      <c r="B29" s="20"/>
      <c r="D29" s="38"/>
      <c r="E29" s="38"/>
      <c r="F29" s="38"/>
      <c r="G29" s="38"/>
      <c r="H29" s="38"/>
      <c r="I29" s="38"/>
      <c r="J29" s="38"/>
      <c r="K29" s="38"/>
      <c r="L29" s="20"/>
    </row>
    <row r="30" spans="2:12" s="21" customFormat="1" ht="25.35" customHeight="1">
      <c r="B30" s="20"/>
      <c r="D30" s="81" t="s">
        <v>33</v>
      </c>
      <c r="J30" s="82">
        <f>ROUND(J98,2)</f>
        <v>0</v>
      </c>
      <c r="L30" s="20"/>
    </row>
    <row r="31" spans="2:12" s="21" customFormat="1" ht="6.9" customHeight="1">
      <c r="B31" s="20"/>
      <c r="D31" s="38"/>
      <c r="E31" s="38"/>
      <c r="F31" s="38"/>
      <c r="G31" s="38"/>
      <c r="H31" s="38"/>
      <c r="I31" s="38"/>
      <c r="J31" s="38"/>
      <c r="K31" s="38"/>
      <c r="L31" s="20"/>
    </row>
    <row r="32" spans="2:12" s="21" customFormat="1" ht="14.4" customHeight="1">
      <c r="B32" s="20"/>
      <c r="F32" s="83" t="s">
        <v>35</v>
      </c>
      <c r="I32" s="83" t="s">
        <v>34</v>
      </c>
      <c r="J32" s="83" t="s">
        <v>36</v>
      </c>
      <c r="L32" s="20"/>
    </row>
    <row r="33" spans="2:12" s="21" customFormat="1" ht="14.4" customHeight="1">
      <c r="B33" s="20"/>
      <c r="D33" s="18" t="s">
        <v>37</v>
      </c>
      <c r="E33" s="18" t="s">
        <v>38</v>
      </c>
      <c r="F33" s="84">
        <f>ROUND((SUM(BE98:BE279)),2)</f>
        <v>0</v>
      </c>
      <c r="I33" s="85">
        <v>0.21</v>
      </c>
      <c r="J33" s="84">
        <f>ROUND(((SUM(BE98:BE279))*I33),2)</f>
        <v>0</v>
      </c>
      <c r="L33" s="20"/>
    </row>
    <row r="34" spans="2:12" s="21" customFormat="1" ht="14.4" customHeight="1">
      <c r="B34" s="20"/>
      <c r="E34" s="18" t="s">
        <v>39</v>
      </c>
      <c r="F34" s="84">
        <f>ROUND((SUM(BF98:BF279)),2)</f>
        <v>0</v>
      </c>
      <c r="I34" s="85">
        <v>0.15</v>
      </c>
      <c r="J34" s="84">
        <f>ROUND(((SUM(BF98:BF279))*I34),2)</f>
        <v>0</v>
      </c>
      <c r="L34" s="20"/>
    </row>
    <row r="35" spans="2:12" s="21" customFormat="1" ht="14.4" customHeight="1" hidden="1">
      <c r="B35" s="20"/>
      <c r="E35" s="18" t="s">
        <v>40</v>
      </c>
      <c r="F35" s="84">
        <f>ROUND((SUM(BG98:BG279)),2)</f>
        <v>0</v>
      </c>
      <c r="I35" s="85">
        <v>0.21</v>
      </c>
      <c r="J35" s="84">
        <f>0</f>
        <v>0</v>
      </c>
      <c r="L35" s="20"/>
    </row>
    <row r="36" spans="2:12" s="21" customFormat="1" ht="14.4" customHeight="1" hidden="1">
      <c r="B36" s="20"/>
      <c r="E36" s="18" t="s">
        <v>41</v>
      </c>
      <c r="F36" s="84">
        <f>ROUND((SUM(BH98:BH279)),2)</f>
        <v>0</v>
      </c>
      <c r="I36" s="85">
        <v>0.15</v>
      </c>
      <c r="J36" s="84">
        <f>0</f>
        <v>0</v>
      </c>
      <c r="L36" s="20"/>
    </row>
    <row r="37" spans="2:12" s="21" customFormat="1" ht="14.4" customHeight="1" hidden="1">
      <c r="B37" s="20"/>
      <c r="E37" s="18" t="s">
        <v>42</v>
      </c>
      <c r="F37" s="84">
        <f>ROUND((SUM(BI98:BI279)),2)</f>
        <v>0</v>
      </c>
      <c r="I37" s="85">
        <v>0</v>
      </c>
      <c r="J37" s="84">
        <f>0</f>
        <v>0</v>
      </c>
      <c r="L37" s="20"/>
    </row>
    <row r="38" spans="2:12" s="21" customFormat="1" ht="6.9" customHeight="1">
      <c r="B38" s="20"/>
      <c r="L38" s="20"/>
    </row>
    <row r="39" spans="2:12" s="21" customFormat="1" ht="25.35" customHeight="1">
      <c r="B39" s="20"/>
      <c r="C39" s="86"/>
      <c r="D39" s="87" t="s">
        <v>43</v>
      </c>
      <c r="E39" s="42"/>
      <c r="F39" s="42"/>
      <c r="G39" s="88" t="s">
        <v>44</v>
      </c>
      <c r="H39" s="89" t="s">
        <v>45</v>
      </c>
      <c r="I39" s="42"/>
      <c r="J39" s="90">
        <f>SUM(J30:J37)</f>
        <v>0</v>
      </c>
      <c r="K39" s="91"/>
      <c r="L39" s="20"/>
    </row>
    <row r="40" spans="2:12" s="21" customFormat="1" ht="14.4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20"/>
    </row>
    <row r="44" spans="2:12" s="21" customFormat="1" ht="6.9" customHeight="1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20"/>
    </row>
    <row r="45" spans="2:12" s="21" customFormat="1" ht="24.9" customHeight="1">
      <c r="B45" s="20"/>
      <c r="C45" s="15" t="s">
        <v>96</v>
      </c>
      <c r="L45" s="20"/>
    </row>
    <row r="46" spans="2:12" s="21" customFormat="1" ht="6.9" customHeight="1">
      <c r="B46" s="20"/>
      <c r="L46" s="20"/>
    </row>
    <row r="47" spans="2:12" s="21" customFormat="1" ht="12" customHeight="1">
      <c r="B47" s="20"/>
      <c r="C47" s="18" t="s">
        <v>16</v>
      </c>
      <c r="L47" s="20"/>
    </row>
    <row r="48" spans="2:12" s="21" customFormat="1" ht="16.5" customHeight="1">
      <c r="B48" s="20"/>
      <c r="E48" s="218" t="str">
        <f>E7</f>
        <v>II. ZŠ Nové Město na Moravě</v>
      </c>
      <c r="F48" s="219"/>
      <c r="G48" s="219"/>
      <c r="H48" s="219"/>
      <c r="L48" s="20"/>
    </row>
    <row r="49" spans="2:12" s="21" customFormat="1" ht="12" customHeight="1">
      <c r="B49" s="20"/>
      <c r="C49" s="18" t="s">
        <v>93</v>
      </c>
      <c r="L49" s="20"/>
    </row>
    <row r="50" spans="2:12" s="21" customFormat="1" ht="16.5" customHeight="1">
      <c r="B50" s="20"/>
      <c r="E50" s="204" t="str">
        <f>E9</f>
        <v>01 - vnitřní kanalizace - etapa Ia</v>
      </c>
      <c r="F50" s="203"/>
      <c r="G50" s="203"/>
      <c r="H50" s="203"/>
      <c r="L50" s="20"/>
    </row>
    <row r="51" spans="2:12" s="21" customFormat="1" ht="6.9" customHeight="1">
      <c r="B51" s="20"/>
      <c r="L51" s="20"/>
    </row>
    <row r="52" spans="2:12" s="21" customFormat="1" ht="12" customHeight="1">
      <c r="B52" s="20"/>
      <c r="C52" s="18" t="s">
        <v>20</v>
      </c>
      <c r="F52" s="11" t="str">
        <f>F12</f>
        <v xml:space="preserve"> </v>
      </c>
      <c r="I52" s="18" t="s">
        <v>22</v>
      </c>
      <c r="J52" s="78" t="str">
        <f>IF(J12="","",J12)</f>
        <v>4. 10. 2019</v>
      </c>
      <c r="L52" s="20"/>
    </row>
    <row r="53" spans="2:12" s="21" customFormat="1" ht="6.9" customHeight="1">
      <c r="B53" s="20"/>
      <c r="L53" s="20"/>
    </row>
    <row r="54" spans="2:12" s="21" customFormat="1" ht="13.65" customHeight="1">
      <c r="B54" s="20"/>
      <c r="C54" s="18" t="s">
        <v>24</v>
      </c>
      <c r="F54" s="11" t="str">
        <f>E15</f>
        <v xml:space="preserve"> </v>
      </c>
      <c r="I54" s="18" t="s">
        <v>29</v>
      </c>
      <c r="J54" s="92" t="str">
        <f>E21</f>
        <v xml:space="preserve"> </v>
      </c>
      <c r="L54" s="20"/>
    </row>
    <row r="55" spans="2:12" s="21" customFormat="1" ht="13.65" customHeight="1">
      <c r="B55" s="20"/>
      <c r="C55" s="18" t="s">
        <v>27</v>
      </c>
      <c r="F55" s="11" t="str">
        <f>IF(E18="","",E18)</f>
        <v>Vyplň údaj</v>
      </c>
      <c r="I55" s="18" t="s">
        <v>31</v>
      </c>
      <c r="J55" s="92" t="str">
        <f>E24</f>
        <v xml:space="preserve"> </v>
      </c>
      <c r="L55" s="20"/>
    </row>
    <row r="56" spans="2:12" s="21" customFormat="1" ht="10.35" customHeight="1">
      <c r="B56" s="20"/>
      <c r="L56" s="20"/>
    </row>
    <row r="57" spans="2:12" s="21" customFormat="1" ht="29.25" customHeight="1">
      <c r="B57" s="20"/>
      <c r="C57" s="93" t="s">
        <v>97</v>
      </c>
      <c r="D57" s="86"/>
      <c r="E57" s="86"/>
      <c r="F57" s="86"/>
      <c r="G57" s="86"/>
      <c r="H57" s="86"/>
      <c r="I57" s="86"/>
      <c r="J57" s="94" t="s">
        <v>98</v>
      </c>
      <c r="K57" s="86"/>
      <c r="L57" s="20"/>
    </row>
    <row r="58" spans="2:12" s="21" customFormat="1" ht="10.35" customHeight="1">
      <c r="B58" s="20"/>
      <c r="L58" s="20"/>
    </row>
    <row r="59" spans="2:47" s="21" customFormat="1" ht="22.95" customHeight="1">
      <c r="B59" s="20"/>
      <c r="C59" s="95" t="s">
        <v>99</v>
      </c>
      <c r="J59" s="82">
        <f>J98</f>
        <v>0</v>
      </c>
      <c r="L59" s="20"/>
      <c r="AU59" s="11" t="s">
        <v>100</v>
      </c>
    </row>
    <row r="60" spans="2:12" s="97" customFormat="1" ht="24.9" customHeight="1">
      <c r="B60" s="96"/>
      <c r="D60" s="98" t="s">
        <v>101</v>
      </c>
      <c r="E60" s="99"/>
      <c r="F60" s="99"/>
      <c r="G60" s="99"/>
      <c r="H60" s="99"/>
      <c r="I60" s="99"/>
      <c r="J60" s="100">
        <f>J99</f>
        <v>0</v>
      </c>
      <c r="L60" s="96"/>
    </row>
    <row r="61" spans="2:12" s="102" customFormat="1" ht="19.95" customHeight="1">
      <c r="B61" s="101"/>
      <c r="D61" s="103" t="s">
        <v>102</v>
      </c>
      <c r="E61" s="104"/>
      <c r="F61" s="104"/>
      <c r="G61" s="104"/>
      <c r="H61" s="104"/>
      <c r="I61" s="104"/>
      <c r="J61" s="105">
        <f>J100</f>
        <v>0</v>
      </c>
      <c r="L61" s="101"/>
    </row>
    <row r="62" spans="2:12" s="102" customFormat="1" ht="19.95" customHeight="1">
      <c r="B62" s="101"/>
      <c r="D62" s="103" t="s">
        <v>103</v>
      </c>
      <c r="E62" s="104"/>
      <c r="F62" s="104"/>
      <c r="G62" s="104"/>
      <c r="H62" s="104"/>
      <c r="I62" s="104"/>
      <c r="J62" s="105">
        <f>J144</f>
        <v>0</v>
      </c>
      <c r="L62" s="101"/>
    </row>
    <row r="63" spans="2:12" s="102" customFormat="1" ht="19.95" customHeight="1">
      <c r="B63" s="101"/>
      <c r="D63" s="103" t="s">
        <v>104</v>
      </c>
      <c r="E63" s="104"/>
      <c r="F63" s="104"/>
      <c r="G63" s="104"/>
      <c r="H63" s="104"/>
      <c r="I63" s="104"/>
      <c r="J63" s="105">
        <f>J149</f>
        <v>0</v>
      </c>
      <c r="L63" s="101"/>
    </row>
    <row r="64" spans="2:12" s="102" customFormat="1" ht="19.95" customHeight="1">
      <c r="B64" s="101"/>
      <c r="D64" s="103" t="s">
        <v>105</v>
      </c>
      <c r="E64" s="104"/>
      <c r="F64" s="104"/>
      <c r="G64" s="104"/>
      <c r="H64" s="104"/>
      <c r="I64" s="104"/>
      <c r="J64" s="105">
        <f>J153</f>
        <v>0</v>
      </c>
      <c r="L64" s="101"/>
    </row>
    <row r="65" spans="2:12" s="102" customFormat="1" ht="19.95" customHeight="1">
      <c r="B65" s="101"/>
      <c r="D65" s="103" t="s">
        <v>106</v>
      </c>
      <c r="E65" s="104"/>
      <c r="F65" s="104"/>
      <c r="G65" s="104"/>
      <c r="H65" s="104"/>
      <c r="I65" s="104"/>
      <c r="J65" s="105">
        <f>J174</f>
        <v>0</v>
      </c>
      <c r="L65" s="101"/>
    </row>
    <row r="66" spans="2:12" s="102" customFormat="1" ht="19.95" customHeight="1">
      <c r="B66" s="101"/>
      <c r="D66" s="103" t="s">
        <v>107</v>
      </c>
      <c r="E66" s="104"/>
      <c r="F66" s="104"/>
      <c r="G66" s="104"/>
      <c r="H66" s="104"/>
      <c r="I66" s="104"/>
      <c r="J66" s="105">
        <f>J199</f>
        <v>0</v>
      </c>
      <c r="L66" s="101"/>
    </row>
    <row r="67" spans="2:12" s="102" customFormat="1" ht="19.95" customHeight="1">
      <c r="B67" s="101"/>
      <c r="D67" s="103" t="s">
        <v>108</v>
      </c>
      <c r="E67" s="104"/>
      <c r="F67" s="104"/>
      <c r="G67" s="104"/>
      <c r="H67" s="104"/>
      <c r="I67" s="104"/>
      <c r="J67" s="105">
        <f>J223</f>
        <v>0</v>
      </c>
      <c r="L67" s="101"/>
    </row>
    <row r="68" spans="2:12" s="102" customFormat="1" ht="19.95" customHeight="1">
      <c r="B68" s="101"/>
      <c r="D68" s="103" t="s">
        <v>109</v>
      </c>
      <c r="E68" s="104"/>
      <c r="F68" s="104"/>
      <c r="G68" s="104"/>
      <c r="H68" s="104"/>
      <c r="I68" s="104"/>
      <c r="J68" s="105">
        <f>J233</f>
        <v>0</v>
      </c>
      <c r="L68" s="101"/>
    </row>
    <row r="69" spans="2:12" s="97" customFormat="1" ht="24.9" customHeight="1">
      <c r="B69" s="96"/>
      <c r="D69" s="98" t="s">
        <v>110</v>
      </c>
      <c r="E69" s="99"/>
      <c r="F69" s="99"/>
      <c r="G69" s="99"/>
      <c r="H69" s="99"/>
      <c r="I69" s="99"/>
      <c r="J69" s="100">
        <f>J236</f>
        <v>0</v>
      </c>
      <c r="L69" s="96"/>
    </row>
    <row r="70" spans="2:12" s="102" customFormat="1" ht="19.95" customHeight="1">
      <c r="B70" s="101"/>
      <c r="D70" s="103" t="s">
        <v>111</v>
      </c>
      <c r="E70" s="104"/>
      <c r="F70" s="104"/>
      <c r="G70" s="104"/>
      <c r="H70" s="104"/>
      <c r="I70" s="104"/>
      <c r="J70" s="105">
        <f>J237</f>
        <v>0</v>
      </c>
      <c r="L70" s="101"/>
    </row>
    <row r="71" spans="2:12" s="102" customFormat="1" ht="19.95" customHeight="1">
      <c r="B71" s="101"/>
      <c r="D71" s="103" t="s">
        <v>112</v>
      </c>
      <c r="E71" s="104"/>
      <c r="F71" s="104"/>
      <c r="G71" s="104"/>
      <c r="H71" s="104"/>
      <c r="I71" s="104"/>
      <c r="J71" s="105">
        <f>J245</f>
        <v>0</v>
      </c>
      <c r="L71" s="101"/>
    </row>
    <row r="72" spans="2:12" s="102" customFormat="1" ht="19.95" customHeight="1">
      <c r="B72" s="101"/>
      <c r="D72" s="103" t="s">
        <v>113</v>
      </c>
      <c r="E72" s="104"/>
      <c r="F72" s="104"/>
      <c r="G72" s="104"/>
      <c r="H72" s="104"/>
      <c r="I72" s="104"/>
      <c r="J72" s="105">
        <f>J249</f>
        <v>0</v>
      </c>
      <c r="L72" s="101"/>
    </row>
    <row r="73" spans="2:12" s="102" customFormat="1" ht="19.95" customHeight="1">
      <c r="B73" s="101"/>
      <c r="D73" s="103" t="s">
        <v>114</v>
      </c>
      <c r="E73" s="104"/>
      <c r="F73" s="104"/>
      <c r="G73" s="104"/>
      <c r="H73" s="104"/>
      <c r="I73" s="104"/>
      <c r="J73" s="105">
        <f>J257</f>
        <v>0</v>
      </c>
      <c r="L73" s="101"/>
    </row>
    <row r="74" spans="2:12" s="102" customFormat="1" ht="19.95" customHeight="1">
      <c r="B74" s="101"/>
      <c r="D74" s="103" t="s">
        <v>115</v>
      </c>
      <c r="E74" s="104"/>
      <c r="F74" s="104"/>
      <c r="G74" s="104"/>
      <c r="H74" s="104"/>
      <c r="I74" s="104"/>
      <c r="J74" s="105">
        <f>J267</f>
        <v>0</v>
      </c>
      <c r="L74" s="101"/>
    </row>
    <row r="75" spans="2:12" s="97" customFormat="1" ht="24.9" customHeight="1">
      <c r="B75" s="96"/>
      <c r="D75" s="98" t="s">
        <v>116</v>
      </c>
      <c r="E75" s="99"/>
      <c r="F75" s="99"/>
      <c r="G75" s="99"/>
      <c r="H75" s="99"/>
      <c r="I75" s="99"/>
      <c r="J75" s="100">
        <f>J270</f>
        <v>0</v>
      </c>
      <c r="L75" s="96"/>
    </row>
    <row r="76" spans="2:12" s="97" customFormat="1" ht="24.9" customHeight="1">
      <c r="B76" s="96"/>
      <c r="D76" s="98" t="s">
        <v>117</v>
      </c>
      <c r="E76" s="99"/>
      <c r="F76" s="99"/>
      <c r="G76" s="99"/>
      <c r="H76" s="99"/>
      <c r="I76" s="99"/>
      <c r="J76" s="100">
        <f>J273</f>
        <v>0</v>
      </c>
      <c r="L76" s="96"/>
    </row>
    <row r="77" spans="2:12" s="102" customFormat="1" ht="19.95" customHeight="1">
      <c r="B77" s="101"/>
      <c r="D77" s="103" t="s">
        <v>118</v>
      </c>
      <c r="E77" s="104"/>
      <c r="F77" s="104"/>
      <c r="G77" s="104"/>
      <c r="H77" s="104"/>
      <c r="I77" s="104"/>
      <c r="J77" s="105">
        <f>J274</f>
        <v>0</v>
      </c>
      <c r="L77" s="101"/>
    </row>
    <row r="78" spans="2:12" s="102" customFormat="1" ht="19.95" customHeight="1">
      <c r="B78" s="101"/>
      <c r="D78" s="103" t="s">
        <v>119</v>
      </c>
      <c r="E78" s="104"/>
      <c r="F78" s="104"/>
      <c r="G78" s="104"/>
      <c r="H78" s="104"/>
      <c r="I78" s="104"/>
      <c r="J78" s="105">
        <f>J277</f>
        <v>0</v>
      </c>
      <c r="L78" s="101"/>
    </row>
    <row r="79" spans="2:12" s="21" customFormat="1" ht="21.75" customHeight="1">
      <c r="B79" s="20"/>
      <c r="L79" s="20"/>
    </row>
    <row r="80" spans="2:12" s="21" customFormat="1" ht="6.9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20"/>
    </row>
    <row r="84" spans="2:12" s="21" customFormat="1" ht="6.9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20"/>
    </row>
    <row r="85" spans="2:12" s="21" customFormat="1" ht="24.9" customHeight="1">
      <c r="B85" s="20"/>
      <c r="C85" s="15" t="s">
        <v>120</v>
      </c>
      <c r="L85" s="20"/>
    </row>
    <row r="86" spans="2:12" s="21" customFormat="1" ht="6.9" customHeight="1">
      <c r="B86" s="20"/>
      <c r="L86" s="20"/>
    </row>
    <row r="87" spans="2:12" s="21" customFormat="1" ht="12" customHeight="1">
      <c r="B87" s="20"/>
      <c r="C87" s="18" t="s">
        <v>16</v>
      </c>
      <c r="L87" s="20"/>
    </row>
    <row r="88" spans="2:12" s="21" customFormat="1" ht="16.5" customHeight="1">
      <c r="B88" s="20"/>
      <c r="E88" s="218" t="str">
        <f>E7</f>
        <v>II. ZŠ Nové Město na Moravě</v>
      </c>
      <c r="F88" s="219"/>
      <c r="G88" s="219"/>
      <c r="H88" s="219"/>
      <c r="L88" s="20"/>
    </row>
    <row r="89" spans="2:12" s="21" customFormat="1" ht="12" customHeight="1">
      <c r="B89" s="20"/>
      <c r="C89" s="18" t="s">
        <v>93</v>
      </c>
      <c r="L89" s="20"/>
    </row>
    <row r="90" spans="2:12" s="21" customFormat="1" ht="16.5" customHeight="1">
      <c r="B90" s="20"/>
      <c r="E90" s="204" t="str">
        <f>E9</f>
        <v>01 - vnitřní kanalizace - etapa Ia</v>
      </c>
      <c r="F90" s="203"/>
      <c r="G90" s="203"/>
      <c r="H90" s="203"/>
      <c r="L90" s="20"/>
    </row>
    <row r="91" spans="2:12" s="21" customFormat="1" ht="6.9" customHeight="1">
      <c r="B91" s="20"/>
      <c r="L91" s="20"/>
    </row>
    <row r="92" spans="2:12" s="21" customFormat="1" ht="12" customHeight="1">
      <c r="B92" s="20"/>
      <c r="C92" s="18" t="s">
        <v>20</v>
      </c>
      <c r="F92" s="11" t="str">
        <f>F12</f>
        <v xml:space="preserve"> </v>
      </c>
      <c r="I92" s="18" t="s">
        <v>22</v>
      </c>
      <c r="J92" s="78" t="str">
        <f>IF(J12="","",J12)</f>
        <v>4. 10. 2019</v>
      </c>
      <c r="L92" s="20"/>
    </row>
    <row r="93" spans="2:12" s="21" customFormat="1" ht="6.9" customHeight="1">
      <c r="B93" s="20"/>
      <c r="L93" s="20"/>
    </row>
    <row r="94" spans="2:12" s="21" customFormat="1" ht="13.65" customHeight="1">
      <c r="B94" s="20"/>
      <c r="C94" s="18" t="s">
        <v>24</v>
      </c>
      <c r="F94" s="11" t="str">
        <f>E15</f>
        <v xml:space="preserve"> </v>
      </c>
      <c r="I94" s="18" t="s">
        <v>29</v>
      </c>
      <c r="J94" s="92" t="str">
        <f>E21</f>
        <v xml:space="preserve"> </v>
      </c>
      <c r="L94" s="20"/>
    </row>
    <row r="95" spans="2:12" s="21" customFormat="1" ht="13.65" customHeight="1">
      <c r="B95" s="20"/>
      <c r="C95" s="18" t="s">
        <v>27</v>
      </c>
      <c r="F95" s="11" t="str">
        <f>IF(E18="","",E18)</f>
        <v>Vyplň údaj</v>
      </c>
      <c r="I95" s="18" t="s">
        <v>31</v>
      </c>
      <c r="J95" s="92" t="str">
        <f>E24</f>
        <v xml:space="preserve"> </v>
      </c>
      <c r="L95" s="20"/>
    </row>
    <row r="96" spans="2:12" s="21" customFormat="1" ht="10.35" customHeight="1">
      <c r="B96" s="20"/>
      <c r="L96" s="20"/>
    </row>
    <row r="97" spans="2:20" s="110" customFormat="1" ht="29.25" customHeight="1">
      <c r="B97" s="106"/>
      <c r="C97" s="107" t="s">
        <v>121</v>
      </c>
      <c r="D97" s="108" t="s">
        <v>52</v>
      </c>
      <c r="E97" s="108" t="s">
        <v>48</v>
      </c>
      <c r="F97" s="108" t="s">
        <v>49</v>
      </c>
      <c r="G97" s="108" t="s">
        <v>122</v>
      </c>
      <c r="H97" s="108" t="s">
        <v>123</v>
      </c>
      <c r="I97" s="108" t="s">
        <v>124</v>
      </c>
      <c r="J97" s="108" t="s">
        <v>98</v>
      </c>
      <c r="K97" s="109" t="s">
        <v>125</v>
      </c>
      <c r="L97" s="106"/>
      <c r="M97" s="44" t="s">
        <v>1</v>
      </c>
      <c r="N97" s="45" t="s">
        <v>37</v>
      </c>
      <c r="O97" s="45" t="s">
        <v>126</v>
      </c>
      <c r="P97" s="45" t="s">
        <v>127</v>
      </c>
      <c r="Q97" s="45" t="s">
        <v>128</v>
      </c>
      <c r="R97" s="45" t="s">
        <v>129</v>
      </c>
      <c r="S97" s="45" t="s">
        <v>130</v>
      </c>
      <c r="T97" s="46" t="s">
        <v>131</v>
      </c>
    </row>
    <row r="98" spans="2:63" s="21" customFormat="1" ht="22.95" customHeight="1">
      <c r="B98" s="20"/>
      <c r="C98" s="50" t="s">
        <v>132</v>
      </c>
      <c r="J98" s="111">
        <f>BK98</f>
        <v>0</v>
      </c>
      <c r="L98" s="20"/>
      <c r="M98" s="47"/>
      <c r="N98" s="38"/>
      <c r="O98" s="38"/>
      <c r="P98" s="112">
        <f>P99+P236+P270+P273</f>
        <v>0</v>
      </c>
      <c r="Q98" s="38"/>
      <c r="R98" s="112">
        <f>R99+R236+R270+R273</f>
        <v>57.994388799999996</v>
      </c>
      <c r="S98" s="38"/>
      <c r="T98" s="113">
        <f>T99+T236+T270+T273</f>
        <v>39.281349999999996</v>
      </c>
      <c r="AT98" s="11" t="s">
        <v>66</v>
      </c>
      <c r="AU98" s="11" t="s">
        <v>100</v>
      </c>
      <c r="BK98" s="114">
        <f>BK99+BK236+BK270+BK273</f>
        <v>0</v>
      </c>
    </row>
    <row r="99" spans="2:63" s="116" customFormat="1" ht="25.95" customHeight="1">
      <c r="B99" s="115"/>
      <c r="D99" s="117" t="s">
        <v>66</v>
      </c>
      <c r="E99" s="118" t="s">
        <v>133</v>
      </c>
      <c r="F99" s="118" t="s">
        <v>134</v>
      </c>
      <c r="J99" s="119">
        <f>BK99</f>
        <v>0</v>
      </c>
      <c r="L99" s="115"/>
      <c r="M99" s="120"/>
      <c r="N99" s="121"/>
      <c r="O99" s="121"/>
      <c r="P99" s="122">
        <f>P100+P144+P149+P153+P174+P199+P223+P233</f>
        <v>0</v>
      </c>
      <c r="Q99" s="121"/>
      <c r="R99" s="122">
        <f>R100+R144+R149+R153+R174+R199+R223+R233</f>
        <v>46.52047679999999</v>
      </c>
      <c r="S99" s="121"/>
      <c r="T99" s="123">
        <f>T100+T144+T149+T153+T174+T199+T223+T233</f>
        <v>39.23385</v>
      </c>
      <c r="AR99" s="117" t="s">
        <v>75</v>
      </c>
      <c r="AT99" s="124" t="s">
        <v>66</v>
      </c>
      <c r="AU99" s="124" t="s">
        <v>67</v>
      </c>
      <c r="AY99" s="117" t="s">
        <v>135</v>
      </c>
      <c r="BK99" s="125">
        <f>BK100+BK144+BK149+BK153+BK174+BK199+BK223+BK233</f>
        <v>0</v>
      </c>
    </row>
    <row r="100" spans="2:63" s="116" customFormat="1" ht="22.95" customHeight="1">
      <c r="B100" s="115"/>
      <c r="D100" s="117" t="s">
        <v>66</v>
      </c>
      <c r="E100" s="126" t="s">
        <v>75</v>
      </c>
      <c r="F100" s="126" t="s">
        <v>136</v>
      </c>
      <c r="J100" s="127">
        <f>BK100</f>
        <v>0</v>
      </c>
      <c r="L100" s="115"/>
      <c r="M100" s="120"/>
      <c r="N100" s="121"/>
      <c r="O100" s="121"/>
      <c r="P100" s="122">
        <f>SUM(P101:P143)</f>
        <v>0</v>
      </c>
      <c r="Q100" s="121"/>
      <c r="R100" s="122">
        <f>SUM(R101:R143)</f>
        <v>0</v>
      </c>
      <c r="S100" s="121"/>
      <c r="T100" s="123">
        <f>SUM(T101:T143)</f>
        <v>0</v>
      </c>
      <c r="AR100" s="117" t="s">
        <v>75</v>
      </c>
      <c r="AT100" s="124" t="s">
        <v>66</v>
      </c>
      <c r="AU100" s="124" t="s">
        <v>75</v>
      </c>
      <c r="AY100" s="117" t="s">
        <v>135</v>
      </c>
      <c r="BK100" s="125">
        <f>SUM(BK101:BK143)</f>
        <v>0</v>
      </c>
    </row>
    <row r="101" spans="2:65" s="21" customFormat="1" ht="16.5" customHeight="1">
      <c r="B101" s="20"/>
      <c r="C101" s="128" t="s">
        <v>75</v>
      </c>
      <c r="D101" s="128" t="s">
        <v>137</v>
      </c>
      <c r="E101" s="129" t="s">
        <v>138</v>
      </c>
      <c r="F101" s="130" t="s">
        <v>139</v>
      </c>
      <c r="G101" s="131" t="s">
        <v>140</v>
      </c>
      <c r="H101" s="132">
        <v>81.4</v>
      </c>
      <c r="I101" s="5"/>
      <c r="J101" s="133">
        <f>ROUND(I101*H101,2)</f>
        <v>0</v>
      </c>
      <c r="K101" s="130" t="s">
        <v>141</v>
      </c>
      <c r="L101" s="20"/>
      <c r="M101" s="134" t="s">
        <v>1</v>
      </c>
      <c r="N101" s="135" t="s">
        <v>38</v>
      </c>
      <c r="O101" s="40"/>
      <c r="P101" s="136">
        <f>O101*H101</f>
        <v>0</v>
      </c>
      <c r="Q101" s="136">
        <v>0</v>
      </c>
      <c r="R101" s="136">
        <f>Q101*H101</f>
        <v>0</v>
      </c>
      <c r="S101" s="136">
        <v>0</v>
      </c>
      <c r="T101" s="137">
        <f>S101*H101</f>
        <v>0</v>
      </c>
      <c r="AR101" s="11" t="s">
        <v>142</v>
      </c>
      <c r="AT101" s="11" t="s">
        <v>137</v>
      </c>
      <c r="AU101" s="11" t="s">
        <v>77</v>
      </c>
      <c r="AY101" s="11" t="s">
        <v>135</v>
      </c>
      <c r="BE101" s="138">
        <f>IF(N101="základní",J101,0)</f>
        <v>0</v>
      </c>
      <c r="BF101" s="138">
        <f>IF(N101="snížená",J101,0)</f>
        <v>0</v>
      </c>
      <c r="BG101" s="138">
        <f>IF(N101="zákl. přenesená",J101,0)</f>
        <v>0</v>
      </c>
      <c r="BH101" s="138">
        <f>IF(N101="sníž. přenesená",J101,0)</f>
        <v>0</v>
      </c>
      <c r="BI101" s="138">
        <f>IF(N101="nulová",J101,0)</f>
        <v>0</v>
      </c>
      <c r="BJ101" s="11" t="s">
        <v>75</v>
      </c>
      <c r="BK101" s="138">
        <f>ROUND(I101*H101,2)</f>
        <v>0</v>
      </c>
      <c r="BL101" s="11" t="s">
        <v>142</v>
      </c>
      <c r="BM101" s="11" t="s">
        <v>143</v>
      </c>
    </row>
    <row r="102" spans="2:47" s="21" customFormat="1" ht="19.2">
      <c r="B102" s="20"/>
      <c r="D102" s="139" t="s">
        <v>144</v>
      </c>
      <c r="F102" s="140" t="s">
        <v>145</v>
      </c>
      <c r="L102" s="20"/>
      <c r="M102" s="141"/>
      <c r="N102" s="40"/>
      <c r="O102" s="40"/>
      <c r="P102" s="40"/>
      <c r="Q102" s="40"/>
      <c r="R102" s="40"/>
      <c r="S102" s="40"/>
      <c r="T102" s="41"/>
      <c r="AT102" s="11" t="s">
        <v>144</v>
      </c>
      <c r="AU102" s="11" t="s">
        <v>77</v>
      </c>
    </row>
    <row r="103" spans="2:51" s="143" customFormat="1" ht="12">
      <c r="B103" s="142"/>
      <c r="D103" s="139" t="s">
        <v>146</v>
      </c>
      <c r="E103" s="144" t="s">
        <v>1</v>
      </c>
      <c r="F103" s="145" t="s">
        <v>147</v>
      </c>
      <c r="H103" s="144" t="s">
        <v>1</v>
      </c>
      <c r="L103" s="142"/>
      <c r="M103" s="146"/>
      <c r="N103" s="147"/>
      <c r="O103" s="147"/>
      <c r="P103" s="147"/>
      <c r="Q103" s="147"/>
      <c r="R103" s="147"/>
      <c r="S103" s="147"/>
      <c r="T103" s="148"/>
      <c r="AT103" s="144" t="s">
        <v>146</v>
      </c>
      <c r="AU103" s="144" t="s">
        <v>77</v>
      </c>
      <c r="AV103" s="143" t="s">
        <v>75</v>
      </c>
      <c r="AW103" s="143" t="s">
        <v>30</v>
      </c>
      <c r="AX103" s="143" t="s">
        <v>67</v>
      </c>
      <c r="AY103" s="144" t="s">
        <v>135</v>
      </c>
    </row>
    <row r="104" spans="2:51" s="150" customFormat="1" ht="12">
      <c r="B104" s="149"/>
      <c r="D104" s="139" t="s">
        <v>146</v>
      </c>
      <c r="E104" s="151" t="s">
        <v>84</v>
      </c>
      <c r="F104" s="152" t="s">
        <v>85</v>
      </c>
      <c r="H104" s="153">
        <v>81.4</v>
      </c>
      <c r="L104" s="149"/>
      <c r="M104" s="154"/>
      <c r="N104" s="155"/>
      <c r="O104" s="155"/>
      <c r="P104" s="155"/>
      <c r="Q104" s="155"/>
      <c r="R104" s="155"/>
      <c r="S104" s="155"/>
      <c r="T104" s="156"/>
      <c r="AT104" s="151" t="s">
        <v>146</v>
      </c>
      <c r="AU104" s="151" t="s">
        <v>77</v>
      </c>
      <c r="AV104" s="150" t="s">
        <v>77</v>
      </c>
      <c r="AW104" s="150" t="s">
        <v>30</v>
      </c>
      <c r="AX104" s="150" t="s">
        <v>75</v>
      </c>
      <c r="AY104" s="151" t="s">
        <v>135</v>
      </c>
    </row>
    <row r="105" spans="2:65" s="21" customFormat="1" ht="16.5" customHeight="1">
      <c r="B105" s="20"/>
      <c r="C105" s="128" t="s">
        <v>77</v>
      </c>
      <c r="D105" s="128" t="s">
        <v>137</v>
      </c>
      <c r="E105" s="129" t="s">
        <v>148</v>
      </c>
      <c r="F105" s="130" t="s">
        <v>149</v>
      </c>
      <c r="G105" s="131" t="s">
        <v>140</v>
      </c>
      <c r="H105" s="132">
        <v>24.42</v>
      </c>
      <c r="I105" s="5"/>
      <c r="J105" s="133">
        <f>ROUND(I105*H105,2)</f>
        <v>0</v>
      </c>
      <c r="K105" s="130" t="s">
        <v>141</v>
      </c>
      <c r="L105" s="20"/>
      <c r="M105" s="134" t="s">
        <v>1</v>
      </c>
      <c r="N105" s="135" t="s">
        <v>38</v>
      </c>
      <c r="O105" s="40"/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1" t="s">
        <v>142</v>
      </c>
      <c r="AT105" s="11" t="s">
        <v>137</v>
      </c>
      <c r="AU105" s="11" t="s">
        <v>77</v>
      </c>
      <c r="AY105" s="11" t="s">
        <v>135</v>
      </c>
      <c r="BE105" s="138">
        <f>IF(N105="základní",J105,0)</f>
        <v>0</v>
      </c>
      <c r="BF105" s="138">
        <f>IF(N105="snížená",J105,0)</f>
        <v>0</v>
      </c>
      <c r="BG105" s="138">
        <f>IF(N105="zákl. přenesená",J105,0)</f>
        <v>0</v>
      </c>
      <c r="BH105" s="138">
        <f>IF(N105="sníž. přenesená",J105,0)</f>
        <v>0</v>
      </c>
      <c r="BI105" s="138">
        <f>IF(N105="nulová",J105,0)</f>
        <v>0</v>
      </c>
      <c r="BJ105" s="11" t="s">
        <v>75</v>
      </c>
      <c r="BK105" s="138">
        <f>ROUND(I105*H105,2)</f>
        <v>0</v>
      </c>
      <c r="BL105" s="11" t="s">
        <v>142</v>
      </c>
      <c r="BM105" s="11" t="s">
        <v>150</v>
      </c>
    </row>
    <row r="106" spans="2:47" s="21" customFormat="1" ht="19.2">
      <c r="B106" s="20"/>
      <c r="D106" s="139" t="s">
        <v>144</v>
      </c>
      <c r="F106" s="140" t="s">
        <v>151</v>
      </c>
      <c r="L106" s="20"/>
      <c r="M106" s="141"/>
      <c r="N106" s="40"/>
      <c r="O106" s="40"/>
      <c r="P106" s="40"/>
      <c r="Q106" s="40"/>
      <c r="R106" s="40"/>
      <c r="S106" s="40"/>
      <c r="T106" s="41"/>
      <c r="AT106" s="11" t="s">
        <v>144</v>
      </c>
      <c r="AU106" s="11" t="s">
        <v>77</v>
      </c>
    </row>
    <row r="107" spans="2:51" s="143" customFormat="1" ht="12">
      <c r="B107" s="142"/>
      <c r="D107" s="139" t="s">
        <v>146</v>
      </c>
      <c r="E107" s="144" t="s">
        <v>1</v>
      </c>
      <c r="F107" s="145" t="s">
        <v>152</v>
      </c>
      <c r="H107" s="144" t="s">
        <v>1</v>
      </c>
      <c r="L107" s="142"/>
      <c r="M107" s="146"/>
      <c r="N107" s="147"/>
      <c r="O107" s="147"/>
      <c r="P107" s="147"/>
      <c r="Q107" s="147"/>
      <c r="R107" s="147"/>
      <c r="S107" s="147"/>
      <c r="T107" s="148"/>
      <c r="AT107" s="144" t="s">
        <v>146</v>
      </c>
      <c r="AU107" s="144" t="s">
        <v>77</v>
      </c>
      <c r="AV107" s="143" t="s">
        <v>75</v>
      </c>
      <c r="AW107" s="143" t="s">
        <v>30</v>
      </c>
      <c r="AX107" s="143" t="s">
        <v>67</v>
      </c>
      <c r="AY107" s="144" t="s">
        <v>135</v>
      </c>
    </row>
    <row r="108" spans="2:51" s="150" customFormat="1" ht="12">
      <c r="B108" s="149"/>
      <c r="D108" s="139" t="s">
        <v>146</v>
      </c>
      <c r="E108" s="151" t="s">
        <v>1</v>
      </c>
      <c r="F108" s="152" t="s">
        <v>84</v>
      </c>
      <c r="H108" s="153">
        <v>81.4</v>
      </c>
      <c r="L108" s="149"/>
      <c r="M108" s="154"/>
      <c r="N108" s="155"/>
      <c r="O108" s="155"/>
      <c r="P108" s="155"/>
      <c r="Q108" s="155"/>
      <c r="R108" s="155"/>
      <c r="S108" s="155"/>
      <c r="T108" s="156"/>
      <c r="AT108" s="151" t="s">
        <v>146</v>
      </c>
      <c r="AU108" s="151" t="s">
        <v>77</v>
      </c>
      <c r="AV108" s="150" t="s">
        <v>77</v>
      </c>
      <c r="AW108" s="150" t="s">
        <v>30</v>
      </c>
      <c r="AX108" s="150" t="s">
        <v>75</v>
      </c>
      <c r="AY108" s="151" t="s">
        <v>135</v>
      </c>
    </row>
    <row r="109" spans="2:51" s="150" customFormat="1" ht="12">
      <c r="B109" s="149"/>
      <c r="D109" s="139" t="s">
        <v>146</v>
      </c>
      <c r="F109" s="152" t="s">
        <v>153</v>
      </c>
      <c r="H109" s="153">
        <v>24.42</v>
      </c>
      <c r="L109" s="149"/>
      <c r="M109" s="154"/>
      <c r="N109" s="155"/>
      <c r="O109" s="155"/>
      <c r="P109" s="155"/>
      <c r="Q109" s="155"/>
      <c r="R109" s="155"/>
      <c r="S109" s="155"/>
      <c r="T109" s="156"/>
      <c r="AT109" s="151" t="s">
        <v>146</v>
      </c>
      <c r="AU109" s="151" t="s">
        <v>77</v>
      </c>
      <c r="AV109" s="150" t="s">
        <v>77</v>
      </c>
      <c r="AW109" s="150" t="s">
        <v>3</v>
      </c>
      <c r="AX109" s="150" t="s">
        <v>75</v>
      </c>
      <c r="AY109" s="151" t="s">
        <v>135</v>
      </c>
    </row>
    <row r="110" spans="2:65" s="21" customFormat="1" ht="16.5" customHeight="1">
      <c r="B110" s="20"/>
      <c r="C110" s="128" t="s">
        <v>154</v>
      </c>
      <c r="D110" s="128" t="s">
        <v>137</v>
      </c>
      <c r="E110" s="129" t="s">
        <v>155</v>
      </c>
      <c r="F110" s="130" t="s">
        <v>156</v>
      </c>
      <c r="G110" s="131" t="s">
        <v>140</v>
      </c>
      <c r="H110" s="132">
        <v>81.4</v>
      </c>
      <c r="I110" s="5"/>
      <c r="J110" s="133">
        <f>ROUND(I110*H110,2)</f>
        <v>0</v>
      </c>
      <c r="K110" s="130" t="s">
        <v>141</v>
      </c>
      <c r="L110" s="20"/>
      <c r="M110" s="134" t="s">
        <v>1</v>
      </c>
      <c r="N110" s="135" t="s">
        <v>38</v>
      </c>
      <c r="O110" s="40"/>
      <c r="P110" s="136">
        <f>O110*H110</f>
        <v>0</v>
      </c>
      <c r="Q110" s="136">
        <v>0</v>
      </c>
      <c r="R110" s="136">
        <f>Q110*H110</f>
        <v>0</v>
      </c>
      <c r="S110" s="136">
        <v>0</v>
      </c>
      <c r="T110" s="137">
        <f>S110*H110</f>
        <v>0</v>
      </c>
      <c r="AR110" s="11" t="s">
        <v>142</v>
      </c>
      <c r="AT110" s="11" t="s">
        <v>137</v>
      </c>
      <c r="AU110" s="11" t="s">
        <v>77</v>
      </c>
      <c r="AY110" s="11" t="s">
        <v>135</v>
      </c>
      <c r="BE110" s="138">
        <f>IF(N110="základní",J110,0)</f>
        <v>0</v>
      </c>
      <c r="BF110" s="138">
        <f>IF(N110="snížená",J110,0)</f>
        <v>0</v>
      </c>
      <c r="BG110" s="138">
        <f>IF(N110="zákl. přenesená",J110,0)</f>
        <v>0</v>
      </c>
      <c r="BH110" s="138">
        <f>IF(N110="sníž. přenesená",J110,0)</f>
        <v>0</v>
      </c>
      <c r="BI110" s="138">
        <f>IF(N110="nulová",J110,0)</f>
        <v>0</v>
      </c>
      <c r="BJ110" s="11" t="s">
        <v>75</v>
      </c>
      <c r="BK110" s="138">
        <f>ROUND(I110*H110,2)</f>
        <v>0</v>
      </c>
      <c r="BL110" s="11" t="s">
        <v>142</v>
      </c>
      <c r="BM110" s="11" t="s">
        <v>157</v>
      </c>
    </row>
    <row r="111" spans="2:47" s="21" customFormat="1" ht="19.2">
      <c r="B111" s="20"/>
      <c r="D111" s="139" t="s">
        <v>144</v>
      </c>
      <c r="F111" s="140" t="s">
        <v>158</v>
      </c>
      <c r="L111" s="20"/>
      <c r="M111" s="141"/>
      <c r="N111" s="40"/>
      <c r="O111" s="40"/>
      <c r="P111" s="40"/>
      <c r="Q111" s="40"/>
      <c r="R111" s="40"/>
      <c r="S111" s="40"/>
      <c r="T111" s="41"/>
      <c r="AT111" s="11" t="s">
        <v>144</v>
      </c>
      <c r="AU111" s="11" t="s">
        <v>77</v>
      </c>
    </row>
    <row r="112" spans="2:51" s="150" customFormat="1" ht="12">
      <c r="B112" s="149"/>
      <c r="D112" s="139" t="s">
        <v>146</v>
      </c>
      <c r="E112" s="151" t="s">
        <v>1</v>
      </c>
      <c r="F112" s="152" t="s">
        <v>84</v>
      </c>
      <c r="H112" s="153">
        <v>81.4</v>
      </c>
      <c r="L112" s="149"/>
      <c r="M112" s="154"/>
      <c r="N112" s="155"/>
      <c r="O112" s="155"/>
      <c r="P112" s="155"/>
      <c r="Q112" s="155"/>
      <c r="R112" s="155"/>
      <c r="S112" s="155"/>
      <c r="T112" s="156"/>
      <c r="AT112" s="151" t="s">
        <v>146</v>
      </c>
      <c r="AU112" s="151" t="s">
        <v>77</v>
      </c>
      <c r="AV112" s="150" t="s">
        <v>77</v>
      </c>
      <c r="AW112" s="150" t="s">
        <v>30</v>
      </c>
      <c r="AX112" s="150" t="s">
        <v>75</v>
      </c>
      <c r="AY112" s="151" t="s">
        <v>135</v>
      </c>
    </row>
    <row r="113" spans="2:65" s="21" customFormat="1" ht="16.5" customHeight="1">
      <c r="B113" s="20"/>
      <c r="C113" s="128" t="s">
        <v>142</v>
      </c>
      <c r="D113" s="128" t="s">
        <v>137</v>
      </c>
      <c r="E113" s="129" t="s">
        <v>159</v>
      </c>
      <c r="F113" s="130" t="s">
        <v>160</v>
      </c>
      <c r="G113" s="131" t="s">
        <v>140</v>
      </c>
      <c r="H113" s="132">
        <v>81.4</v>
      </c>
      <c r="I113" s="5"/>
      <c r="J113" s="133">
        <f>ROUND(I113*H113,2)</f>
        <v>0</v>
      </c>
      <c r="K113" s="130" t="s">
        <v>141</v>
      </c>
      <c r="L113" s="20"/>
      <c r="M113" s="134" t="s">
        <v>1</v>
      </c>
      <c r="N113" s="135" t="s">
        <v>38</v>
      </c>
      <c r="O113" s="40"/>
      <c r="P113" s="136">
        <f>O113*H113</f>
        <v>0</v>
      </c>
      <c r="Q113" s="136">
        <v>0</v>
      </c>
      <c r="R113" s="136">
        <f>Q113*H113</f>
        <v>0</v>
      </c>
      <c r="S113" s="136">
        <v>0</v>
      </c>
      <c r="T113" s="137">
        <f>S113*H113</f>
        <v>0</v>
      </c>
      <c r="AR113" s="11" t="s">
        <v>142</v>
      </c>
      <c r="AT113" s="11" t="s">
        <v>137</v>
      </c>
      <c r="AU113" s="11" t="s">
        <v>77</v>
      </c>
      <c r="AY113" s="11" t="s">
        <v>135</v>
      </c>
      <c r="BE113" s="138">
        <f>IF(N113="základní",J113,0)</f>
        <v>0</v>
      </c>
      <c r="BF113" s="138">
        <f>IF(N113="snížená",J113,0)</f>
        <v>0</v>
      </c>
      <c r="BG113" s="138">
        <f>IF(N113="zákl. přenesená",J113,0)</f>
        <v>0</v>
      </c>
      <c r="BH113" s="138">
        <f>IF(N113="sníž. přenesená",J113,0)</f>
        <v>0</v>
      </c>
      <c r="BI113" s="138">
        <f>IF(N113="nulová",J113,0)</f>
        <v>0</v>
      </c>
      <c r="BJ113" s="11" t="s">
        <v>75</v>
      </c>
      <c r="BK113" s="138">
        <f>ROUND(I113*H113,2)</f>
        <v>0</v>
      </c>
      <c r="BL113" s="11" t="s">
        <v>142</v>
      </c>
      <c r="BM113" s="11" t="s">
        <v>161</v>
      </c>
    </row>
    <row r="114" spans="2:47" s="21" customFormat="1" ht="19.2">
      <c r="B114" s="20"/>
      <c r="D114" s="139" t="s">
        <v>144</v>
      </c>
      <c r="F114" s="140" t="s">
        <v>162</v>
      </c>
      <c r="L114" s="20"/>
      <c r="M114" s="141"/>
      <c r="N114" s="40"/>
      <c r="O114" s="40"/>
      <c r="P114" s="40"/>
      <c r="Q114" s="40"/>
      <c r="R114" s="40"/>
      <c r="S114" s="40"/>
      <c r="T114" s="41"/>
      <c r="AT114" s="11" t="s">
        <v>144</v>
      </c>
      <c r="AU114" s="11" t="s">
        <v>77</v>
      </c>
    </row>
    <row r="115" spans="2:51" s="150" customFormat="1" ht="12">
      <c r="B115" s="149"/>
      <c r="D115" s="139" t="s">
        <v>146</v>
      </c>
      <c r="E115" s="151" t="s">
        <v>1</v>
      </c>
      <c r="F115" s="152" t="s">
        <v>84</v>
      </c>
      <c r="H115" s="153">
        <v>81.4</v>
      </c>
      <c r="L115" s="149"/>
      <c r="M115" s="154"/>
      <c r="N115" s="155"/>
      <c r="O115" s="155"/>
      <c r="P115" s="155"/>
      <c r="Q115" s="155"/>
      <c r="R115" s="155"/>
      <c r="S115" s="155"/>
      <c r="T115" s="156"/>
      <c r="AT115" s="151" t="s">
        <v>146</v>
      </c>
      <c r="AU115" s="151" t="s">
        <v>77</v>
      </c>
      <c r="AV115" s="150" t="s">
        <v>77</v>
      </c>
      <c r="AW115" s="150" t="s">
        <v>30</v>
      </c>
      <c r="AX115" s="150" t="s">
        <v>75</v>
      </c>
      <c r="AY115" s="151" t="s">
        <v>135</v>
      </c>
    </row>
    <row r="116" spans="2:65" s="21" customFormat="1" ht="16.5" customHeight="1">
      <c r="B116" s="20"/>
      <c r="C116" s="128" t="s">
        <v>163</v>
      </c>
      <c r="D116" s="128" t="s">
        <v>137</v>
      </c>
      <c r="E116" s="129" t="s">
        <v>164</v>
      </c>
      <c r="F116" s="130" t="s">
        <v>165</v>
      </c>
      <c r="G116" s="131" t="s">
        <v>140</v>
      </c>
      <c r="H116" s="132">
        <v>29.6</v>
      </c>
      <c r="I116" s="5"/>
      <c r="J116" s="133">
        <f>ROUND(I116*H116,2)</f>
        <v>0</v>
      </c>
      <c r="K116" s="130" t="s">
        <v>166</v>
      </c>
      <c r="L116" s="20"/>
      <c r="M116" s="134" t="s">
        <v>1</v>
      </c>
      <c r="N116" s="135" t="s">
        <v>38</v>
      </c>
      <c r="O116" s="40"/>
      <c r="P116" s="136">
        <f>O116*H116</f>
        <v>0</v>
      </c>
      <c r="Q116" s="136">
        <v>0</v>
      </c>
      <c r="R116" s="136">
        <f>Q116*H116</f>
        <v>0</v>
      </c>
      <c r="S116" s="136">
        <v>0</v>
      </c>
      <c r="T116" s="137">
        <f>S116*H116</f>
        <v>0</v>
      </c>
      <c r="AR116" s="11" t="s">
        <v>142</v>
      </c>
      <c r="AT116" s="11" t="s">
        <v>137</v>
      </c>
      <c r="AU116" s="11" t="s">
        <v>77</v>
      </c>
      <c r="AY116" s="11" t="s">
        <v>135</v>
      </c>
      <c r="BE116" s="138">
        <f>IF(N116="základní",J116,0)</f>
        <v>0</v>
      </c>
      <c r="BF116" s="138">
        <f>IF(N116="snížená",J116,0)</f>
        <v>0</v>
      </c>
      <c r="BG116" s="138">
        <f>IF(N116="zákl. přenesená",J116,0)</f>
        <v>0</v>
      </c>
      <c r="BH116" s="138">
        <f>IF(N116="sníž. přenesená",J116,0)</f>
        <v>0</v>
      </c>
      <c r="BI116" s="138">
        <f>IF(N116="nulová",J116,0)</f>
        <v>0</v>
      </c>
      <c r="BJ116" s="11" t="s">
        <v>75</v>
      </c>
      <c r="BK116" s="138">
        <f>ROUND(I116*H116,2)</f>
        <v>0</v>
      </c>
      <c r="BL116" s="11" t="s">
        <v>142</v>
      </c>
      <c r="BM116" s="11" t="s">
        <v>167</v>
      </c>
    </row>
    <row r="117" spans="2:47" s="21" customFormat="1" ht="19.2">
      <c r="B117" s="20"/>
      <c r="D117" s="139" t="s">
        <v>144</v>
      </c>
      <c r="F117" s="140" t="s">
        <v>168</v>
      </c>
      <c r="L117" s="20"/>
      <c r="M117" s="141"/>
      <c r="N117" s="40"/>
      <c r="O117" s="40"/>
      <c r="P117" s="40"/>
      <c r="Q117" s="40"/>
      <c r="R117" s="40"/>
      <c r="S117" s="40"/>
      <c r="T117" s="41"/>
      <c r="AT117" s="11" t="s">
        <v>144</v>
      </c>
      <c r="AU117" s="11" t="s">
        <v>77</v>
      </c>
    </row>
    <row r="118" spans="2:51" s="143" customFormat="1" ht="12">
      <c r="B118" s="142"/>
      <c r="D118" s="139" t="s">
        <v>146</v>
      </c>
      <c r="E118" s="144" t="s">
        <v>1</v>
      </c>
      <c r="F118" s="145" t="s">
        <v>169</v>
      </c>
      <c r="H118" s="144" t="s">
        <v>1</v>
      </c>
      <c r="L118" s="142"/>
      <c r="M118" s="146"/>
      <c r="N118" s="147"/>
      <c r="O118" s="147"/>
      <c r="P118" s="147"/>
      <c r="Q118" s="147"/>
      <c r="R118" s="147"/>
      <c r="S118" s="147"/>
      <c r="T118" s="148"/>
      <c r="AT118" s="144" t="s">
        <v>146</v>
      </c>
      <c r="AU118" s="144" t="s">
        <v>77</v>
      </c>
      <c r="AV118" s="143" t="s">
        <v>75</v>
      </c>
      <c r="AW118" s="143" t="s">
        <v>30</v>
      </c>
      <c r="AX118" s="143" t="s">
        <v>67</v>
      </c>
      <c r="AY118" s="144" t="s">
        <v>135</v>
      </c>
    </row>
    <row r="119" spans="2:51" s="150" customFormat="1" ht="12">
      <c r="B119" s="149"/>
      <c r="D119" s="139" t="s">
        <v>146</v>
      </c>
      <c r="E119" s="151" t="s">
        <v>91</v>
      </c>
      <c r="F119" s="152" t="s">
        <v>170</v>
      </c>
      <c r="H119" s="153">
        <v>29.6</v>
      </c>
      <c r="L119" s="149"/>
      <c r="M119" s="154"/>
      <c r="N119" s="155"/>
      <c r="O119" s="155"/>
      <c r="P119" s="155"/>
      <c r="Q119" s="155"/>
      <c r="R119" s="155"/>
      <c r="S119" s="155"/>
      <c r="T119" s="156"/>
      <c r="AT119" s="151" t="s">
        <v>146</v>
      </c>
      <c r="AU119" s="151" t="s">
        <v>77</v>
      </c>
      <c r="AV119" s="150" t="s">
        <v>77</v>
      </c>
      <c r="AW119" s="150" t="s">
        <v>30</v>
      </c>
      <c r="AX119" s="150" t="s">
        <v>75</v>
      </c>
      <c r="AY119" s="151" t="s">
        <v>135</v>
      </c>
    </row>
    <row r="120" spans="2:65" s="21" customFormat="1" ht="16.5" customHeight="1">
      <c r="B120" s="20"/>
      <c r="C120" s="128" t="s">
        <v>171</v>
      </c>
      <c r="D120" s="128" t="s">
        <v>137</v>
      </c>
      <c r="E120" s="129" t="s">
        <v>172</v>
      </c>
      <c r="F120" s="130" t="s">
        <v>173</v>
      </c>
      <c r="G120" s="131" t="s">
        <v>140</v>
      </c>
      <c r="H120" s="132">
        <v>81.4</v>
      </c>
      <c r="I120" s="5"/>
      <c r="J120" s="133">
        <f>ROUND(I120*H120,2)</f>
        <v>0</v>
      </c>
      <c r="K120" s="130" t="s">
        <v>166</v>
      </c>
      <c r="L120" s="20"/>
      <c r="M120" s="134" t="s">
        <v>1</v>
      </c>
      <c r="N120" s="135" t="s">
        <v>38</v>
      </c>
      <c r="O120" s="40"/>
      <c r="P120" s="136">
        <f>O120*H120</f>
        <v>0</v>
      </c>
      <c r="Q120" s="136">
        <v>0</v>
      </c>
      <c r="R120" s="136">
        <f>Q120*H120</f>
        <v>0</v>
      </c>
      <c r="S120" s="136">
        <v>0</v>
      </c>
      <c r="T120" s="137">
        <f>S120*H120</f>
        <v>0</v>
      </c>
      <c r="AR120" s="11" t="s">
        <v>142</v>
      </c>
      <c r="AT120" s="11" t="s">
        <v>137</v>
      </c>
      <c r="AU120" s="11" t="s">
        <v>77</v>
      </c>
      <c r="AY120" s="11" t="s">
        <v>135</v>
      </c>
      <c r="BE120" s="138">
        <f>IF(N120="základní",J120,0)</f>
        <v>0</v>
      </c>
      <c r="BF120" s="138">
        <f>IF(N120="snížená",J120,0)</f>
        <v>0</v>
      </c>
      <c r="BG120" s="138">
        <f>IF(N120="zákl. přenesená",J120,0)</f>
        <v>0</v>
      </c>
      <c r="BH120" s="138">
        <f>IF(N120="sníž. přenesená",J120,0)</f>
        <v>0</v>
      </c>
      <c r="BI120" s="138">
        <f>IF(N120="nulová",J120,0)</f>
        <v>0</v>
      </c>
      <c r="BJ120" s="11" t="s">
        <v>75</v>
      </c>
      <c r="BK120" s="138">
        <f>ROUND(I120*H120,2)</f>
        <v>0</v>
      </c>
      <c r="BL120" s="11" t="s">
        <v>142</v>
      </c>
      <c r="BM120" s="11" t="s">
        <v>174</v>
      </c>
    </row>
    <row r="121" spans="2:47" s="21" customFormat="1" ht="12">
      <c r="B121" s="20"/>
      <c r="D121" s="139" t="s">
        <v>144</v>
      </c>
      <c r="F121" s="140" t="s">
        <v>175</v>
      </c>
      <c r="L121" s="20"/>
      <c r="M121" s="141"/>
      <c r="N121" s="40"/>
      <c r="O121" s="40"/>
      <c r="P121" s="40"/>
      <c r="Q121" s="40"/>
      <c r="R121" s="40"/>
      <c r="S121" s="40"/>
      <c r="T121" s="41"/>
      <c r="AT121" s="11" t="s">
        <v>144</v>
      </c>
      <c r="AU121" s="11" t="s">
        <v>77</v>
      </c>
    </row>
    <row r="122" spans="2:51" s="143" customFormat="1" ht="12">
      <c r="B122" s="142"/>
      <c r="D122" s="139" t="s">
        <v>146</v>
      </c>
      <c r="E122" s="144" t="s">
        <v>1</v>
      </c>
      <c r="F122" s="145" t="s">
        <v>176</v>
      </c>
      <c r="H122" s="144" t="s">
        <v>1</v>
      </c>
      <c r="L122" s="142"/>
      <c r="M122" s="146"/>
      <c r="N122" s="147"/>
      <c r="O122" s="147"/>
      <c r="P122" s="147"/>
      <c r="Q122" s="147"/>
      <c r="R122" s="147"/>
      <c r="S122" s="147"/>
      <c r="T122" s="148"/>
      <c r="AT122" s="144" t="s">
        <v>146</v>
      </c>
      <c r="AU122" s="144" t="s">
        <v>77</v>
      </c>
      <c r="AV122" s="143" t="s">
        <v>75</v>
      </c>
      <c r="AW122" s="143" t="s">
        <v>30</v>
      </c>
      <c r="AX122" s="143" t="s">
        <v>67</v>
      </c>
      <c r="AY122" s="144" t="s">
        <v>135</v>
      </c>
    </row>
    <row r="123" spans="2:51" s="150" customFormat="1" ht="12">
      <c r="B123" s="149"/>
      <c r="D123" s="139" t="s">
        <v>146</v>
      </c>
      <c r="E123" s="151" t="s">
        <v>1</v>
      </c>
      <c r="F123" s="152" t="s">
        <v>91</v>
      </c>
      <c r="H123" s="153">
        <v>29.6</v>
      </c>
      <c r="L123" s="149"/>
      <c r="M123" s="154"/>
      <c r="N123" s="155"/>
      <c r="O123" s="155"/>
      <c r="P123" s="155"/>
      <c r="Q123" s="155"/>
      <c r="R123" s="155"/>
      <c r="S123" s="155"/>
      <c r="T123" s="156"/>
      <c r="AT123" s="151" t="s">
        <v>146</v>
      </c>
      <c r="AU123" s="151" t="s">
        <v>77</v>
      </c>
      <c r="AV123" s="150" t="s">
        <v>77</v>
      </c>
      <c r="AW123" s="150" t="s">
        <v>30</v>
      </c>
      <c r="AX123" s="150" t="s">
        <v>67</v>
      </c>
      <c r="AY123" s="151" t="s">
        <v>135</v>
      </c>
    </row>
    <row r="124" spans="2:51" s="143" customFormat="1" ht="12">
      <c r="B124" s="142"/>
      <c r="D124" s="139" t="s">
        <v>146</v>
      </c>
      <c r="E124" s="144" t="s">
        <v>1</v>
      </c>
      <c r="F124" s="145" t="s">
        <v>177</v>
      </c>
      <c r="H124" s="144" t="s">
        <v>1</v>
      </c>
      <c r="L124" s="142"/>
      <c r="M124" s="146"/>
      <c r="N124" s="147"/>
      <c r="O124" s="147"/>
      <c r="P124" s="147"/>
      <c r="Q124" s="147"/>
      <c r="R124" s="147"/>
      <c r="S124" s="147"/>
      <c r="T124" s="148"/>
      <c r="AT124" s="144" t="s">
        <v>146</v>
      </c>
      <c r="AU124" s="144" t="s">
        <v>77</v>
      </c>
      <c r="AV124" s="143" t="s">
        <v>75</v>
      </c>
      <c r="AW124" s="143" t="s">
        <v>30</v>
      </c>
      <c r="AX124" s="143" t="s">
        <v>67</v>
      </c>
      <c r="AY124" s="144" t="s">
        <v>135</v>
      </c>
    </row>
    <row r="125" spans="2:51" s="150" customFormat="1" ht="12">
      <c r="B125" s="149"/>
      <c r="D125" s="139" t="s">
        <v>146</v>
      </c>
      <c r="E125" s="151" t="s">
        <v>1</v>
      </c>
      <c r="F125" s="152" t="s">
        <v>89</v>
      </c>
      <c r="H125" s="153">
        <v>51.8</v>
      </c>
      <c r="L125" s="149"/>
      <c r="M125" s="154"/>
      <c r="N125" s="155"/>
      <c r="O125" s="155"/>
      <c r="P125" s="155"/>
      <c r="Q125" s="155"/>
      <c r="R125" s="155"/>
      <c r="S125" s="155"/>
      <c r="T125" s="156"/>
      <c r="AT125" s="151" t="s">
        <v>146</v>
      </c>
      <c r="AU125" s="151" t="s">
        <v>77</v>
      </c>
      <c r="AV125" s="150" t="s">
        <v>77</v>
      </c>
      <c r="AW125" s="150" t="s">
        <v>30</v>
      </c>
      <c r="AX125" s="150" t="s">
        <v>67</v>
      </c>
      <c r="AY125" s="151" t="s">
        <v>135</v>
      </c>
    </row>
    <row r="126" spans="2:51" s="158" customFormat="1" ht="12">
      <c r="B126" s="157"/>
      <c r="D126" s="139" t="s">
        <v>146</v>
      </c>
      <c r="E126" s="159" t="s">
        <v>1</v>
      </c>
      <c r="F126" s="160" t="s">
        <v>178</v>
      </c>
      <c r="H126" s="161">
        <v>81.4</v>
      </c>
      <c r="L126" s="157"/>
      <c r="M126" s="162"/>
      <c r="N126" s="163"/>
      <c r="O126" s="163"/>
      <c r="P126" s="163"/>
      <c r="Q126" s="163"/>
      <c r="R126" s="163"/>
      <c r="S126" s="163"/>
      <c r="T126" s="164"/>
      <c r="AT126" s="159" t="s">
        <v>146</v>
      </c>
      <c r="AU126" s="159" t="s">
        <v>77</v>
      </c>
      <c r="AV126" s="158" t="s">
        <v>142</v>
      </c>
      <c r="AW126" s="158" t="s">
        <v>30</v>
      </c>
      <c r="AX126" s="158" t="s">
        <v>75</v>
      </c>
      <c r="AY126" s="159" t="s">
        <v>135</v>
      </c>
    </row>
    <row r="127" spans="2:65" s="21" customFormat="1" ht="16.5" customHeight="1">
      <c r="B127" s="20"/>
      <c r="C127" s="128" t="s">
        <v>179</v>
      </c>
      <c r="D127" s="128" t="s">
        <v>137</v>
      </c>
      <c r="E127" s="129" t="s">
        <v>180</v>
      </c>
      <c r="F127" s="130" t="s">
        <v>181</v>
      </c>
      <c r="G127" s="131" t="s">
        <v>140</v>
      </c>
      <c r="H127" s="132">
        <v>29.6</v>
      </c>
      <c r="I127" s="5"/>
      <c r="J127" s="133">
        <f>ROUND(I127*H127,2)</f>
        <v>0</v>
      </c>
      <c r="K127" s="130" t="s">
        <v>166</v>
      </c>
      <c r="L127" s="20"/>
      <c r="M127" s="134" t="s">
        <v>1</v>
      </c>
      <c r="N127" s="135" t="s">
        <v>38</v>
      </c>
      <c r="O127" s="40"/>
      <c r="P127" s="136">
        <f>O127*H127</f>
        <v>0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AR127" s="11" t="s">
        <v>142</v>
      </c>
      <c r="AT127" s="11" t="s">
        <v>137</v>
      </c>
      <c r="AU127" s="11" t="s">
        <v>77</v>
      </c>
      <c r="AY127" s="11" t="s">
        <v>135</v>
      </c>
      <c r="BE127" s="138">
        <f>IF(N127="základní",J127,0)</f>
        <v>0</v>
      </c>
      <c r="BF127" s="138">
        <f>IF(N127="snížená",J127,0)</f>
        <v>0</v>
      </c>
      <c r="BG127" s="138">
        <f>IF(N127="zákl. přenesená",J127,0)</f>
        <v>0</v>
      </c>
      <c r="BH127" s="138">
        <f>IF(N127="sníž. přenesená",J127,0)</f>
        <v>0</v>
      </c>
      <c r="BI127" s="138">
        <f>IF(N127="nulová",J127,0)</f>
        <v>0</v>
      </c>
      <c r="BJ127" s="11" t="s">
        <v>75</v>
      </c>
      <c r="BK127" s="138">
        <f>ROUND(I127*H127,2)</f>
        <v>0</v>
      </c>
      <c r="BL127" s="11" t="s">
        <v>142</v>
      </c>
      <c r="BM127" s="11" t="s">
        <v>182</v>
      </c>
    </row>
    <row r="128" spans="2:47" s="21" customFormat="1" ht="12">
      <c r="B128" s="20"/>
      <c r="D128" s="139" t="s">
        <v>144</v>
      </c>
      <c r="F128" s="140" t="s">
        <v>183</v>
      </c>
      <c r="L128" s="20"/>
      <c r="M128" s="141"/>
      <c r="N128" s="40"/>
      <c r="O128" s="40"/>
      <c r="P128" s="40"/>
      <c r="Q128" s="40"/>
      <c r="R128" s="40"/>
      <c r="S128" s="40"/>
      <c r="T128" s="41"/>
      <c r="AT128" s="11" t="s">
        <v>144</v>
      </c>
      <c r="AU128" s="11" t="s">
        <v>77</v>
      </c>
    </row>
    <row r="129" spans="2:51" s="150" customFormat="1" ht="12">
      <c r="B129" s="149"/>
      <c r="D129" s="139" t="s">
        <v>146</v>
      </c>
      <c r="E129" s="151" t="s">
        <v>1</v>
      </c>
      <c r="F129" s="152" t="s">
        <v>91</v>
      </c>
      <c r="H129" s="153">
        <v>29.6</v>
      </c>
      <c r="L129" s="149"/>
      <c r="M129" s="154"/>
      <c r="N129" s="155"/>
      <c r="O129" s="155"/>
      <c r="P129" s="155"/>
      <c r="Q129" s="155"/>
      <c r="R129" s="155"/>
      <c r="S129" s="155"/>
      <c r="T129" s="156"/>
      <c r="AT129" s="151" t="s">
        <v>146</v>
      </c>
      <c r="AU129" s="151" t="s">
        <v>77</v>
      </c>
      <c r="AV129" s="150" t="s">
        <v>77</v>
      </c>
      <c r="AW129" s="150" t="s">
        <v>30</v>
      </c>
      <c r="AX129" s="150" t="s">
        <v>75</v>
      </c>
      <c r="AY129" s="151" t="s">
        <v>135</v>
      </c>
    </row>
    <row r="130" spans="2:65" s="21" customFormat="1" ht="16.5" customHeight="1">
      <c r="B130" s="20"/>
      <c r="C130" s="128" t="s">
        <v>184</v>
      </c>
      <c r="D130" s="128" t="s">
        <v>137</v>
      </c>
      <c r="E130" s="129" t="s">
        <v>185</v>
      </c>
      <c r="F130" s="130" t="s">
        <v>186</v>
      </c>
      <c r="G130" s="131" t="s">
        <v>187</v>
      </c>
      <c r="H130" s="132">
        <v>59.2</v>
      </c>
      <c r="I130" s="5"/>
      <c r="J130" s="133">
        <f>ROUND(I130*H130,2)</f>
        <v>0</v>
      </c>
      <c r="K130" s="130" t="s">
        <v>166</v>
      </c>
      <c r="L130" s="20"/>
      <c r="M130" s="134" t="s">
        <v>1</v>
      </c>
      <c r="N130" s="135" t="s">
        <v>38</v>
      </c>
      <c r="O130" s="40"/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1" t="s">
        <v>142</v>
      </c>
      <c r="AT130" s="11" t="s">
        <v>137</v>
      </c>
      <c r="AU130" s="11" t="s">
        <v>77</v>
      </c>
      <c r="AY130" s="11" t="s">
        <v>135</v>
      </c>
      <c r="BE130" s="138">
        <f>IF(N130="základní",J130,0)</f>
        <v>0</v>
      </c>
      <c r="BF130" s="138">
        <f>IF(N130="snížená",J130,0)</f>
        <v>0</v>
      </c>
      <c r="BG130" s="138">
        <f>IF(N130="zákl. přenesená",J130,0)</f>
        <v>0</v>
      </c>
      <c r="BH130" s="138">
        <f>IF(N130="sníž. přenesená",J130,0)</f>
        <v>0</v>
      </c>
      <c r="BI130" s="138">
        <f>IF(N130="nulová",J130,0)</f>
        <v>0</v>
      </c>
      <c r="BJ130" s="11" t="s">
        <v>75</v>
      </c>
      <c r="BK130" s="138">
        <f>ROUND(I130*H130,2)</f>
        <v>0</v>
      </c>
      <c r="BL130" s="11" t="s">
        <v>142</v>
      </c>
      <c r="BM130" s="11" t="s">
        <v>188</v>
      </c>
    </row>
    <row r="131" spans="2:47" s="21" customFormat="1" ht="19.2">
      <c r="B131" s="20"/>
      <c r="D131" s="139" t="s">
        <v>144</v>
      </c>
      <c r="F131" s="140" t="s">
        <v>189</v>
      </c>
      <c r="L131" s="20"/>
      <c r="M131" s="141"/>
      <c r="N131" s="40"/>
      <c r="O131" s="40"/>
      <c r="P131" s="40"/>
      <c r="Q131" s="40"/>
      <c r="R131" s="40"/>
      <c r="S131" s="40"/>
      <c r="T131" s="41"/>
      <c r="AT131" s="11" t="s">
        <v>144</v>
      </c>
      <c r="AU131" s="11" t="s">
        <v>77</v>
      </c>
    </row>
    <row r="132" spans="2:51" s="150" customFormat="1" ht="12">
      <c r="B132" s="149"/>
      <c r="D132" s="139" t="s">
        <v>146</v>
      </c>
      <c r="E132" s="151" t="s">
        <v>1</v>
      </c>
      <c r="F132" s="152" t="s">
        <v>91</v>
      </c>
      <c r="H132" s="153">
        <v>29.6</v>
      </c>
      <c r="L132" s="149"/>
      <c r="M132" s="154"/>
      <c r="N132" s="155"/>
      <c r="O132" s="155"/>
      <c r="P132" s="155"/>
      <c r="Q132" s="155"/>
      <c r="R132" s="155"/>
      <c r="S132" s="155"/>
      <c r="T132" s="156"/>
      <c r="AT132" s="151" t="s">
        <v>146</v>
      </c>
      <c r="AU132" s="151" t="s">
        <v>77</v>
      </c>
      <c r="AV132" s="150" t="s">
        <v>77</v>
      </c>
      <c r="AW132" s="150" t="s">
        <v>30</v>
      </c>
      <c r="AX132" s="150" t="s">
        <v>75</v>
      </c>
      <c r="AY132" s="151" t="s">
        <v>135</v>
      </c>
    </row>
    <row r="133" spans="2:51" s="150" customFormat="1" ht="12">
      <c r="B133" s="149"/>
      <c r="D133" s="139" t="s">
        <v>146</v>
      </c>
      <c r="F133" s="152" t="s">
        <v>190</v>
      </c>
      <c r="H133" s="153">
        <v>59.2</v>
      </c>
      <c r="L133" s="149"/>
      <c r="M133" s="154"/>
      <c r="N133" s="155"/>
      <c r="O133" s="155"/>
      <c r="P133" s="155"/>
      <c r="Q133" s="155"/>
      <c r="R133" s="155"/>
      <c r="S133" s="155"/>
      <c r="T133" s="156"/>
      <c r="AT133" s="151" t="s">
        <v>146</v>
      </c>
      <c r="AU133" s="151" t="s">
        <v>77</v>
      </c>
      <c r="AV133" s="150" t="s">
        <v>77</v>
      </c>
      <c r="AW133" s="150" t="s">
        <v>3</v>
      </c>
      <c r="AX133" s="150" t="s">
        <v>75</v>
      </c>
      <c r="AY133" s="151" t="s">
        <v>135</v>
      </c>
    </row>
    <row r="134" spans="2:65" s="21" customFormat="1" ht="16.5" customHeight="1">
      <c r="B134" s="20"/>
      <c r="C134" s="128" t="s">
        <v>191</v>
      </c>
      <c r="D134" s="128" t="s">
        <v>137</v>
      </c>
      <c r="E134" s="129" t="s">
        <v>192</v>
      </c>
      <c r="F134" s="130" t="s">
        <v>193</v>
      </c>
      <c r="G134" s="131" t="s">
        <v>140</v>
      </c>
      <c r="H134" s="132">
        <v>51.8</v>
      </c>
      <c r="I134" s="5"/>
      <c r="J134" s="133">
        <f>ROUND(I134*H134,2)</f>
        <v>0</v>
      </c>
      <c r="K134" s="130" t="s">
        <v>166</v>
      </c>
      <c r="L134" s="20"/>
      <c r="M134" s="134" t="s">
        <v>1</v>
      </c>
      <c r="N134" s="135" t="s">
        <v>38</v>
      </c>
      <c r="O134" s="40"/>
      <c r="P134" s="136">
        <f>O134*H134</f>
        <v>0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AR134" s="11" t="s">
        <v>142</v>
      </c>
      <c r="AT134" s="11" t="s">
        <v>137</v>
      </c>
      <c r="AU134" s="11" t="s">
        <v>77</v>
      </c>
      <c r="AY134" s="11" t="s">
        <v>135</v>
      </c>
      <c r="BE134" s="138">
        <f>IF(N134="základní",J134,0)</f>
        <v>0</v>
      </c>
      <c r="BF134" s="138">
        <f>IF(N134="snížená",J134,0)</f>
        <v>0</v>
      </c>
      <c r="BG134" s="138">
        <f>IF(N134="zákl. přenesená",J134,0)</f>
        <v>0</v>
      </c>
      <c r="BH134" s="138">
        <f>IF(N134="sníž. přenesená",J134,0)</f>
        <v>0</v>
      </c>
      <c r="BI134" s="138">
        <f>IF(N134="nulová",J134,0)</f>
        <v>0</v>
      </c>
      <c r="BJ134" s="11" t="s">
        <v>75</v>
      </c>
      <c r="BK134" s="138">
        <f>ROUND(I134*H134,2)</f>
        <v>0</v>
      </c>
      <c r="BL134" s="11" t="s">
        <v>142</v>
      </c>
      <c r="BM134" s="11" t="s">
        <v>194</v>
      </c>
    </row>
    <row r="135" spans="2:47" s="21" customFormat="1" ht="19.2">
      <c r="B135" s="20"/>
      <c r="D135" s="139" t="s">
        <v>144</v>
      </c>
      <c r="F135" s="140" t="s">
        <v>195</v>
      </c>
      <c r="L135" s="20"/>
      <c r="M135" s="141"/>
      <c r="N135" s="40"/>
      <c r="O135" s="40"/>
      <c r="P135" s="40"/>
      <c r="Q135" s="40"/>
      <c r="R135" s="40"/>
      <c r="S135" s="40"/>
      <c r="T135" s="41"/>
      <c r="AT135" s="11" t="s">
        <v>144</v>
      </c>
      <c r="AU135" s="11" t="s">
        <v>77</v>
      </c>
    </row>
    <row r="136" spans="2:51" s="150" customFormat="1" ht="12">
      <c r="B136" s="149"/>
      <c r="D136" s="139" t="s">
        <v>146</v>
      </c>
      <c r="E136" s="151" t="s">
        <v>89</v>
      </c>
      <c r="F136" s="152" t="s">
        <v>90</v>
      </c>
      <c r="H136" s="153">
        <v>51.8</v>
      </c>
      <c r="L136" s="149"/>
      <c r="M136" s="154"/>
      <c r="N136" s="155"/>
      <c r="O136" s="155"/>
      <c r="P136" s="155"/>
      <c r="Q136" s="155"/>
      <c r="R136" s="155"/>
      <c r="S136" s="155"/>
      <c r="T136" s="156"/>
      <c r="AT136" s="151" t="s">
        <v>146</v>
      </c>
      <c r="AU136" s="151" t="s">
        <v>77</v>
      </c>
      <c r="AV136" s="150" t="s">
        <v>77</v>
      </c>
      <c r="AW136" s="150" t="s">
        <v>30</v>
      </c>
      <c r="AX136" s="150" t="s">
        <v>75</v>
      </c>
      <c r="AY136" s="151" t="s">
        <v>135</v>
      </c>
    </row>
    <row r="137" spans="2:65" s="21" customFormat="1" ht="16.5" customHeight="1">
      <c r="B137" s="20"/>
      <c r="C137" s="128" t="s">
        <v>196</v>
      </c>
      <c r="D137" s="128" t="s">
        <v>137</v>
      </c>
      <c r="E137" s="129" t="s">
        <v>197</v>
      </c>
      <c r="F137" s="130" t="s">
        <v>198</v>
      </c>
      <c r="G137" s="131" t="s">
        <v>140</v>
      </c>
      <c r="H137" s="132">
        <v>22.2</v>
      </c>
      <c r="I137" s="5"/>
      <c r="J137" s="133">
        <f>ROUND(I137*H137,2)</f>
        <v>0</v>
      </c>
      <c r="K137" s="130" t="s">
        <v>141</v>
      </c>
      <c r="L137" s="20"/>
      <c r="M137" s="134" t="s">
        <v>1</v>
      </c>
      <c r="N137" s="135" t="s">
        <v>38</v>
      </c>
      <c r="O137" s="40"/>
      <c r="P137" s="136">
        <f>O137*H137</f>
        <v>0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AR137" s="11" t="s">
        <v>142</v>
      </c>
      <c r="AT137" s="11" t="s">
        <v>137</v>
      </c>
      <c r="AU137" s="11" t="s">
        <v>77</v>
      </c>
      <c r="AY137" s="11" t="s">
        <v>135</v>
      </c>
      <c r="BE137" s="138">
        <f>IF(N137="základní",J137,0)</f>
        <v>0</v>
      </c>
      <c r="BF137" s="138">
        <f>IF(N137="snížená",J137,0)</f>
        <v>0</v>
      </c>
      <c r="BG137" s="138">
        <f>IF(N137="zákl. přenesená",J137,0)</f>
        <v>0</v>
      </c>
      <c r="BH137" s="138">
        <f>IF(N137="sníž. přenesená",J137,0)</f>
        <v>0</v>
      </c>
      <c r="BI137" s="138">
        <f>IF(N137="nulová",J137,0)</f>
        <v>0</v>
      </c>
      <c r="BJ137" s="11" t="s">
        <v>75</v>
      </c>
      <c r="BK137" s="138">
        <f>ROUND(I137*H137,2)</f>
        <v>0</v>
      </c>
      <c r="BL137" s="11" t="s">
        <v>142</v>
      </c>
      <c r="BM137" s="11" t="s">
        <v>199</v>
      </c>
    </row>
    <row r="138" spans="2:47" s="21" customFormat="1" ht="19.2">
      <c r="B138" s="20"/>
      <c r="D138" s="139" t="s">
        <v>144</v>
      </c>
      <c r="F138" s="140" t="s">
        <v>200</v>
      </c>
      <c r="L138" s="20"/>
      <c r="M138" s="141"/>
      <c r="N138" s="40"/>
      <c r="O138" s="40"/>
      <c r="P138" s="40"/>
      <c r="Q138" s="40"/>
      <c r="R138" s="40"/>
      <c r="S138" s="40"/>
      <c r="T138" s="41"/>
      <c r="AT138" s="11" t="s">
        <v>144</v>
      </c>
      <c r="AU138" s="11" t="s">
        <v>77</v>
      </c>
    </row>
    <row r="139" spans="2:51" s="150" customFormat="1" ht="12">
      <c r="B139" s="149"/>
      <c r="D139" s="139" t="s">
        <v>146</v>
      </c>
      <c r="E139" s="151" t="s">
        <v>86</v>
      </c>
      <c r="F139" s="152" t="s">
        <v>87</v>
      </c>
      <c r="H139" s="153">
        <v>22.2</v>
      </c>
      <c r="L139" s="149"/>
      <c r="M139" s="154"/>
      <c r="N139" s="155"/>
      <c r="O139" s="155"/>
      <c r="P139" s="155"/>
      <c r="Q139" s="155"/>
      <c r="R139" s="155"/>
      <c r="S139" s="155"/>
      <c r="T139" s="156"/>
      <c r="AT139" s="151" t="s">
        <v>146</v>
      </c>
      <c r="AU139" s="151" t="s">
        <v>77</v>
      </c>
      <c r="AV139" s="150" t="s">
        <v>77</v>
      </c>
      <c r="AW139" s="150" t="s">
        <v>30</v>
      </c>
      <c r="AX139" s="150" t="s">
        <v>75</v>
      </c>
      <c r="AY139" s="151" t="s">
        <v>135</v>
      </c>
    </row>
    <row r="140" spans="2:65" s="21" customFormat="1" ht="16.5" customHeight="1">
      <c r="B140" s="20"/>
      <c r="C140" s="165" t="s">
        <v>201</v>
      </c>
      <c r="D140" s="165" t="s">
        <v>202</v>
      </c>
      <c r="E140" s="166" t="s">
        <v>203</v>
      </c>
      <c r="F140" s="167" t="s">
        <v>204</v>
      </c>
      <c r="G140" s="168" t="s">
        <v>187</v>
      </c>
      <c r="H140" s="169">
        <v>44.4</v>
      </c>
      <c r="I140" s="6"/>
      <c r="J140" s="170">
        <f>ROUND(I140*H140,2)</f>
        <v>0</v>
      </c>
      <c r="K140" s="167" t="s">
        <v>141</v>
      </c>
      <c r="L140" s="171"/>
      <c r="M140" s="172" t="s">
        <v>1</v>
      </c>
      <c r="N140" s="173" t="s">
        <v>38</v>
      </c>
      <c r="O140" s="40"/>
      <c r="P140" s="136">
        <f>O140*H140</f>
        <v>0</v>
      </c>
      <c r="Q140" s="136">
        <v>0</v>
      </c>
      <c r="R140" s="136">
        <f>Q140*H140</f>
        <v>0</v>
      </c>
      <c r="S140" s="136">
        <v>0</v>
      </c>
      <c r="T140" s="137">
        <f>S140*H140</f>
        <v>0</v>
      </c>
      <c r="AR140" s="11" t="s">
        <v>184</v>
      </c>
      <c r="AT140" s="11" t="s">
        <v>202</v>
      </c>
      <c r="AU140" s="11" t="s">
        <v>77</v>
      </c>
      <c r="AY140" s="11" t="s">
        <v>135</v>
      </c>
      <c r="BE140" s="138">
        <f>IF(N140="základní",J140,0)</f>
        <v>0</v>
      </c>
      <c r="BF140" s="138">
        <f>IF(N140="snížená",J140,0)</f>
        <v>0</v>
      </c>
      <c r="BG140" s="138">
        <f>IF(N140="zákl. přenesená",J140,0)</f>
        <v>0</v>
      </c>
      <c r="BH140" s="138">
        <f>IF(N140="sníž. přenesená",J140,0)</f>
        <v>0</v>
      </c>
      <c r="BI140" s="138">
        <f>IF(N140="nulová",J140,0)</f>
        <v>0</v>
      </c>
      <c r="BJ140" s="11" t="s">
        <v>75</v>
      </c>
      <c r="BK140" s="138">
        <f>ROUND(I140*H140,2)</f>
        <v>0</v>
      </c>
      <c r="BL140" s="11" t="s">
        <v>142</v>
      </c>
      <c r="BM140" s="11" t="s">
        <v>205</v>
      </c>
    </row>
    <row r="141" spans="2:47" s="21" customFormat="1" ht="12">
      <c r="B141" s="20"/>
      <c r="D141" s="139" t="s">
        <v>144</v>
      </c>
      <c r="F141" s="140" t="s">
        <v>204</v>
      </c>
      <c r="L141" s="20"/>
      <c r="M141" s="141"/>
      <c r="N141" s="40"/>
      <c r="O141" s="40"/>
      <c r="P141" s="40"/>
      <c r="Q141" s="40"/>
      <c r="R141" s="40"/>
      <c r="S141" s="40"/>
      <c r="T141" s="41"/>
      <c r="AT141" s="11" t="s">
        <v>144</v>
      </c>
      <c r="AU141" s="11" t="s">
        <v>77</v>
      </c>
    </row>
    <row r="142" spans="2:51" s="150" customFormat="1" ht="12">
      <c r="B142" s="149"/>
      <c r="D142" s="139" t="s">
        <v>146</v>
      </c>
      <c r="E142" s="151" t="s">
        <v>1</v>
      </c>
      <c r="F142" s="152" t="s">
        <v>86</v>
      </c>
      <c r="H142" s="153">
        <v>22.2</v>
      </c>
      <c r="L142" s="149"/>
      <c r="M142" s="154"/>
      <c r="N142" s="155"/>
      <c r="O142" s="155"/>
      <c r="P142" s="155"/>
      <c r="Q142" s="155"/>
      <c r="R142" s="155"/>
      <c r="S142" s="155"/>
      <c r="T142" s="156"/>
      <c r="AT142" s="151" t="s">
        <v>146</v>
      </c>
      <c r="AU142" s="151" t="s">
        <v>77</v>
      </c>
      <c r="AV142" s="150" t="s">
        <v>77</v>
      </c>
      <c r="AW142" s="150" t="s">
        <v>30</v>
      </c>
      <c r="AX142" s="150" t="s">
        <v>75</v>
      </c>
      <c r="AY142" s="151" t="s">
        <v>135</v>
      </c>
    </row>
    <row r="143" spans="2:51" s="150" customFormat="1" ht="12">
      <c r="B143" s="149"/>
      <c r="D143" s="139" t="s">
        <v>146</v>
      </c>
      <c r="F143" s="152" t="s">
        <v>206</v>
      </c>
      <c r="H143" s="153">
        <v>44.4</v>
      </c>
      <c r="L143" s="149"/>
      <c r="M143" s="154"/>
      <c r="N143" s="155"/>
      <c r="O143" s="155"/>
      <c r="P143" s="155"/>
      <c r="Q143" s="155"/>
      <c r="R143" s="155"/>
      <c r="S143" s="155"/>
      <c r="T143" s="156"/>
      <c r="AT143" s="151" t="s">
        <v>146</v>
      </c>
      <c r="AU143" s="151" t="s">
        <v>77</v>
      </c>
      <c r="AV143" s="150" t="s">
        <v>77</v>
      </c>
      <c r="AW143" s="150" t="s">
        <v>3</v>
      </c>
      <c r="AX143" s="150" t="s">
        <v>75</v>
      </c>
      <c r="AY143" s="151" t="s">
        <v>135</v>
      </c>
    </row>
    <row r="144" spans="2:63" s="116" customFormat="1" ht="22.95" customHeight="1">
      <c r="B144" s="115"/>
      <c r="D144" s="117" t="s">
        <v>66</v>
      </c>
      <c r="E144" s="126" t="s">
        <v>154</v>
      </c>
      <c r="F144" s="126" t="s">
        <v>207</v>
      </c>
      <c r="J144" s="127">
        <f>BK144</f>
        <v>0</v>
      </c>
      <c r="L144" s="115"/>
      <c r="M144" s="120"/>
      <c r="N144" s="121"/>
      <c r="O144" s="121"/>
      <c r="P144" s="122">
        <f>SUM(P145:P148)</f>
        <v>0</v>
      </c>
      <c r="Q144" s="121"/>
      <c r="R144" s="122">
        <f>SUM(R145:R148)</f>
        <v>0.35376</v>
      </c>
      <c r="S144" s="121"/>
      <c r="T144" s="123">
        <f>SUM(T145:T148)</f>
        <v>0</v>
      </c>
      <c r="AR144" s="117" t="s">
        <v>75</v>
      </c>
      <c r="AT144" s="124" t="s">
        <v>66</v>
      </c>
      <c r="AU144" s="124" t="s">
        <v>75</v>
      </c>
      <c r="AY144" s="117" t="s">
        <v>135</v>
      </c>
      <c r="BK144" s="125">
        <f>SUM(BK145:BK148)</f>
        <v>0</v>
      </c>
    </row>
    <row r="145" spans="2:65" s="21" customFormat="1" ht="16.5" customHeight="1">
      <c r="B145" s="20"/>
      <c r="C145" s="128" t="s">
        <v>208</v>
      </c>
      <c r="D145" s="128" t="s">
        <v>137</v>
      </c>
      <c r="E145" s="129" t="s">
        <v>209</v>
      </c>
      <c r="F145" s="130" t="s">
        <v>210</v>
      </c>
      <c r="G145" s="131" t="s">
        <v>211</v>
      </c>
      <c r="H145" s="132">
        <v>1.1</v>
      </c>
      <c r="I145" s="5"/>
      <c r="J145" s="133">
        <f>ROUND(I145*H145,2)</f>
        <v>0</v>
      </c>
      <c r="K145" s="130" t="s">
        <v>141</v>
      </c>
      <c r="L145" s="20"/>
      <c r="M145" s="134" t="s">
        <v>1</v>
      </c>
      <c r="N145" s="135" t="s">
        <v>38</v>
      </c>
      <c r="O145" s="40"/>
      <c r="P145" s="136">
        <f>O145*H145</f>
        <v>0</v>
      </c>
      <c r="Q145" s="136">
        <v>0.3216</v>
      </c>
      <c r="R145" s="136">
        <f>Q145*H145</f>
        <v>0.35376</v>
      </c>
      <c r="S145" s="136">
        <v>0</v>
      </c>
      <c r="T145" s="137">
        <f>S145*H145</f>
        <v>0</v>
      </c>
      <c r="AR145" s="11" t="s">
        <v>142</v>
      </c>
      <c r="AT145" s="11" t="s">
        <v>137</v>
      </c>
      <c r="AU145" s="11" t="s">
        <v>77</v>
      </c>
      <c r="AY145" s="11" t="s">
        <v>135</v>
      </c>
      <c r="BE145" s="138">
        <f>IF(N145="základní",J145,0)</f>
        <v>0</v>
      </c>
      <c r="BF145" s="138">
        <f>IF(N145="snížená",J145,0)</f>
        <v>0</v>
      </c>
      <c r="BG145" s="138">
        <f>IF(N145="zákl. přenesená",J145,0)</f>
        <v>0</v>
      </c>
      <c r="BH145" s="138">
        <f>IF(N145="sníž. přenesená",J145,0)</f>
        <v>0</v>
      </c>
      <c r="BI145" s="138">
        <f>IF(N145="nulová",J145,0)</f>
        <v>0</v>
      </c>
      <c r="BJ145" s="11" t="s">
        <v>75</v>
      </c>
      <c r="BK145" s="138">
        <f>ROUND(I145*H145,2)</f>
        <v>0</v>
      </c>
      <c r="BL145" s="11" t="s">
        <v>142</v>
      </c>
      <c r="BM145" s="11" t="s">
        <v>212</v>
      </c>
    </row>
    <row r="146" spans="2:47" s="21" customFormat="1" ht="19.2">
      <c r="B146" s="20"/>
      <c r="D146" s="139" t="s">
        <v>144</v>
      </c>
      <c r="F146" s="140" t="s">
        <v>213</v>
      </c>
      <c r="L146" s="20"/>
      <c r="M146" s="141"/>
      <c r="N146" s="40"/>
      <c r="O146" s="40"/>
      <c r="P146" s="40"/>
      <c r="Q146" s="40"/>
      <c r="R146" s="40"/>
      <c r="S146" s="40"/>
      <c r="T146" s="41"/>
      <c r="AT146" s="11" t="s">
        <v>144</v>
      </c>
      <c r="AU146" s="11" t="s">
        <v>77</v>
      </c>
    </row>
    <row r="147" spans="2:51" s="143" customFormat="1" ht="12">
      <c r="B147" s="142"/>
      <c r="D147" s="139" t="s">
        <v>146</v>
      </c>
      <c r="E147" s="144" t="s">
        <v>1</v>
      </c>
      <c r="F147" s="145" t="s">
        <v>214</v>
      </c>
      <c r="H147" s="144" t="s">
        <v>1</v>
      </c>
      <c r="L147" s="142"/>
      <c r="M147" s="146"/>
      <c r="N147" s="147"/>
      <c r="O147" s="147"/>
      <c r="P147" s="147"/>
      <c r="Q147" s="147"/>
      <c r="R147" s="147"/>
      <c r="S147" s="147"/>
      <c r="T147" s="148"/>
      <c r="AT147" s="144" t="s">
        <v>146</v>
      </c>
      <c r="AU147" s="144" t="s">
        <v>77</v>
      </c>
      <c r="AV147" s="143" t="s">
        <v>75</v>
      </c>
      <c r="AW147" s="143" t="s">
        <v>30</v>
      </c>
      <c r="AX147" s="143" t="s">
        <v>67</v>
      </c>
      <c r="AY147" s="144" t="s">
        <v>135</v>
      </c>
    </row>
    <row r="148" spans="2:51" s="150" customFormat="1" ht="12">
      <c r="B148" s="149"/>
      <c r="D148" s="139" t="s">
        <v>146</v>
      </c>
      <c r="E148" s="151" t="s">
        <v>1</v>
      </c>
      <c r="F148" s="152" t="s">
        <v>215</v>
      </c>
      <c r="H148" s="153">
        <v>1.1</v>
      </c>
      <c r="L148" s="149"/>
      <c r="M148" s="154"/>
      <c r="N148" s="155"/>
      <c r="O148" s="155"/>
      <c r="P148" s="155"/>
      <c r="Q148" s="155"/>
      <c r="R148" s="155"/>
      <c r="S148" s="155"/>
      <c r="T148" s="156"/>
      <c r="AT148" s="151" t="s">
        <v>146</v>
      </c>
      <c r="AU148" s="151" t="s">
        <v>77</v>
      </c>
      <c r="AV148" s="150" t="s">
        <v>77</v>
      </c>
      <c r="AW148" s="150" t="s">
        <v>30</v>
      </c>
      <c r="AX148" s="150" t="s">
        <v>75</v>
      </c>
      <c r="AY148" s="151" t="s">
        <v>135</v>
      </c>
    </row>
    <row r="149" spans="2:63" s="116" customFormat="1" ht="22.95" customHeight="1">
      <c r="B149" s="115"/>
      <c r="D149" s="117" t="s">
        <v>66</v>
      </c>
      <c r="E149" s="126" t="s">
        <v>142</v>
      </c>
      <c r="F149" s="126" t="s">
        <v>216</v>
      </c>
      <c r="J149" s="127">
        <f>BK149</f>
        <v>0</v>
      </c>
      <c r="L149" s="115"/>
      <c r="M149" s="120"/>
      <c r="N149" s="121"/>
      <c r="O149" s="121"/>
      <c r="P149" s="122">
        <f>SUM(P150:P152)</f>
        <v>0</v>
      </c>
      <c r="Q149" s="121"/>
      <c r="R149" s="122">
        <f>SUM(R150:R152)</f>
        <v>0</v>
      </c>
      <c r="S149" s="121"/>
      <c r="T149" s="123">
        <f>SUM(T150:T152)</f>
        <v>0</v>
      </c>
      <c r="AR149" s="117" t="s">
        <v>75</v>
      </c>
      <c r="AT149" s="124" t="s">
        <v>66</v>
      </c>
      <c r="AU149" s="124" t="s">
        <v>75</v>
      </c>
      <c r="AY149" s="117" t="s">
        <v>135</v>
      </c>
      <c r="BK149" s="125">
        <f>SUM(BK150:BK152)</f>
        <v>0</v>
      </c>
    </row>
    <row r="150" spans="2:65" s="21" customFormat="1" ht="16.5" customHeight="1">
      <c r="B150" s="20"/>
      <c r="C150" s="128" t="s">
        <v>217</v>
      </c>
      <c r="D150" s="128" t="s">
        <v>137</v>
      </c>
      <c r="E150" s="129" t="s">
        <v>218</v>
      </c>
      <c r="F150" s="130" t="s">
        <v>219</v>
      </c>
      <c r="G150" s="131" t="s">
        <v>140</v>
      </c>
      <c r="H150" s="132">
        <v>7.4</v>
      </c>
      <c r="I150" s="5"/>
      <c r="J150" s="133">
        <f>ROUND(I150*H150,2)</f>
        <v>0</v>
      </c>
      <c r="K150" s="130" t="s">
        <v>141</v>
      </c>
      <c r="L150" s="20"/>
      <c r="M150" s="134" t="s">
        <v>1</v>
      </c>
      <c r="N150" s="135" t="s">
        <v>38</v>
      </c>
      <c r="O150" s="40"/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1" t="s">
        <v>142</v>
      </c>
      <c r="AT150" s="11" t="s">
        <v>137</v>
      </c>
      <c r="AU150" s="11" t="s">
        <v>77</v>
      </c>
      <c r="AY150" s="11" t="s">
        <v>135</v>
      </c>
      <c r="BE150" s="138">
        <f>IF(N150="základní",J150,0)</f>
        <v>0</v>
      </c>
      <c r="BF150" s="138">
        <f>IF(N150="snížená",J150,0)</f>
        <v>0</v>
      </c>
      <c r="BG150" s="138">
        <f>IF(N150="zákl. přenesená",J150,0)</f>
        <v>0</v>
      </c>
      <c r="BH150" s="138">
        <f>IF(N150="sníž. přenesená",J150,0)</f>
        <v>0</v>
      </c>
      <c r="BI150" s="138">
        <f>IF(N150="nulová",J150,0)</f>
        <v>0</v>
      </c>
      <c r="BJ150" s="11" t="s">
        <v>75</v>
      </c>
      <c r="BK150" s="138">
        <f>ROUND(I150*H150,2)</f>
        <v>0</v>
      </c>
      <c r="BL150" s="11" t="s">
        <v>142</v>
      </c>
      <c r="BM150" s="11" t="s">
        <v>220</v>
      </c>
    </row>
    <row r="151" spans="2:47" s="21" customFormat="1" ht="12">
      <c r="B151" s="20"/>
      <c r="D151" s="139" t="s">
        <v>144</v>
      </c>
      <c r="F151" s="140" t="s">
        <v>221</v>
      </c>
      <c r="L151" s="20"/>
      <c r="M151" s="141"/>
      <c r="N151" s="40"/>
      <c r="O151" s="40"/>
      <c r="P151" s="40"/>
      <c r="Q151" s="40"/>
      <c r="R151" s="40"/>
      <c r="S151" s="40"/>
      <c r="T151" s="41"/>
      <c r="AT151" s="11" t="s">
        <v>144</v>
      </c>
      <c r="AU151" s="11" t="s">
        <v>77</v>
      </c>
    </row>
    <row r="152" spans="2:51" s="150" customFormat="1" ht="12">
      <c r="B152" s="149"/>
      <c r="D152" s="139" t="s">
        <v>146</v>
      </c>
      <c r="E152" s="151" t="s">
        <v>222</v>
      </c>
      <c r="F152" s="152" t="s">
        <v>223</v>
      </c>
      <c r="H152" s="153">
        <v>7.4</v>
      </c>
      <c r="L152" s="149"/>
      <c r="M152" s="154"/>
      <c r="N152" s="155"/>
      <c r="O152" s="155"/>
      <c r="P152" s="155"/>
      <c r="Q152" s="155"/>
      <c r="R152" s="155"/>
      <c r="S152" s="155"/>
      <c r="T152" s="156"/>
      <c r="AT152" s="151" t="s">
        <v>146</v>
      </c>
      <c r="AU152" s="151" t="s">
        <v>77</v>
      </c>
      <c r="AV152" s="150" t="s">
        <v>77</v>
      </c>
      <c r="AW152" s="150" t="s">
        <v>30</v>
      </c>
      <c r="AX152" s="150" t="s">
        <v>75</v>
      </c>
      <c r="AY152" s="151" t="s">
        <v>135</v>
      </c>
    </row>
    <row r="153" spans="2:63" s="116" customFormat="1" ht="22.95" customHeight="1">
      <c r="B153" s="115"/>
      <c r="D153" s="117" t="s">
        <v>66</v>
      </c>
      <c r="E153" s="126" t="s">
        <v>171</v>
      </c>
      <c r="F153" s="126" t="s">
        <v>224</v>
      </c>
      <c r="J153" s="127">
        <f>BK153</f>
        <v>0</v>
      </c>
      <c r="L153" s="115"/>
      <c r="M153" s="120"/>
      <c r="N153" s="121"/>
      <c r="O153" s="121"/>
      <c r="P153" s="122">
        <f>SUM(P154:P173)</f>
        <v>0</v>
      </c>
      <c r="Q153" s="121"/>
      <c r="R153" s="122">
        <f>SUM(R154:R173)</f>
        <v>45.89680679999999</v>
      </c>
      <c r="S153" s="121"/>
      <c r="T153" s="123">
        <f>SUM(T154:T173)</f>
        <v>0</v>
      </c>
      <c r="AR153" s="117" t="s">
        <v>75</v>
      </c>
      <c r="AT153" s="124" t="s">
        <v>66</v>
      </c>
      <c r="AU153" s="124" t="s">
        <v>75</v>
      </c>
      <c r="AY153" s="117" t="s">
        <v>135</v>
      </c>
      <c r="BK153" s="125">
        <f>SUM(BK154:BK173)</f>
        <v>0</v>
      </c>
    </row>
    <row r="154" spans="2:65" s="21" customFormat="1" ht="16.5" customHeight="1">
      <c r="B154" s="20"/>
      <c r="C154" s="128" t="s">
        <v>225</v>
      </c>
      <c r="D154" s="128" t="s">
        <v>137</v>
      </c>
      <c r="E154" s="129" t="s">
        <v>226</v>
      </c>
      <c r="F154" s="130" t="s">
        <v>227</v>
      </c>
      <c r="G154" s="131" t="s">
        <v>211</v>
      </c>
      <c r="H154" s="132">
        <v>1.08</v>
      </c>
      <c r="I154" s="5"/>
      <c r="J154" s="133">
        <f>ROUND(I154*H154,2)</f>
        <v>0</v>
      </c>
      <c r="K154" s="130" t="s">
        <v>141</v>
      </c>
      <c r="L154" s="20"/>
      <c r="M154" s="134" t="s">
        <v>1</v>
      </c>
      <c r="N154" s="135" t="s">
        <v>38</v>
      </c>
      <c r="O154" s="40"/>
      <c r="P154" s="136">
        <f>O154*H154</f>
        <v>0</v>
      </c>
      <c r="Q154" s="136">
        <v>0.0474</v>
      </c>
      <c r="R154" s="136">
        <f>Q154*H154</f>
        <v>0.051192</v>
      </c>
      <c r="S154" s="136">
        <v>0</v>
      </c>
      <c r="T154" s="137">
        <f>S154*H154</f>
        <v>0</v>
      </c>
      <c r="AR154" s="11" t="s">
        <v>142</v>
      </c>
      <c r="AT154" s="11" t="s">
        <v>137</v>
      </c>
      <c r="AU154" s="11" t="s">
        <v>77</v>
      </c>
      <c r="AY154" s="11" t="s">
        <v>135</v>
      </c>
      <c r="BE154" s="138">
        <f>IF(N154="základní",J154,0)</f>
        <v>0</v>
      </c>
      <c r="BF154" s="138">
        <f>IF(N154="snížená",J154,0)</f>
        <v>0</v>
      </c>
      <c r="BG154" s="138">
        <f>IF(N154="zákl. přenesená",J154,0)</f>
        <v>0</v>
      </c>
      <c r="BH154" s="138">
        <f>IF(N154="sníž. přenesená",J154,0)</f>
        <v>0</v>
      </c>
      <c r="BI154" s="138">
        <f>IF(N154="nulová",J154,0)</f>
        <v>0</v>
      </c>
      <c r="BJ154" s="11" t="s">
        <v>75</v>
      </c>
      <c r="BK154" s="138">
        <f>ROUND(I154*H154,2)</f>
        <v>0</v>
      </c>
      <c r="BL154" s="11" t="s">
        <v>142</v>
      </c>
      <c r="BM154" s="11" t="s">
        <v>228</v>
      </c>
    </row>
    <row r="155" spans="2:47" s="21" customFormat="1" ht="12">
      <c r="B155" s="20"/>
      <c r="D155" s="139" t="s">
        <v>144</v>
      </c>
      <c r="F155" s="140" t="s">
        <v>229</v>
      </c>
      <c r="L155" s="20"/>
      <c r="M155" s="141"/>
      <c r="N155" s="40"/>
      <c r="O155" s="40"/>
      <c r="P155" s="40"/>
      <c r="Q155" s="40"/>
      <c r="R155" s="40"/>
      <c r="S155" s="40"/>
      <c r="T155" s="41"/>
      <c r="AT155" s="11" t="s">
        <v>144</v>
      </c>
      <c r="AU155" s="11" t="s">
        <v>77</v>
      </c>
    </row>
    <row r="156" spans="2:51" s="143" customFormat="1" ht="12">
      <c r="B156" s="142"/>
      <c r="D156" s="139" t="s">
        <v>146</v>
      </c>
      <c r="E156" s="144" t="s">
        <v>1</v>
      </c>
      <c r="F156" s="145" t="s">
        <v>230</v>
      </c>
      <c r="H156" s="144" t="s">
        <v>1</v>
      </c>
      <c r="L156" s="142"/>
      <c r="M156" s="146"/>
      <c r="N156" s="147"/>
      <c r="O156" s="147"/>
      <c r="P156" s="147"/>
      <c r="Q156" s="147"/>
      <c r="R156" s="147"/>
      <c r="S156" s="147"/>
      <c r="T156" s="148"/>
      <c r="AT156" s="144" t="s">
        <v>146</v>
      </c>
      <c r="AU156" s="144" t="s">
        <v>77</v>
      </c>
      <c r="AV156" s="143" t="s">
        <v>75</v>
      </c>
      <c r="AW156" s="143" t="s">
        <v>30</v>
      </c>
      <c r="AX156" s="143" t="s">
        <v>67</v>
      </c>
      <c r="AY156" s="144" t="s">
        <v>135</v>
      </c>
    </row>
    <row r="157" spans="2:51" s="150" customFormat="1" ht="12">
      <c r="B157" s="149"/>
      <c r="D157" s="139" t="s">
        <v>146</v>
      </c>
      <c r="E157" s="151" t="s">
        <v>1</v>
      </c>
      <c r="F157" s="152" t="s">
        <v>231</v>
      </c>
      <c r="H157" s="153">
        <v>1.08</v>
      </c>
      <c r="L157" s="149"/>
      <c r="M157" s="154"/>
      <c r="N157" s="155"/>
      <c r="O157" s="155"/>
      <c r="P157" s="155"/>
      <c r="Q157" s="155"/>
      <c r="R157" s="155"/>
      <c r="S157" s="155"/>
      <c r="T157" s="156"/>
      <c r="AT157" s="151" t="s">
        <v>146</v>
      </c>
      <c r="AU157" s="151" t="s">
        <v>77</v>
      </c>
      <c r="AV157" s="150" t="s">
        <v>77</v>
      </c>
      <c r="AW157" s="150" t="s">
        <v>30</v>
      </c>
      <c r="AX157" s="150" t="s">
        <v>75</v>
      </c>
      <c r="AY157" s="151" t="s">
        <v>135</v>
      </c>
    </row>
    <row r="158" spans="2:65" s="21" customFormat="1" ht="16.5" customHeight="1">
      <c r="B158" s="20"/>
      <c r="C158" s="128" t="s">
        <v>8</v>
      </c>
      <c r="D158" s="128" t="s">
        <v>137</v>
      </c>
      <c r="E158" s="129" t="s">
        <v>232</v>
      </c>
      <c r="F158" s="130" t="s">
        <v>233</v>
      </c>
      <c r="G158" s="131" t="s">
        <v>211</v>
      </c>
      <c r="H158" s="132">
        <v>1.08</v>
      </c>
      <c r="I158" s="5"/>
      <c r="J158" s="133">
        <f>ROUND(I158*H158,2)</f>
        <v>0</v>
      </c>
      <c r="K158" s="130" t="s">
        <v>141</v>
      </c>
      <c r="L158" s="20"/>
      <c r="M158" s="134" t="s">
        <v>1</v>
      </c>
      <c r="N158" s="135" t="s">
        <v>38</v>
      </c>
      <c r="O158" s="40"/>
      <c r="P158" s="136">
        <f>O158*H158</f>
        <v>0</v>
      </c>
      <c r="Q158" s="136">
        <v>0.0474</v>
      </c>
      <c r="R158" s="136">
        <f>Q158*H158</f>
        <v>0.051192</v>
      </c>
      <c r="S158" s="136">
        <v>0</v>
      </c>
      <c r="T158" s="137">
        <f>S158*H158</f>
        <v>0</v>
      </c>
      <c r="AR158" s="11" t="s">
        <v>142</v>
      </c>
      <c r="AT158" s="11" t="s">
        <v>137</v>
      </c>
      <c r="AU158" s="11" t="s">
        <v>77</v>
      </c>
      <c r="AY158" s="11" t="s">
        <v>135</v>
      </c>
      <c r="BE158" s="138">
        <f>IF(N158="základní",J158,0)</f>
        <v>0</v>
      </c>
      <c r="BF158" s="138">
        <f>IF(N158="snížená",J158,0)</f>
        <v>0</v>
      </c>
      <c r="BG158" s="138">
        <f>IF(N158="zákl. přenesená",J158,0)</f>
        <v>0</v>
      </c>
      <c r="BH158" s="138">
        <f>IF(N158="sníž. přenesená",J158,0)</f>
        <v>0</v>
      </c>
      <c r="BI158" s="138">
        <f>IF(N158="nulová",J158,0)</f>
        <v>0</v>
      </c>
      <c r="BJ158" s="11" t="s">
        <v>75</v>
      </c>
      <c r="BK158" s="138">
        <f>ROUND(I158*H158,2)</f>
        <v>0</v>
      </c>
      <c r="BL158" s="11" t="s">
        <v>142</v>
      </c>
      <c r="BM158" s="11" t="s">
        <v>234</v>
      </c>
    </row>
    <row r="159" spans="2:47" s="21" customFormat="1" ht="12">
      <c r="B159" s="20"/>
      <c r="D159" s="139" t="s">
        <v>144</v>
      </c>
      <c r="F159" s="140" t="s">
        <v>235</v>
      </c>
      <c r="L159" s="20"/>
      <c r="M159" s="141"/>
      <c r="N159" s="40"/>
      <c r="O159" s="40"/>
      <c r="P159" s="40"/>
      <c r="Q159" s="40"/>
      <c r="R159" s="40"/>
      <c r="S159" s="40"/>
      <c r="T159" s="41"/>
      <c r="AT159" s="11" t="s">
        <v>144</v>
      </c>
      <c r="AU159" s="11" t="s">
        <v>77</v>
      </c>
    </row>
    <row r="160" spans="2:51" s="143" customFormat="1" ht="12">
      <c r="B160" s="142"/>
      <c r="D160" s="139" t="s">
        <v>146</v>
      </c>
      <c r="E160" s="144" t="s">
        <v>1</v>
      </c>
      <c r="F160" s="145" t="s">
        <v>230</v>
      </c>
      <c r="H160" s="144" t="s">
        <v>1</v>
      </c>
      <c r="L160" s="142"/>
      <c r="M160" s="146"/>
      <c r="N160" s="147"/>
      <c r="O160" s="147"/>
      <c r="P160" s="147"/>
      <c r="Q160" s="147"/>
      <c r="R160" s="147"/>
      <c r="S160" s="147"/>
      <c r="T160" s="148"/>
      <c r="AT160" s="144" t="s">
        <v>146</v>
      </c>
      <c r="AU160" s="144" t="s">
        <v>77</v>
      </c>
      <c r="AV160" s="143" t="s">
        <v>75</v>
      </c>
      <c r="AW160" s="143" t="s">
        <v>30</v>
      </c>
      <c r="AX160" s="143" t="s">
        <v>67</v>
      </c>
      <c r="AY160" s="144" t="s">
        <v>135</v>
      </c>
    </row>
    <row r="161" spans="2:51" s="150" customFormat="1" ht="12">
      <c r="B161" s="149"/>
      <c r="D161" s="139" t="s">
        <v>146</v>
      </c>
      <c r="E161" s="151" t="s">
        <v>1</v>
      </c>
      <c r="F161" s="152" t="s">
        <v>231</v>
      </c>
      <c r="H161" s="153">
        <v>1.08</v>
      </c>
      <c r="L161" s="149"/>
      <c r="M161" s="154"/>
      <c r="N161" s="155"/>
      <c r="O161" s="155"/>
      <c r="P161" s="155"/>
      <c r="Q161" s="155"/>
      <c r="R161" s="155"/>
      <c r="S161" s="155"/>
      <c r="T161" s="156"/>
      <c r="AT161" s="151" t="s">
        <v>146</v>
      </c>
      <c r="AU161" s="151" t="s">
        <v>77</v>
      </c>
      <c r="AV161" s="150" t="s">
        <v>77</v>
      </c>
      <c r="AW161" s="150" t="s">
        <v>30</v>
      </c>
      <c r="AX161" s="150" t="s">
        <v>75</v>
      </c>
      <c r="AY161" s="151" t="s">
        <v>135</v>
      </c>
    </row>
    <row r="162" spans="2:65" s="21" customFormat="1" ht="16.5" customHeight="1">
      <c r="B162" s="20"/>
      <c r="C162" s="128" t="s">
        <v>236</v>
      </c>
      <c r="D162" s="128" t="s">
        <v>137</v>
      </c>
      <c r="E162" s="129" t="s">
        <v>237</v>
      </c>
      <c r="F162" s="130" t="s">
        <v>238</v>
      </c>
      <c r="G162" s="131" t="s">
        <v>211</v>
      </c>
      <c r="H162" s="132">
        <v>1.1</v>
      </c>
      <c r="I162" s="5"/>
      <c r="J162" s="133">
        <f>ROUND(I162*H162,2)</f>
        <v>0</v>
      </c>
      <c r="K162" s="130" t="s">
        <v>141</v>
      </c>
      <c r="L162" s="20"/>
      <c r="M162" s="134" t="s">
        <v>1</v>
      </c>
      <c r="N162" s="135" t="s">
        <v>38</v>
      </c>
      <c r="O162" s="40"/>
      <c r="P162" s="136">
        <f>O162*H162</f>
        <v>0</v>
      </c>
      <c r="Q162" s="136">
        <v>0.00656</v>
      </c>
      <c r="R162" s="136">
        <f>Q162*H162</f>
        <v>0.007216</v>
      </c>
      <c r="S162" s="136">
        <v>0</v>
      </c>
      <c r="T162" s="137">
        <f>S162*H162</f>
        <v>0</v>
      </c>
      <c r="AR162" s="11" t="s">
        <v>142</v>
      </c>
      <c r="AT162" s="11" t="s">
        <v>137</v>
      </c>
      <c r="AU162" s="11" t="s">
        <v>77</v>
      </c>
      <c r="AY162" s="11" t="s">
        <v>135</v>
      </c>
      <c r="BE162" s="138">
        <f>IF(N162="základní",J162,0)</f>
        <v>0</v>
      </c>
      <c r="BF162" s="138">
        <f>IF(N162="snížená",J162,0)</f>
        <v>0</v>
      </c>
      <c r="BG162" s="138">
        <f>IF(N162="zákl. přenesená",J162,0)</f>
        <v>0</v>
      </c>
      <c r="BH162" s="138">
        <f>IF(N162="sníž. přenesená",J162,0)</f>
        <v>0</v>
      </c>
      <c r="BI162" s="138">
        <f>IF(N162="nulová",J162,0)</f>
        <v>0</v>
      </c>
      <c r="BJ162" s="11" t="s">
        <v>75</v>
      </c>
      <c r="BK162" s="138">
        <f>ROUND(I162*H162,2)</f>
        <v>0</v>
      </c>
      <c r="BL162" s="11" t="s">
        <v>142</v>
      </c>
      <c r="BM162" s="11" t="s">
        <v>239</v>
      </c>
    </row>
    <row r="163" spans="2:47" s="21" customFormat="1" ht="19.2">
      <c r="B163" s="20"/>
      <c r="D163" s="139" t="s">
        <v>144</v>
      </c>
      <c r="F163" s="140" t="s">
        <v>240</v>
      </c>
      <c r="L163" s="20"/>
      <c r="M163" s="141"/>
      <c r="N163" s="40"/>
      <c r="O163" s="40"/>
      <c r="P163" s="40"/>
      <c r="Q163" s="40"/>
      <c r="R163" s="40"/>
      <c r="S163" s="40"/>
      <c r="T163" s="41"/>
      <c r="AT163" s="11" t="s">
        <v>144</v>
      </c>
      <c r="AU163" s="11" t="s">
        <v>77</v>
      </c>
    </row>
    <row r="164" spans="2:51" s="143" customFormat="1" ht="12">
      <c r="B164" s="142"/>
      <c r="D164" s="139" t="s">
        <v>146</v>
      </c>
      <c r="E164" s="144" t="s">
        <v>1</v>
      </c>
      <c r="F164" s="145" t="s">
        <v>214</v>
      </c>
      <c r="H164" s="144" t="s">
        <v>1</v>
      </c>
      <c r="L164" s="142"/>
      <c r="M164" s="146"/>
      <c r="N164" s="147"/>
      <c r="O164" s="147"/>
      <c r="P164" s="147"/>
      <c r="Q164" s="147"/>
      <c r="R164" s="147"/>
      <c r="S164" s="147"/>
      <c r="T164" s="148"/>
      <c r="AT164" s="144" t="s">
        <v>146</v>
      </c>
      <c r="AU164" s="144" t="s">
        <v>77</v>
      </c>
      <c r="AV164" s="143" t="s">
        <v>75</v>
      </c>
      <c r="AW164" s="143" t="s">
        <v>30</v>
      </c>
      <c r="AX164" s="143" t="s">
        <v>67</v>
      </c>
      <c r="AY164" s="144" t="s">
        <v>135</v>
      </c>
    </row>
    <row r="165" spans="2:51" s="150" customFormat="1" ht="12">
      <c r="B165" s="149"/>
      <c r="D165" s="139" t="s">
        <v>146</v>
      </c>
      <c r="E165" s="151" t="s">
        <v>1</v>
      </c>
      <c r="F165" s="152" t="s">
        <v>215</v>
      </c>
      <c r="H165" s="153">
        <v>1.1</v>
      </c>
      <c r="L165" s="149"/>
      <c r="M165" s="154"/>
      <c r="N165" s="155"/>
      <c r="O165" s="155"/>
      <c r="P165" s="155"/>
      <c r="Q165" s="155"/>
      <c r="R165" s="155"/>
      <c r="S165" s="155"/>
      <c r="T165" s="156"/>
      <c r="AT165" s="151" t="s">
        <v>146</v>
      </c>
      <c r="AU165" s="151" t="s">
        <v>77</v>
      </c>
      <c r="AV165" s="150" t="s">
        <v>77</v>
      </c>
      <c r="AW165" s="150" t="s">
        <v>30</v>
      </c>
      <c r="AX165" s="150" t="s">
        <v>75</v>
      </c>
      <c r="AY165" s="151" t="s">
        <v>135</v>
      </c>
    </row>
    <row r="166" spans="2:65" s="21" customFormat="1" ht="16.5" customHeight="1">
      <c r="B166" s="20"/>
      <c r="C166" s="128" t="s">
        <v>241</v>
      </c>
      <c r="D166" s="128" t="s">
        <v>137</v>
      </c>
      <c r="E166" s="129" t="s">
        <v>242</v>
      </c>
      <c r="F166" s="130" t="s">
        <v>243</v>
      </c>
      <c r="G166" s="131" t="s">
        <v>140</v>
      </c>
      <c r="H166" s="132">
        <v>12.02</v>
      </c>
      <c r="I166" s="5"/>
      <c r="J166" s="133">
        <f>ROUND(I166*H166,2)</f>
        <v>0</v>
      </c>
      <c r="K166" s="130" t="s">
        <v>141</v>
      </c>
      <c r="L166" s="20"/>
      <c r="M166" s="134" t="s">
        <v>1</v>
      </c>
      <c r="N166" s="135" t="s">
        <v>38</v>
      </c>
      <c r="O166" s="40"/>
      <c r="P166" s="136">
        <f>O166*H166</f>
        <v>0</v>
      </c>
      <c r="Q166" s="136">
        <v>2.25634</v>
      </c>
      <c r="R166" s="136">
        <f>Q166*H166</f>
        <v>27.121206799999996</v>
      </c>
      <c r="S166" s="136">
        <v>0</v>
      </c>
      <c r="T166" s="137">
        <f>S166*H166</f>
        <v>0</v>
      </c>
      <c r="AR166" s="11" t="s">
        <v>142</v>
      </c>
      <c r="AT166" s="11" t="s">
        <v>137</v>
      </c>
      <c r="AU166" s="11" t="s">
        <v>77</v>
      </c>
      <c r="AY166" s="11" t="s">
        <v>135</v>
      </c>
      <c r="BE166" s="138">
        <f>IF(N166="základní",J166,0)</f>
        <v>0</v>
      </c>
      <c r="BF166" s="138">
        <f>IF(N166="snížená",J166,0)</f>
        <v>0</v>
      </c>
      <c r="BG166" s="138">
        <f>IF(N166="zákl. přenesená",J166,0)</f>
        <v>0</v>
      </c>
      <c r="BH166" s="138">
        <f>IF(N166="sníž. přenesená",J166,0)</f>
        <v>0</v>
      </c>
      <c r="BI166" s="138">
        <f>IF(N166="nulová",J166,0)</f>
        <v>0</v>
      </c>
      <c r="BJ166" s="11" t="s">
        <v>75</v>
      </c>
      <c r="BK166" s="138">
        <f>ROUND(I166*H166,2)</f>
        <v>0</v>
      </c>
      <c r="BL166" s="11" t="s">
        <v>142</v>
      </c>
      <c r="BM166" s="11" t="s">
        <v>244</v>
      </c>
    </row>
    <row r="167" spans="2:47" s="21" customFormat="1" ht="12">
      <c r="B167" s="20"/>
      <c r="D167" s="139" t="s">
        <v>144</v>
      </c>
      <c r="F167" s="140" t="s">
        <v>245</v>
      </c>
      <c r="L167" s="20"/>
      <c r="M167" s="141"/>
      <c r="N167" s="40"/>
      <c r="O167" s="40"/>
      <c r="P167" s="40"/>
      <c r="Q167" s="40"/>
      <c r="R167" s="40"/>
      <c r="S167" s="40"/>
      <c r="T167" s="41"/>
      <c r="AT167" s="11" t="s">
        <v>144</v>
      </c>
      <c r="AU167" s="11" t="s">
        <v>77</v>
      </c>
    </row>
    <row r="168" spans="2:51" s="143" customFormat="1" ht="12">
      <c r="B168" s="142"/>
      <c r="D168" s="139" t="s">
        <v>146</v>
      </c>
      <c r="E168" s="144" t="s">
        <v>1</v>
      </c>
      <c r="F168" s="145" t="s">
        <v>246</v>
      </c>
      <c r="H168" s="144" t="s">
        <v>1</v>
      </c>
      <c r="L168" s="142"/>
      <c r="M168" s="146"/>
      <c r="N168" s="147"/>
      <c r="O168" s="147"/>
      <c r="P168" s="147"/>
      <c r="Q168" s="147"/>
      <c r="R168" s="147"/>
      <c r="S168" s="147"/>
      <c r="T168" s="148"/>
      <c r="AT168" s="144" t="s">
        <v>146</v>
      </c>
      <c r="AU168" s="144" t="s">
        <v>77</v>
      </c>
      <c r="AV168" s="143" t="s">
        <v>75</v>
      </c>
      <c r="AW168" s="143" t="s">
        <v>30</v>
      </c>
      <c r="AX168" s="143" t="s">
        <v>67</v>
      </c>
      <c r="AY168" s="144" t="s">
        <v>135</v>
      </c>
    </row>
    <row r="169" spans="2:51" s="150" customFormat="1" ht="12">
      <c r="B169" s="149"/>
      <c r="D169" s="139" t="s">
        <v>146</v>
      </c>
      <c r="E169" s="151" t="s">
        <v>1</v>
      </c>
      <c r="F169" s="152" t="s">
        <v>247</v>
      </c>
      <c r="H169" s="153">
        <v>12.02</v>
      </c>
      <c r="L169" s="149"/>
      <c r="M169" s="154"/>
      <c r="N169" s="155"/>
      <c r="O169" s="155"/>
      <c r="P169" s="155"/>
      <c r="Q169" s="155"/>
      <c r="R169" s="155"/>
      <c r="S169" s="155"/>
      <c r="T169" s="156"/>
      <c r="AT169" s="151" t="s">
        <v>146</v>
      </c>
      <c r="AU169" s="151" t="s">
        <v>77</v>
      </c>
      <c r="AV169" s="150" t="s">
        <v>77</v>
      </c>
      <c r="AW169" s="150" t="s">
        <v>30</v>
      </c>
      <c r="AX169" s="150" t="s">
        <v>75</v>
      </c>
      <c r="AY169" s="151" t="s">
        <v>135</v>
      </c>
    </row>
    <row r="170" spans="2:65" s="21" customFormat="1" ht="16.5" customHeight="1">
      <c r="B170" s="20"/>
      <c r="C170" s="128" t="s">
        <v>248</v>
      </c>
      <c r="D170" s="128" t="s">
        <v>137</v>
      </c>
      <c r="E170" s="129" t="s">
        <v>249</v>
      </c>
      <c r="F170" s="130" t="s">
        <v>250</v>
      </c>
      <c r="G170" s="131" t="s">
        <v>211</v>
      </c>
      <c r="H170" s="132">
        <v>183</v>
      </c>
      <c r="I170" s="5"/>
      <c r="J170" s="133">
        <f>ROUND(I170*H170,2)</f>
        <v>0</v>
      </c>
      <c r="K170" s="130" t="s">
        <v>141</v>
      </c>
      <c r="L170" s="20"/>
      <c r="M170" s="134" t="s">
        <v>1</v>
      </c>
      <c r="N170" s="135" t="s">
        <v>38</v>
      </c>
      <c r="O170" s="40"/>
      <c r="P170" s="136">
        <f>O170*H170</f>
        <v>0</v>
      </c>
      <c r="Q170" s="136">
        <v>0.102</v>
      </c>
      <c r="R170" s="136">
        <f>Q170*H170</f>
        <v>18.666</v>
      </c>
      <c r="S170" s="136">
        <v>0</v>
      </c>
      <c r="T170" s="137">
        <f>S170*H170</f>
        <v>0</v>
      </c>
      <c r="AR170" s="11" t="s">
        <v>142</v>
      </c>
      <c r="AT170" s="11" t="s">
        <v>137</v>
      </c>
      <c r="AU170" s="11" t="s">
        <v>77</v>
      </c>
      <c r="AY170" s="11" t="s">
        <v>135</v>
      </c>
      <c r="BE170" s="138">
        <f>IF(N170="základní",J170,0)</f>
        <v>0</v>
      </c>
      <c r="BF170" s="138">
        <f>IF(N170="snížená",J170,0)</f>
        <v>0</v>
      </c>
      <c r="BG170" s="138">
        <f>IF(N170="zákl. přenesená",J170,0)</f>
        <v>0</v>
      </c>
      <c r="BH170" s="138">
        <f>IF(N170="sníž. přenesená",J170,0)</f>
        <v>0</v>
      </c>
      <c r="BI170" s="138">
        <f>IF(N170="nulová",J170,0)</f>
        <v>0</v>
      </c>
      <c r="BJ170" s="11" t="s">
        <v>75</v>
      </c>
      <c r="BK170" s="138">
        <f>ROUND(I170*H170,2)</f>
        <v>0</v>
      </c>
      <c r="BL170" s="11" t="s">
        <v>142</v>
      </c>
      <c r="BM170" s="11" t="s">
        <v>251</v>
      </c>
    </row>
    <row r="171" spans="2:47" s="21" customFormat="1" ht="12">
      <c r="B171" s="20"/>
      <c r="D171" s="139" t="s">
        <v>144</v>
      </c>
      <c r="F171" s="140" t="s">
        <v>252</v>
      </c>
      <c r="L171" s="20"/>
      <c r="M171" s="141"/>
      <c r="N171" s="40"/>
      <c r="O171" s="40"/>
      <c r="P171" s="40"/>
      <c r="Q171" s="40"/>
      <c r="R171" s="40"/>
      <c r="S171" s="40"/>
      <c r="T171" s="41"/>
      <c r="AT171" s="11" t="s">
        <v>144</v>
      </c>
      <c r="AU171" s="11" t="s">
        <v>77</v>
      </c>
    </row>
    <row r="172" spans="2:51" s="143" customFormat="1" ht="12">
      <c r="B172" s="142"/>
      <c r="D172" s="139" t="s">
        <v>146</v>
      </c>
      <c r="E172" s="144" t="s">
        <v>1</v>
      </c>
      <c r="F172" s="145" t="s">
        <v>253</v>
      </c>
      <c r="H172" s="144" t="s">
        <v>1</v>
      </c>
      <c r="L172" s="142"/>
      <c r="M172" s="146"/>
      <c r="N172" s="147"/>
      <c r="O172" s="147"/>
      <c r="P172" s="147"/>
      <c r="Q172" s="147"/>
      <c r="R172" s="147"/>
      <c r="S172" s="147"/>
      <c r="T172" s="148"/>
      <c r="AT172" s="144" t="s">
        <v>146</v>
      </c>
      <c r="AU172" s="144" t="s">
        <v>77</v>
      </c>
      <c r="AV172" s="143" t="s">
        <v>75</v>
      </c>
      <c r="AW172" s="143" t="s">
        <v>30</v>
      </c>
      <c r="AX172" s="143" t="s">
        <v>67</v>
      </c>
      <c r="AY172" s="144" t="s">
        <v>135</v>
      </c>
    </row>
    <row r="173" spans="2:51" s="150" customFormat="1" ht="12">
      <c r="B173" s="149"/>
      <c r="D173" s="139" t="s">
        <v>146</v>
      </c>
      <c r="E173" s="151" t="s">
        <v>1</v>
      </c>
      <c r="F173" s="152" t="s">
        <v>254</v>
      </c>
      <c r="H173" s="153">
        <v>183</v>
      </c>
      <c r="L173" s="149"/>
      <c r="M173" s="154"/>
      <c r="N173" s="155"/>
      <c r="O173" s="155"/>
      <c r="P173" s="155"/>
      <c r="Q173" s="155"/>
      <c r="R173" s="155"/>
      <c r="S173" s="155"/>
      <c r="T173" s="156"/>
      <c r="AT173" s="151" t="s">
        <v>146</v>
      </c>
      <c r="AU173" s="151" t="s">
        <v>77</v>
      </c>
      <c r="AV173" s="150" t="s">
        <v>77</v>
      </c>
      <c r="AW173" s="150" t="s">
        <v>30</v>
      </c>
      <c r="AX173" s="150" t="s">
        <v>75</v>
      </c>
      <c r="AY173" s="151" t="s">
        <v>135</v>
      </c>
    </row>
    <row r="174" spans="2:63" s="116" customFormat="1" ht="22.95" customHeight="1">
      <c r="B174" s="115"/>
      <c r="D174" s="117" t="s">
        <v>66</v>
      </c>
      <c r="E174" s="126" t="s">
        <v>184</v>
      </c>
      <c r="F174" s="126" t="s">
        <v>255</v>
      </c>
      <c r="J174" s="127">
        <f>BK174</f>
        <v>0</v>
      </c>
      <c r="L174" s="115"/>
      <c r="M174" s="120"/>
      <c r="N174" s="121"/>
      <c r="O174" s="121"/>
      <c r="P174" s="122">
        <f>SUM(P175:P198)</f>
        <v>0</v>
      </c>
      <c r="Q174" s="121"/>
      <c r="R174" s="122">
        <f>SUM(R175:R198)</f>
        <v>0.25711</v>
      </c>
      <c r="S174" s="121"/>
      <c r="T174" s="123">
        <f>SUM(T175:T198)</f>
        <v>2.66655</v>
      </c>
      <c r="AR174" s="117" t="s">
        <v>75</v>
      </c>
      <c r="AT174" s="124" t="s">
        <v>66</v>
      </c>
      <c r="AU174" s="124" t="s">
        <v>75</v>
      </c>
      <c r="AY174" s="117" t="s">
        <v>135</v>
      </c>
      <c r="BK174" s="125">
        <f>SUM(BK175:BK198)</f>
        <v>0</v>
      </c>
    </row>
    <row r="175" spans="2:65" s="21" customFormat="1" ht="16.5" customHeight="1">
      <c r="B175" s="20"/>
      <c r="C175" s="128" t="s">
        <v>256</v>
      </c>
      <c r="D175" s="128" t="s">
        <v>137</v>
      </c>
      <c r="E175" s="129" t="s">
        <v>257</v>
      </c>
      <c r="F175" s="130" t="s">
        <v>258</v>
      </c>
      <c r="G175" s="131" t="s">
        <v>259</v>
      </c>
      <c r="H175" s="132">
        <v>87</v>
      </c>
      <c r="I175" s="5"/>
      <c r="J175" s="133">
        <f>ROUND(I175*H175,2)</f>
        <v>0</v>
      </c>
      <c r="K175" s="130" t="s">
        <v>1</v>
      </c>
      <c r="L175" s="20"/>
      <c r="M175" s="134" t="s">
        <v>1</v>
      </c>
      <c r="N175" s="135" t="s">
        <v>38</v>
      </c>
      <c r="O175" s="40"/>
      <c r="P175" s="136">
        <f>O175*H175</f>
        <v>0</v>
      </c>
      <c r="Q175" s="136">
        <v>0</v>
      </c>
      <c r="R175" s="136">
        <f>Q175*H175</f>
        <v>0</v>
      </c>
      <c r="S175" s="136">
        <v>0.03065</v>
      </c>
      <c r="T175" s="137">
        <f>S175*H175</f>
        <v>2.66655</v>
      </c>
      <c r="AR175" s="11" t="s">
        <v>142</v>
      </c>
      <c r="AT175" s="11" t="s">
        <v>137</v>
      </c>
      <c r="AU175" s="11" t="s">
        <v>77</v>
      </c>
      <c r="AY175" s="11" t="s">
        <v>135</v>
      </c>
      <c r="BE175" s="138">
        <f>IF(N175="základní",J175,0)</f>
        <v>0</v>
      </c>
      <c r="BF175" s="138">
        <f>IF(N175="snížená",J175,0)</f>
        <v>0</v>
      </c>
      <c r="BG175" s="138">
        <f>IF(N175="zákl. přenesená",J175,0)</f>
        <v>0</v>
      </c>
      <c r="BH175" s="138">
        <f>IF(N175="sníž. přenesená",J175,0)</f>
        <v>0</v>
      </c>
      <c r="BI175" s="138">
        <f>IF(N175="nulová",J175,0)</f>
        <v>0</v>
      </c>
      <c r="BJ175" s="11" t="s">
        <v>75</v>
      </c>
      <c r="BK175" s="138">
        <f>ROUND(I175*H175,2)</f>
        <v>0</v>
      </c>
      <c r="BL175" s="11" t="s">
        <v>142</v>
      </c>
      <c r="BM175" s="11" t="s">
        <v>260</v>
      </c>
    </row>
    <row r="176" spans="2:47" s="21" customFormat="1" ht="12">
      <c r="B176" s="20"/>
      <c r="D176" s="139" t="s">
        <v>144</v>
      </c>
      <c r="F176" s="140" t="s">
        <v>258</v>
      </c>
      <c r="L176" s="20"/>
      <c r="M176" s="141"/>
      <c r="N176" s="40"/>
      <c r="O176" s="40"/>
      <c r="P176" s="40"/>
      <c r="Q176" s="40"/>
      <c r="R176" s="40"/>
      <c r="S176" s="40"/>
      <c r="T176" s="41"/>
      <c r="AT176" s="11" t="s">
        <v>144</v>
      </c>
      <c r="AU176" s="11" t="s">
        <v>77</v>
      </c>
    </row>
    <row r="177" spans="2:65" s="21" customFormat="1" ht="16.5" customHeight="1">
      <c r="B177" s="20"/>
      <c r="C177" s="128" t="s">
        <v>261</v>
      </c>
      <c r="D177" s="128" t="s">
        <v>137</v>
      </c>
      <c r="E177" s="129" t="s">
        <v>262</v>
      </c>
      <c r="F177" s="130" t="s">
        <v>263</v>
      </c>
      <c r="G177" s="131" t="s">
        <v>259</v>
      </c>
      <c r="H177" s="132">
        <v>39</v>
      </c>
      <c r="I177" s="5"/>
      <c r="J177" s="133">
        <f>ROUND(I177*H177,2)</f>
        <v>0</v>
      </c>
      <c r="K177" s="130" t="s">
        <v>141</v>
      </c>
      <c r="L177" s="20"/>
      <c r="M177" s="134" t="s">
        <v>1</v>
      </c>
      <c r="N177" s="135" t="s">
        <v>38</v>
      </c>
      <c r="O177" s="40"/>
      <c r="P177" s="136">
        <f>O177*H177</f>
        <v>0</v>
      </c>
      <c r="Q177" s="136">
        <v>0.00128</v>
      </c>
      <c r="R177" s="136">
        <f>Q177*H177</f>
        <v>0.049920000000000006</v>
      </c>
      <c r="S177" s="136">
        <v>0</v>
      </c>
      <c r="T177" s="137">
        <f>S177*H177</f>
        <v>0</v>
      </c>
      <c r="AR177" s="11" t="s">
        <v>142</v>
      </c>
      <c r="AT177" s="11" t="s">
        <v>137</v>
      </c>
      <c r="AU177" s="11" t="s">
        <v>77</v>
      </c>
      <c r="AY177" s="11" t="s">
        <v>135</v>
      </c>
      <c r="BE177" s="138">
        <f>IF(N177="základní",J177,0)</f>
        <v>0</v>
      </c>
      <c r="BF177" s="138">
        <f>IF(N177="snížená",J177,0)</f>
        <v>0</v>
      </c>
      <c r="BG177" s="138">
        <f>IF(N177="zákl. přenesená",J177,0)</f>
        <v>0</v>
      </c>
      <c r="BH177" s="138">
        <f>IF(N177="sníž. přenesená",J177,0)</f>
        <v>0</v>
      </c>
      <c r="BI177" s="138">
        <f>IF(N177="nulová",J177,0)</f>
        <v>0</v>
      </c>
      <c r="BJ177" s="11" t="s">
        <v>75</v>
      </c>
      <c r="BK177" s="138">
        <f>ROUND(I177*H177,2)</f>
        <v>0</v>
      </c>
      <c r="BL177" s="11" t="s">
        <v>142</v>
      </c>
      <c r="BM177" s="11" t="s">
        <v>264</v>
      </c>
    </row>
    <row r="178" spans="2:47" s="21" customFormat="1" ht="19.2">
      <c r="B178" s="20"/>
      <c r="D178" s="139" t="s">
        <v>144</v>
      </c>
      <c r="F178" s="140" t="s">
        <v>265</v>
      </c>
      <c r="L178" s="20"/>
      <c r="M178" s="141"/>
      <c r="N178" s="40"/>
      <c r="O178" s="40"/>
      <c r="P178" s="40"/>
      <c r="Q178" s="40"/>
      <c r="R178" s="40"/>
      <c r="S178" s="40"/>
      <c r="T178" s="41"/>
      <c r="AT178" s="11" t="s">
        <v>144</v>
      </c>
      <c r="AU178" s="11" t="s">
        <v>77</v>
      </c>
    </row>
    <row r="179" spans="2:65" s="21" customFormat="1" ht="16.5" customHeight="1">
      <c r="B179" s="20"/>
      <c r="C179" s="128" t="s">
        <v>7</v>
      </c>
      <c r="D179" s="128" t="s">
        <v>137</v>
      </c>
      <c r="E179" s="129" t="s">
        <v>266</v>
      </c>
      <c r="F179" s="130" t="s">
        <v>267</v>
      </c>
      <c r="G179" s="131" t="s">
        <v>259</v>
      </c>
      <c r="H179" s="132">
        <v>22</v>
      </c>
      <c r="I179" s="5"/>
      <c r="J179" s="133">
        <f>ROUND(I179*H179,2)</f>
        <v>0</v>
      </c>
      <c r="K179" s="130" t="s">
        <v>141</v>
      </c>
      <c r="L179" s="20"/>
      <c r="M179" s="134" t="s">
        <v>1</v>
      </c>
      <c r="N179" s="135" t="s">
        <v>38</v>
      </c>
      <c r="O179" s="40"/>
      <c r="P179" s="136">
        <f>O179*H179</f>
        <v>0</v>
      </c>
      <c r="Q179" s="136">
        <v>0.00178</v>
      </c>
      <c r="R179" s="136">
        <f>Q179*H179</f>
        <v>0.03916</v>
      </c>
      <c r="S179" s="136">
        <v>0</v>
      </c>
      <c r="T179" s="137">
        <f>S179*H179</f>
        <v>0</v>
      </c>
      <c r="AR179" s="11" t="s">
        <v>142</v>
      </c>
      <c r="AT179" s="11" t="s">
        <v>137</v>
      </c>
      <c r="AU179" s="11" t="s">
        <v>77</v>
      </c>
      <c r="AY179" s="11" t="s">
        <v>135</v>
      </c>
      <c r="BE179" s="138">
        <f>IF(N179="základní",J179,0)</f>
        <v>0</v>
      </c>
      <c r="BF179" s="138">
        <f>IF(N179="snížená",J179,0)</f>
        <v>0</v>
      </c>
      <c r="BG179" s="138">
        <f>IF(N179="zákl. přenesená",J179,0)</f>
        <v>0</v>
      </c>
      <c r="BH179" s="138">
        <f>IF(N179="sníž. přenesená",J179,0)</f>
        <v>0</v>
      </c>
      <c r="BI179" s="138">
        <f>IF(N179="nulová",J179,0)</f>
        <v>0</v>
      </c>
      <c r="BJ179" s="11" t="s">
        <v>75</v>
      </c>
      <c r="BK179" s="138">
        <f>ROUND(I179*H179,2)</f>
        <v>0</v>
      </c>
      <c r="BL179" s="11" t="s">
        <v>142</v>
      </c>
      <c r="BM179" s="11" t="s">
        <v>268</v>
      </c>
    </row>
    <row r="180" spans="2:47" s="21" customFormat="1" ht="19.2">
      <c r="B180" s="20"/>
      <c r="D180" s="139" t="s">
        <v>144</v>
      </c>
      <c r="F180" s="140" t="s">
        <v>269</v>
      </c>
      <c r="L180" s="20"/>
      <c r="M180" s="141"/>
      <c r="N180" s="40"/>
      <c r="O180" s="40"/>
      <c r="P180" s="40"/>
      <c r="Q180" s="40"/>
      <c r="R180" s="40"/>
      <c r="S180" s="40"/>
      <c r="T180" s="41"/>
      <c r="AT180" s="11" t="s">
        <v>144</v>
      </c>
      <c r="AU180" s="11" t="s">
        <v>77</v>
      </c>
    </row>
    <row r="181" spans="2:65" s="21" customFormat="1" ht="16.5" customHeight="1">
      <c r="B181" s="20"/>
      <c r="C181" s="128" t="s">
        <v>270</v>
      </c>
      <c r="D181" s="128" t="s">
        <v>137</v>
      </c>
      <c r="E181" s="129" t="s">
        <v>271</v>
      </c>
      <c r="F181" s="130" t="s">
        <v>272</v>
      </c>
      <c r="G181" s="131" t="s">
        <v>259</v>
      </c>
      <c r="H181" s="132">
        <v>38</v>
      </c>
      <c r="I181" s="5"/>
      <c r="J181" s="133">
        <f>ROUND(I181*H181,2)</f>
        <v>0</v>
      </c>
      <c r="K181" s="130" t="s">
        <v>141</v>
      </c>
      <c r="L181" s="20"/>
      <c r="M181" s="134" t="s">
        <v>1</v>
      </c>
      <c r="N181" s="135" t="s">
        <v>38</v>
      </c>
      <c r="O181" s="40"/>
      <c r="P181" s="136">
        <f>O181*H181</f>
        <v>0</v>
      </c>
      <c r="Q181" s="136">
        <v>0.00268</v>
      </c>
      <c r="R181" s="136">
        <f>Q181*H181</f>
        <v>0.10184</v>
      </c>
      <c r="S181" s="136">
        <v>0</v>
      </c>
      <c r="T181" s="137">
        <f>S181*H181</f>
        <v>0</v>
      </c>
      <c r="AR181" s="11" t="s">
        <v>142</v>
      </c>
      <c r="AT181" s="11" t="s">
        <v>137</v>
      </c>
      <c r="AU181" s="11" t="s">
        <v>77</v>
      </c>
      <c r="AY181" s="11" t="s">
        <v>135</v>
      </c>
      <c r="BE181" s="138">
        <f>IF(N181="základní",J181,0)</f>
        <v>0</v>
      </c>
      <c r="BF181" s="138">
        <f>IF(N181="snížená",J181,0)</f>
        <v>0</v>
      </c>
      <c r="BG181" s="138">
        <f>IF(N181="zákl. přenesená",J181,0)</f>
        <v>0</v>
      </c>
      <c r="BH181" s="138">
        <f>IF(N181="sníž. přenesená",J181,0)</f>
        <v>0</v>
      </c>
      <c r="BI181" s="138">
        <f>IF(N181="nulová",J181,0)</f>
        <v>0</v>
      </c>
      <c r="BJ181" s="11" t="s">
        <v>75</v>
      </c>
      <c r="BK181" s="138">
        <f>ROUND(I181*H181,2)</f>
        <v>0</v>
      </c>
      <c r="BL181" s="11" t="s">
        <v>142</v>
      </c>
      <c r="BM181" s="11" t="s">
        <v>273</v>
      </c>
    </row>
    <row r="182" spans="2:47" s="21" customFormat="1" ht="19.2">
      <c r="B182" s="20"/>
      <c r="D182" s="139" t="s">
        <v>144</v>
      </c>
      <c r="F182" s="140" t="s">
        <v>274</v>
      </c>
      <c r="L182" s="20"/>
      <c r="M182" s="141"/>
      <c r="N182" s="40"/>
      <c r="O182" s="40"/>
      <c r="P182" s="40"/>
      <c r="Q182" s="40"/>
      <c r="R182" s="40"/>
      <c r="S182" s="40"/>
      <c r="T182" s="41"/>
      <c r="AT182" s="11" t="s">
        <v>144</v>
      </c>
      <c r="AU182" s="11" t="s">
        <v>77</v>
      </c>
    </row>
    <row r="183" spans="2:65" s="21" customFormat="1" ht="16.5" customHeight="1">
      <c r="B183" s="20"/>
      <c r="C183" s="128" t="s">
        <v>275</v>
      </c>
      <c r="D183" s="128" t="s">
        <v>137</v>
      </c>
      <c r="E183" s="129" t="s">
        <v>276</v>
      </c>
      <c r="F183" s="130" t="s">
        <v>277</v>
      </c>
      <c r="G183" s="131" t="s">
        <v>259</v>
      </c>
      <c r="H183" s="132">
        <v>10</v>
      </c>
      <c r="I183" s="5"/>
      <c r="J183" s="133">
        <f>ROUND(I183*H183,2)</f>
        <v>0</v>
      </c>
      <c r="K183" s="130" t="s">
        <v>141</v>
      </c>
      <c r="L183" s="20"/>
      <c r="M183" s="134" t="s">
        <v>1</v>
      </c>
      <c r="N183" s="135" t="s">
        <v>38</v>
      </c>
      <c r="O183" s="40"/>
      <c r="P183" s="136">
        <f>O183*H183</f>
        <v>0</v>
      </c>
      <c r="Q183" s="136">
        <v>0.00427</v>
      </c>
      <c r="R183" s="136">
        <f>Q183*H183</f>
        <v>0.0427</v>
      </c>
      <c r="S183" s="136">
        <v>0</v>
      </c>
      <c r="T183" s="137">
        <f>S183*H183</f>
        <v>0</v>
      </c>
      <c r="AR183" s="11" t="s">
        <v>142</v>
      </c>
      <c r="AT183" s="11" t="s">
        <v>137</v>
      </c>
      <c r="AU183" s="11" t="s">
        <v>77</v>
      </c>
      <c r="AY183" s="11" t="s">
        <v>135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1" t="s">
        <v>75</v>
      </c>
      <c r="BK183" s="138">
        <f>ROUND(I183*H183,2)</f>
        <v>0</v>
      </c>
      <c r="BL183" s="11" t="s">
        <v>142</v>
      </c>
      <c r="BM183" s="11" t="s">
        <v>278</v>
      </c>
    </row>
    <row r="184" spans="2:47" s="21" customFormat="1" ht="19.2">
      <c r="B184" s="20"/>
      <c r="D184" s="139" t="s">
        <v>144</v>
      </c>
      <c r="F184" s="140" t="s">
        <v>279</v>
      </c>
      <c r="L184" s="20"/>
      <c r="M184" s="141"/>
      <c r="N184" s="40"/>
      <c r="O184" s="40"/>
      <c r="P184" s="40"/>
      <c r="Q184" s="40"/>
      <c r="R184" s="40"/>
      <c r="S184" s="40"/>
      <c r="T184" s="41"/>
      <c r="AT184" s="11" t="s">
        <v>144</v>
      </c>
      <c r="AU184" s="11" t="s">
        <v>77</v>
      </c>
    </row>
    <row r="185" spans="2:65" s="21" customFormat="1" ht="16.5" customHeight="1">
      <c r="B185" s="20"/>
      <c r="C185" s="165" t="s">
        <v>280</v>
      </c>
      <c r="D185" s="165" t="s">
        <v>202</v>
      </c>
      <c r="E185" s="166" t="s">
        <v>281</v>
      </c>
      <c r="F185" s="167" t="s">
        <v>282</v>
      </c>
      <c r="G185" s="168" t="s">
        <v>283</v>
      </c>
      <c r="H185" s="169">
        <v>5</v>
      </c>
      <c r="I185" s="6"/>
      <c r="J185" s="170">
        <f>ROUND(I185*H185,2)</f>
        <v>0</v>
      </c>
      <c r="K185" s="167" t="s">
        <v>141</v>
      </c>
      <c r="L185" s="171"/>
      <c r="M185" s="172" t="s">
        <v>1</v>
      </c>
      <c r="N185" s="173" t="s">
        <v>38</v>
      </c>
      <c r="O185" s="40"/>
      <c r="P185" s="136">
        <f>O185*H185</f>
        <v>0</v>
      </c>
      <c r="Q185" s="136">
        <v>0.00121</v>
      </c>
      <c r="R185" s="136">
        <f>Q185*H185</f>
        <v>0.00605</v>
      </c>
      <c r="S185" s="136">
        <v>0</v>
      </c>
      <c r="T185" s="137">
        <f>S185*H185</f>
        <v>0</v>
      </c>
      <c r="AR185" s="11" t="s">
        <v>184</v>
      </c>
      <c r="AT185" s="11" t="s">
        <v>202</v>
      </c>
      <c r="AU185" s="11" t="s">
        <v>77</v>
      </c>
      <c r="AY185" s="11" t="s">
        <v>135</v>
      </c>
      <c r="BE185" s="138">
        <f>IF(N185="základní",J185,0)</f>
        <v>0</v>
      </c>
      <c r="BF185" s="138">
        <f>IF(N185="snížená",J185,0)</f>
        <v>0</v>
      </c>
      <c r="BG185" s="138">
        <f>IF(N185="zákl. přenesená",J185,0)</f>
        <v>0</v>
      </c>
      <c r="BH185" s="138">
        <f>IF(N185="sníž. přenesená",J185,0)</f>
        <v>0</v>
      </c>
      <c r="BI185" s="138">
        <f>IF(N185="nulová",J185,0)</f>
        <v>0</v>
      </c>
      <c r="BJ185" s="11" t="s">
        <v>75</v>
      </c>
      <c r="BK185" s="138">
        <f>ROUND(I185*H185,2)</f>
        <v>0</v>
      </c>
      <c r="BL185" s="11" t="s">
        <v>142</v>
      </c>
      <c r="BM185" s="11" t="s">
        <v>284</v>
      </c>
    </row>
    <row r="186" spans="2:47" s="21" customFormat="1" ht="12">
      <c r="B186" s="20"/>
      <c r="D186" s="139" t="s">
        <v>144</v>
      </c>
      <c r="F186" s="140" t="s">
        <v>282</v>
      </c>
      <c r="L186" s="20"/>
      <c r="M186" s="141"/>
      <c r="N186" s="40"/>
      <c r="O186" s="40"/>
      <c r="P186" s="40"/>
      <c r="Q186" s="40"/>
      <c r="R186" s="40"/>
      <c r="S186" s="40"/>
      <c r="T186" s="41"/>
      <c r="AT186" s="11" t="s">
        <v>144</v>
      </c>
      <c r="AU186" s="11" t="s">
        <v>77</v>
      </c>
    </row>
    <row r="187" spans="2:65" s="21" customFormat="1" ht="16.5" customHeight="1">
      <c r="B187" s="20"/>
      <c r="C187" s="165" t="s">
        <v>285</v>
      </c>
      <c r="D187" s="165" t="s">
        <v>202</v>
      </c>
      <c r="E187" s="166" t="s">
        <v>286</v>
      </c>
      <c r="F187" s="167" t="s">
        <v>287</v>
      </c>
      <c r="G187" s="168" t="s">
        <v>283</v>
      </c>
      <c r="H187" s="169">
        <v>1</v>
      </c>
      <c r="I187" s="6"/>
      <c r="J187" s="170">
        <f>ROUND(I187*H187,2)</f>
        <v>0</v>
      </c>
      <c r="K187" s="167" t="s">
        <v>141</v>
      </c>
      <c r="L187" s="171"/>
      <c r="M187" s="172" t="s">
        <v>1</v>
      </c>
      <c r="N187" s="173" t="s">
        <v>38</v>
      </c>
      <c r="O187" s="40"/>
      <c r="P187" s="136">
        <f>O187*H187</f>
        <v>0</v>
      </c>
      <c r="Q187" s="136">
        <v>0.00208</v>
      </c>
      <c r="R187" s="136">
        <f>Q187*H187</f>
        <v>0.00208</v>
      </c>
      <c r="S187" s="136">
        <v>0</v>
      </c>
      <c r="T187" s="137">
        <f>S187*H187</f>
        <v>0</v>
      </c>
      <c r="AR187" s="11" t="s">
        <v>184</v>
      </c>
      <c r="AT187" s="11" t="s">
        <v>202</v>
      </c>
      <c r="AU187" s="11" t="s">
        <v>77</v>
      </c>
      <c r="AY187" s="11" t="s">
        <v>135</v>
      </c>
      <c r="BE187" s="138">
        <f>IF(N187="základní",J187,0)</f>
        <v>0</v>
      </c>
      <c r="BF187" s="138">
        <f>IF(N187="snížená",J187,0)</f>
        <v>0</v>
      </c>
      <c r="BG187" s="138">
        <f>IF(N187="zákl. přenesená",J187,0)</f>
        <v>0</v>
      </c>
      <c r="BH187" s="138">
        <f>IF(N187="sníž. přenesená",J187,0)</f>
        <v>0</v>
      </c>
      <c r="BI187" s="138">
        <f>IF(N187="nulová",J187,0)</f>
        <v>0</v>
      </c>
      <c r="BJ187" s="11" t="s">
        <v>75</v>
      </c>
      <c r="BK187" s="138">
        <f>ROUND(I187*H187,2)</f>
        <v>0</v>
      </c>
      <c r="BL187" s="11" t="s">
        <v>142</v>
      </c>
      <c r="BM187" s="11" t="s">
        <v>288</v>
      </c>
    </row>
    <row r="188" spans="2:47" s="21" customFormat="1" ht="12">
      <c r="B188" s="20"/>
      <c r="D188" s="139" t="s">
        <v>144</v>
      </c>
      <c r="F188" s="140" t="s">
        <v>287</v>
      </c>
      <c r="L188" s="20"/>
      <c r="M188" s="141"/>
      <c r="N188" s="40"/>
      <c r="O188" s="40"/>
      <c r="P188" s="40"/>
      <c r="Q188" s="40"/>
      <c r="R188" s="40"/>
      <c r="S188" s="40"/>
      <c r="T188" s="41"/>
      <c r="AT188" s="11" t="s">
        <v>144</v>
      </c>
      <c r="AU188" s="11" t="s">
        <v>77</v>
      </c>
    </row>
    <row r="189" spans="2:65" s="21" customFormat="1" ht="16.5" customHeight="1">
      <c r="B189" s="20"/>
      <c r="C189" s="128" t="s">
        <v>289</v>
      </c>
      <c r="D189" s="128" t="s">
        <v>137</v>
      </c>
      <c r="E189" s="129" t="s">
        <v>290</v>
      </c>
      <c r="F189" s="130" t="s">
        <v>291</v>
      </c>
      <c r="G189" s="131" t="s">
        <v>259</v>
      </c>
      <c r="H189" s="132">
        <v>109</v>
      </c>
      <c r="I189" s="5"/>
      <c r="J189" s="133">
        <f>ROUND(I189*H189,2)</f>
        <v>0</v>
      </c>
      <c r="K189" s="130" t="s">
        <v>141</v>
      </c>
      <c r="L189" s="20"/>
      <c r="M189" s="134" t="s">
        <v>1</v>
      </c>
      <c r="N189" s="135" t="s">
        <v>38</v>
      </c>
      <c r="O189" s="40"/>
      <c r="P189" s="136">
        <f>O189*H189</f>
        <v>0</v>
      </c>
      <c r="Q189" s="136">
        <v>0</v>
      </c>
      <c r="R189" s="136">
        <f>Q189*H189</f>
        <v>0</v>
      </c>
      <c r="S189" s="136">
        <v>0</v>
      </c>
      <c r="T189" s="137">
        <f>S189*H189</f>
        <v>0</v>
      </c>
      <c r="AR189" s="11" t="s">
        <v>236</v>
      </c>
      <c r="AT189" s="11" t="s">
        <v>137</v>
      </c>
      <c r="AU189" s="11" t="s">
        <v>77</v>
      </c>
      <c r="AY189" s="11" t="s">
        <v>135</v>
      </c>
      <c r="BE189" s="138">
        <f>IF(N189="základní",J189,0)</f>
        <v>0</v>
      </c>
      <c r="BF189" s="138">
        <f>IF(N189="snížená",J189,0)</f>
        <v>0</v>
      </c>
      <c r="BG189" s="138">
        <f>IF(N189="zákl. přenesená",J189,0)</f>
        <v>0</v>
      </c>
      <c r="BH189" s="138">
        <f>IF(N189="sníž. přenesená",J189,0)</f>
        <v>0</v>
      </c>
      <c r="BI189" s="138">
        <f>IF(N189="nulová",J189,0)</f>
        <v>0</v>
      </c>
      <c r="BJ189" s="11" t="s">
        <v>75</v>
      </c>
      <c r="BK189" s="138">
        <f>ROUND(I189*H189,2)</f>
        <v>0</v>
      </c>
      <c r="BL189" s="11" t="s">
        <v>236</v>
      </c>
      <c r="BM189" s="11" t="s">
        <v>292</v>
      </c>
    </row>
    <row r="190" spans="2:47" s="21" customFormat="1" ht="12">
      <c r="B190" s="20"/>
      <c r="D190" s="139" t="s">
        <v>144</v>
      </c>
      <c r="F190" s="140" t="s">
        <v>293</v>
      </c>
      <c r="L190" s="20"/>
      <c r="M190" s="141"/>
      <c r="N190" s="40"/>
      <c r="O190" s="40"/>
      <c r="P190" s="40"/>
      <c r="Q190" s="40"/>
      <c r="R190" s="40"/>
      <c r="S190" s="40"/>
      <c r="T190" s="41"/>
      <c r="AT190" s="11" t="s">
        <v>144</v>
      </c>
      <c r="AU190" s="11" t="s">
        <v>77</v>
      </c>
    </row>
    <row r="191" spans="2:65" s="21" customFormat="1" ht="16.5" customHeight="1">
      <c r="B191" s="20"/>
      <c r="C191" s="128" t="s">
        <v>294</v>
      </c>
      <c r="D191" s="128" t="s">
        <v>137</v>
      </c>
      <c r="E191" s="129" t="s">
        <v>295</v>
      </c>
      <c r="F191" s="130" t="s">
        <v>296</v>
      </c>
      <c r="G191" s="131" t="s">
        <v>297</v>
      </c>
      <c r="H191" s="132">
        <v>1</v>
      </c>
      <c r="I191" s="5"/>
      <c r="J191" s="133">
        <f>ROUND(I191*H191,2)</f>
        <v>0</v>
      </c>
      <c r="K191" s="130" t="s">
        <v>1</v>
      </c>
      <c r="L191" s="20"/>
      <c r="M191" s="134" t="s">
        <v>1</v>
      </c>
      <c r="N191" s="135" t="s">
        <v>38</v>
      </c>
      <c r="O191" s="40"/>
      <c r="P191" s="136">
        <f>O191*H191</f>
        <v>0</v>
      </c>
      <c r="Q191" s="136">
        <v>0.00128</v>
      </c>
      <c r="R191" s="136">
        <f>Q191*H191</f>
        <v>0.00128</v>
      </c>
      <c r="S191" s="136">
        <v>0</v>
      </c>
      <c r="T191" s="137">
        <f>S191*H191</f>
        <v>0</v>
      </c>
      <c r="AR191" s="11" t="s">
        <v>142</v>
      </c>
      <c r="AT191" s="11" t="s">
        <v>137</v>
      </c>
      <c r="AU191" s="11" t="s">
        <v>77</v>
      </c>
      <c r="AY191" s="11" t="s">
        <v>135</v>
      </c>
      <c r="BE191" s="138">
        <f>IF(N191="základní",J191,0)</f>
        <v>0</v>
      </c>
      <c r="BF191" s="138">
        <f>IF(N191="snížená",J191,0)</f>
        <v>0</v>
      </c>
      <c r="BG191" s="138">
        <f>IF(N191="zákl. přenesená",J191,0)</f>
        <v>0</v>
      </c>
      <c r="BH191" s="138">
        <f>IF(N191="sníž. přenesená",J191,0)</f>
        <v>0</v>
      </c>
      <c r="BI191" s="138">
        <f>IF(N191="nulová",J191,0)</f>
        <v>0</v>
      </c>
      <c r="BJ191" s="11" t="s">
        <v>75</v>
      </c>
      <c r="BK191" s="138">
        <f>ROUND(I191*H191,2)</f>
        <v>0</v>
      </c>
      <c r="BL191" s="11" t="s">
        <v>142</v>
      </c>
      <c r="BM191" s="11" t="s">
        <v>298</v>
      </c>
    </row>
    <row r="192" spans="2:47" s="21" customFormat="1" ht="12">
      <c r="B192" s="20"/>
      <c r="D192" s="139" t="s">
        <v>144</v>
      </c>
      <c r="F192" s="140" t="s">
        <v>296</v>
      </c>
      <c r="L192" s="20"/>
      <c r="M192" s="141"/>
      <c r="N192" s="40"/>
      <c r="O192" s="40"/>
      <c r="P192" s="40"/>
      <c r="Q192" s="40"/>
      <c r="R192" s="40"/>
      <c r="S192" s="40"/>
      <c r="T192" s="41"/>
      <c r="AT192" s="11" t="s">
        <v>144</v>
      </c>
      <c r="AU192" s="11" t="s">
        <v>77</v>
      </c>
    </row>
    <row r="193" spans="2:65" s="21" customFormat="1" ht="16.5" customHeight="1">
      <c r="B193" s="20"/>
      <c r="C193" s="128" t="s">
        <v>299</v>
      </c>
      <c r="D193" s="128" t="s">
        <v>137</v>
      </c>
      <c r="E193" s="129" t="s">
        <v>300</v>
      </c>
      <c r="F193" s="130" t="s">
        <v>301</v>
      </c>
      <c r="G193" s="131" t="s">
        <v>297</v>
      </c>
      <c r="H193" s="132">
        <v>3</v>
      </c>
      <c r="I193" s="5"/>
      <c r="J193" s="133">
        <f>ROUND(I193*H193,2)</f>
        <v>0</v>
      </c>
      <c r="K193" s="130" t="s">
        <v>1</v>
      </c>
      <c r="L193" s="20"/>
      <c r="M193" s="134" t="s">
        <v>1</v>
      </c>
      <c r="N193" s="135" t="s">
        <v>38</v>
      </c>
      <c r="O193" s="40"/>
      <c r="P193" s="136">
        <f>O193*H193</f>
        <v>0</v>
      </c>
      <c r="Q193" s="136">
        <v>0.00128</v>
      </c>
      <c r="R193" s="136">
        <f>Q193*H193</f>
        <v>0.0038400000000000005</v>
      </c>
      <c r="S193" s="136">
        <v>0</v>
      </c>
      <c r="T193" s="137">
        <f>S193*H193</f>
        <v>0</v>
      </c>
      <c r="AR193" s="11" t="s">
        <v>142</v>
      </c>
      <c r="AT193" s="11" t="s">
        <v>137</v>
      </c>
      <c r="AU193" s="11" t="s">
        <v>77</v>
      </c>
      <c r="AY193" s="11" t="s">
        <v>135</v>
      </c>
      <c r="BE193" s="138">
        <f>IF(N193="základní",J193,0)</f>
        <v>0</v>
      </c>
      <c r="BF193" s="138">
        <f>IF(N193="snížená",J193,0)</f>
        <v>0</v>
      </c>
      <c r="BG193" s="138">
        <f>IF(N193="zákl. přenesená",J193,0)</f>
        <v>0</v>
      </c>
      <c r="BH193" s="138">
        <f>IF(N193="sníž. přenesená",J193,0)</f>
        <v>0</v>
      </c>
      <c r="BI193" s="138">
        <f>IF(N193="nulová",J193,0)</f>
        <v>0</v>
      </c>
      <c r="BJ193" s="11" t="s">
        <v>75</v>
      </c>
      <c r="BK193" s="138">
        <f>ROUND(I193*H193,2)</f>
        <v>0</v>
      </c>
      <c r="BL193" s="11" t="s">
        <v>142</v>
      </c>
      <c r="BM193" s="11" t="s">
        <v>302</v>
      </c>
    </row>
    <row r="194" spans="2:47" s="21" customFormat="1" ht="12">
      <c r="B194" s="20"/>
      <c r="D194" s="139" t="s">
        <v>144</v>
      </c>
      <c r="F194" s="140" t="s">
        <v>301</v>
      </c>
      <c r="L194" s="20"/>
      <c r="M194" s="141"/>
      <c r="N194" s="40"/>
      <c r="O194" s="40"/>
      <c r="P194" s="40"/>
      <c r="Q194" s="40"/>
      <c r="R194" s="40"/>
      <c r="S194" s="40"/>
      <c r="T194" s="41"/>
      <c r="AT194" s="11" t="s">
        <v>144</v>
      </c>
      <c r="AU194" s="11" t="s">
        <v>77</v>
      </c>
    </row>
    <row r="195" spans="2:65" s="21" customFormat="1" ht="16.5" customHeight="1">
      <c r="B195" s="20"/>
      <c r="C195" s="128" t="s">
        <v>303</v>
      </c>
      <c r="D195" s="128" t="s">
        <v>137</v>
      </c>
      <c r="E195" s="129" t="s">
        <v>304</v>
      </c>
      <c r="F195" s="130" t="s">
        <v>305</v>
      </c>
      <c r="G195" s="131" t="s">
        <v>297</v>
      </c>
      <c r="H195" s="132">
        <v>1</v>
      </c>
      <c r="I195" s="5"/>
      <c r="J195" s="133">
        <f>ROUND(I195*H195,2)</f>
        <v>0</v>
      </c>
      <c r="K195" s="130" t="s">
        <v>1</v>
      </c>
      <c r="L195" s="20"/>
      <c r="M195" s="134" t="s">
        <v>1</v>
      </c>
      <c r="N195" s="135" t="s">
        <v>38</v>
      </c>
      <c r="O195" s="40"/>
      <c r="P195" s="136">
        <f>O195*H195</f>
        <v>0</v>
      </c>
      <c r="Q195" s="136">
        <v>0.00128</v>
      </c>
      <c r="R195" s="136">
        <f>Q195*H195</f>
        <v>0.00128</v>
      </c>
      <c r="S195" s="136">
        <v>0</v>
      </c>
      <c r="T195" s="137">
        <f>S195*H195</f>
        <v>0</v>
      </c>
      <c r="AR195" s="11" t="s">
        <v>142</v>
      </c>
      <c r="AT195" s="11" t="s">
        <v>137</v>
      </c>
      <c r="AU195" s="11" t="s">
        <v>77</v>
      </c>
      <c r="AY195" s="11" t="s">
        <v>135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1" t="s">
        <v>75</v>
      </c>
      <c r="BK195" s="138">
        <f>ROUND(I195*H195,2)</f>
        <v>0</v>
      </c>
      <c r="BL195" s="11" t="s">
        <v>142</v>
      </c>
      <c r="BM195" s="11" t="s">
        <v>306</v>
      </c>
    </row>
    <row r="196" spans="2:47" s="21" customFormat="1" ht="12">
      <c r="B196" s="20"/>
      <c r="D196" s="139" t="s">
        <v>144</v>
      </c>
      <c r="F196" s="140" t="s">
        <v>305</v>
      </c>
      <c r="L196" s="20"/>
      <c r="M196" s="141"/>
      <c r="N196" s="40"/>
      <c r="O196" s="40"/>
      <c r="P196" s="40"/>
      <c r="Q196" s="40"/>
      <c r="R196" s="40"/>
      <c r="S196" s="40"/>
      <c r="T196" s="41"/>
      <c r="AT196" s="11" t="s">
        <v>144</v>
      </c>
      <c r="AU196" s="11" t="s">
        <v>77</v>
      </c>
    </row>
    <row r="197" spans="2:65" s="21" customFormat="1" ht="16.5" customHeight="1">
      <c r="B197" s="20"/>
      <c r="C197" s="128" t="s">
        <v>307</v>
      </c>
      <c r="D197" s="128" t="s">
        <v>137</v>
      </c>
      <c r="E197" s="129" t="s">
        <v>308</v>
      </c>
      <c r="F197" s="130" t="s">
        <v>309</v>
      </c>
      <c r="G197" s="131" t="s">
        <v>283</v>
      </c>
      <c r="H197" s="132">
        <v>7</v>
      </c>
      <c r="I197" s="5"/>
      <c r="J197" s="133">
        <f>ROUND(I197*H197,2)</f>
        <v>0</v>
      </c>
      <c r="K197" s="130" t="s">
        <v>1</v>
      </c>
      <c r="L197" s="20"/>
      <c r="M197" s="134" t="s">
        <v>1</v>
      </c>
      <c r="N197" s="135" t="s">
        <v>38</v>
      </c>
      <c r="O197" s="40"/>
      <c r="P197" s="136">
        <f>O197*H197</f>
        <v>0</v>
      </c>
      <c r="Q197" s="136">
        <v>0.00128</v>
      </c>
      <c r="R197" s="136">
        <f>Q197*H197</f>
        <v>0.008960000000000001</v>
      </c>
      <c r="S197" s="136">
        <v>0</v>
      </c>
      <c r="T197" s="137">
        <f>S197*H197</f>
        <v>0</v>
      </c>
      <c r="AR197" s="11" t="s">
        <v>142</v>
      </c>
      <c r="AT197" s="11" t="s">
        <v>137</v>
      </c>
      <c r="AU197" s="11" t="s">
        <v>77</v>
      </c>
      <c r="AY197" s="11" t="s">
        <v>135</v>
      </c>
      <c r="BE197" s="138">
        <f>IF(N197="základní",J197,0)</f>
        <v>0</v>
      </c>
      <c r="BF197" s="138">
        <f>IF(N197="snížená",J197,0)</f>
        <v>0</v>
      </c>
      <c r="BG197" s="138">
        <f>IF(N197="zákl. přenesená",J197,0)</f>
        <v>0</v>
      </c>
      <c r="BH197" s="138">
        <f>IF(N197="sníž. přenesená",J197,0)</f>
        <v>0</v>
      </c>
      <c r="BI197" s="138">
        <f>IF(N197="nulová",J197,0)</f>
        <v>0</v>
      </c>
      <c r="BJ197" s="11" t="s">
        <v>75</v>
      </c>
      <c r="BK197" s="138">
        <f>ROUND(I197*H197,2)</f>
        <v>0</v>
      </c>
      <c r="BL197" s="11" t="s">
        <v>142</v>
      </c>
      <c r="BM197" s="11" t="s">
        <v>310</v>
      </c>
    </row>
    <row r="198" spans="2:47" s="21" customFormat="1" ht="12">
      <c r="B198" s="20"/>
      <c r="D198" s="139" t="s">
        <v>144</v>
      </c>
      <c r="F198" s="140" t="s">
        <v>309</v>
      </c>
      <c r="L198" s="20"/>
      <c r="M198" s="141"/>
      <c r="N198" s="40"/>
      <c r="O198" s="40"/>
      <c r="P198" s="40"/>
      <c r="Q198" s="40"/>
      <c r="R198" s="40"/>
      <c r="S198" s="40"/>
      <c r="T198" s="41"/>
      <c r="AT198" s="11" t="s">
        <v>144</v>
      </c>
      <c r="AU198" s="11" t="s">
        <v>77</v>
      </c>
    </row>
    <row r="199" spans="2:63" s="116" customFormat="1" ht="22.95" customHeight="1">
      <c r="B199" s="115"/>
      <c r="D199" s="117" t="s">
        <v>66</v>
      </c>
      <c r="E199" s="126" t="s">
        <v>191</v>
      </c>
      <c r="F199" s="126" t="s">
        <v>311</v>
      </c>
      <c r="J199" s="127">
        <f>BK199</f>
        <v>0</v>
      </c>
      <c r="L199" s="115"/>
      <c r="M199" s="120"/>
      <c r="N199" s="121"/>
      <c r="O199" s="121"/>
      <c r="P199" s="122">
        <f>SUM(P200:P222)</f>
        <v>0</v>
      </c>
      <c r="Q199" s="121"/>
      <c r="R199" s="122">
        <f>SUM(R200:R222)</f>
        <v>0.0128</v>
      </c>
      <c r="S199" s="121"/>
      <c r="T199" s="123">
        <f>SUM(T200:T222)</f>
        <v>36.567299999999996</v>
      </c>
      <c r="AR199" s="117" t="s">
        <v>75</v>
      </c>
      <c r="AT199" s="124" t="s">
        <v>66</v>
      </c>
      <c r="AU199" s="124" t="s">
        <v>75</v>
      </c>
      <c r="AY199" s="117" t="s">
        <v>135</v>
      </c>
      <c r="BK199" s="125">
        <f>SUM(BK200:BK222)</f>
        <v>0</v>
      </c>
    </row>
    <row r="200" spans="2:65" s="21" customFormat="1" ht="16.5" customHeight="1">
      <c r="B200" s="20"/>
      <c r="C200" s="128" t="s">
        <v>312</v>
      </c>
      <c r="D200" s="128" t="s">
        <v>137</v>
      </c>
      <c r="E200" s="129" t="s">
        <v>313</v>
      </c>
      <c r="F200" s="130" t="s">
        <v>314</v>
      </c>
      <c r="G200" s="131" t="s">
        <v>259</v>
      </c>
      <c r="H200" s="132">
        <v>160</v>
      </c>
      <c r="I200" s="5"/>
      <c r="J200" s="133">
        <f>ROUND(I200*H200,2)</f>
        <v>0</v>
      </c>
      <c r="K200" s="130" t="s">
        <v>141</v>
      </c>
      <c r="L200" s="20"/>
      <c r="M200" s="134" t="s">
        <v>1</v>
      </c>
      <c r="N200" s="135" t="s">
        <v>38</v>
      </c>
      <c r="O200" s="40"/>
      <c r="P200" s="136">
        <f>O200*H200</f>
        <v>0</v>
      </c>
      <c r="Q200" s="136">
        <v>8E-05</v>
      </c>
      <c r="R200" s="136">
        <f>Q200*H200</f>
        <v>0.0128</v>
      </c>
      <c r="S200" s="136">
        <v>0</v>
      </c>
      <c r="T200" s="137">
        <f>S200*H200</f>
        <v>0</v>
      </c>
      <c r="AR200" s="11" t="s">
        <v>142</v>
      </c>
      <c r="AT200" s="11" t="s">
        <v>137</v>
      </c>
      <c r="AU200" s="11" t="s">
        <v>77</v>
      </c>
      <c r="AY200" s="11" t="s">
        <v>135</v>
      </c>
      <c r="BE200" s="138">
        <f>IF(N200="základní",J200,0)</f>
        <v>0</v>
      </c>
      <c r="BF200" s="138">
        <f>IF(N200="snížená",J200,0)</f>
        <v>0</v>
      </c>
      <c r="BG200" s="138">
        <f>IF(N200="zákl. přenesená",J200,0)</f>
        <v>0</v>
      </c>
      <c r="BH200" s="138">
        <f>IF(N200="sníž. přenesená",J200,0)</f>
        <v>0</v>
      </c>
      <c r="BI200" s="138">
        <f>IF(N200="nulová",J200,0)</f>
        <v>0</v>
      </c>
      <c r="BJ200" s="11" t="s">
        <v>75</v>
      </c>
      <c r="BK200" s="138">
        <f>ROUND(I200*H200,2)</f>
        <v>0</v>
      </c>
      <c r="BL200" s="11" t="s">
        <v>142</v>
      </c>
      <c r="BM200" s="11" t="s">
        <v>315</v>
      </c>
    </row>
    <row r="201" spans="2:47" s="21" customFormat="1" ht="12">
      <c r="B201" s="20"/>
      <c r="D201" s="139" t="s">
        <v>144</v>
      </c>
      <c r="F201" s="140" t="s">
        <v>316</v>
      </c>
      <c r="L201" s="20"/>
      <c r="M201" s="141"/>
      <c r="N201" s="40"/>
      <c r="O201" s="40"/>
      <c r="P201" s="40"/>
      <c r="Q201" s="40"/>
      <c r="R201" s="40"/>
      <c r="S201" s="40"/>
      <c r="T201" s="41"/>
      <c r="AT201" s="11" t="s">
        <v>144</v>
      </c>
      <c r="AU201" s="11" t="s">
        <v>77</v>
      </c>
    </row>
    <row r="202" spans="2:51" s="143" customFormat="1" ht="12">
      <c r="B202" s="142"/>
      <c r="D202" s="139" t="s">
        <v>146</v>
      </c>
      <c r="E202" s="144" t="s">
        <v>1</v>
      </c>
      <c r="F202" s="145" t="s">
        <v>317</v>
      </c>
      <c r="H202" s="144" t="s">
        <v>1</v>
      </c>
      <c r="L202" s="142"/>
      <c r="M202" s="146"/>
      <c r="N202" s="147"/>
      <c r="O202" s="147"/>
      <c r="P202" s="147"/>
      <c r="Q202" s="147"/>
      <c r="R202" s="147"/>
      <c r="S202" s="147"/>
      <c r="T202" s="148"/>
      <c r="AT202" s="144" t="s">
        <v>146</v>
      </c>
      <c r="AU202" s="144" t="s">
        <v>77</v>
      </c>
      <c r="AV202" s="143" t="s">
        <v>75</v>
      </c>
      <c r="AW202" s="143" t="s">
        <v>30</v>
      </c>
      <c r="AX202" s="143" t="s">
        <v>67</v>
      </c>
      <c r="AY202" s="144" t="s">
        <v>135</v>
      </c>
    </row>
    <row r="203" spans="2:51" s="150" customFormat="1" ht="12">
      <c r="B203" s="149"/>
      <c r="D203" s="139" t="s">
        <v>146</v>
      </c>
      <c r="E203" s="151" t="s">
        <v>1</v>
      </c>
      <c r="F203" s="152" t="s">
        <v>318</v>
      </c>
      <c r="H203" s="153">
        <v>160</v>
      </c>
      <c r="L203" s="149"/>
      <c r="M203" s="154"/>
      <c r="N203" s="155"/>
      <c r="O203" s="155"/>
      <c r="P203" s="155"/>
      <c r="Q203" s="155"/>
      <c r="R203" s="155"/>
      <c r="S203" s="155"/>
      <c r="T203" s="156"/>
      <c r="AT203" s="151" t="s">
        <v>146</v>
      </c>
      <c r="AU203" s="151" t="s">
        <v>77</v>
      </c>
      <c r="AV203" s="150" t="s">
        <v>77</v>
      </c>
      <c r="AW203" s="150" t="s">
        <v>30</v>
      </c>
      <c r="AX203" s="150" t="s">
        <v>75</v>
      </c>
      <c r="AY203" s="151" t="s">
        <v>135</v>
      </c>
    </row>
    <row r="204" spans="2:65" s="21" customFormat="1" ht="16.5" customHeight="1">
      <c r="B204" s="20"/>
      <c r="C204" s="128" t="s">
        <v>319</v>
      </c>
      <c r="D204" s="128" t="s">
        <v>137</v>
      </c>
      <c r="E204" s="129" t="s">
        <v>320</v>
      </c>
      <c r="F204" s="130" t="s">
        <v>321</v>
      </c>
      <c r="G204" s="131" t="s">
        <v>211</v>
      </c>
      <c r="H204" s="132">
        <v>1.1</v>
      </c>
      <c r="I204" s="5"/>
      <c r="J204" s="133">
        <f>ROUND(I204*H204,2)</f>
        <v>0</v>
      </c>
      <c r="K204" s="130" t="s">
        <v>141</v>
      </c>
      <c r="L204" s="20"/>
      <c r="M204" s="134" t="s">
        <v>1</v>
      </c>
      <c r="N204" s="135" t="s">
        <v>38</v>
      </c>
      <c r="O204" s="40"/>
      <c r="P204" s="136">
        <f>O204*H204</f>
        <v>0</v>
      </c>
      <c r="Q204" s="136">
        <v>0</v>
      </c>
      <c r="R204" s="136">
        <f>Q204*H204</f>
        <v>0</v>
      </c>
      <c r="S204" s="136">
        <v>0.261</v>
      </c>
      <c r="T204" s="137">
        <f>S204*H204</f>
        <v>0.2871</v>
      </c>
      <c r="AR204" s="11" t="s">
        <v>142</v>
      </c>
      <c r="AT204" s="11" t="s">
        <v>137</v>
      </c>
      <c r="AU204" s="11" t="s">
        <v>77</v>
      </c>
      <c r="AY204" s="11" t="s">
        <v>135</v>
      </c>
      <c r="BE204" s="138">
        <f>IF(N204="základní",J204,0)</f>
        <v>0</v>
      </c>
      <c r="BF204" s="138">
        <f>IF(N204="snížená",J204,0)</f>
        <v>0</v>
      </c>
      <c r="BG204" s="138">
        <f>IF(N204="zákl. přenesená",J204,0)</f>
        <v>0</v>
      </c>
      <c r="BH204" s="138">
        <f>IF(N204="sníž. přenesená",J204,0)</f>
        <v>0</v>
      </c>
      <c r="BI204" s="138">
        <f>IF(N204="nulová",J204,0)</f>
        <v>0</v>
      </c>
      <c r="BJ204" s="11" t="s">
        <v>75</v>
      </c>
      <c r="BK204" s="138">
        <f>ROUND(I204*H204,2)</f>
        <v>0</v>
      </c>
      <c r="BL204" s="11" t="s">
        <v>142</v>
      </c>
      <c r="BM204" s="11" t="s">
        <v>322</v>
      </c>
    </row>
    <row r="205" spans="2:47" s="21" customFormat="1" ht="19.2">
      <c r="B205" s="20"/>
      <c r="D205" s="139" t="s">
        <v>144</v>
      </c>
      <c r="F205" s="140" t="s">
        <v>323</v>
      </c>
      <c r="L205" s="20"/>
      <c r="M205" s="141"/>
      <c r="N205" s="40"/>
      <c r="O205" s="40"/>
      <c r="P205" s="40"/>
      <c r="Q205" s="40"/>
      <c r="R205" s="40"/>
      <c r="S205" s="40"/>
      <c r="T205" s="41"/>
      <c r="AT205" s="11" t="s">
        <v>144</v>
      </c>
      <c r="AU205" s="11" t="s">
        <v>77</v>
      </c>
    </row>
    <row r="206" spans="2:51" s="143" customFormat="1" ht="12">
      <c r="B206" s="142"/>
      <c r="D206" s="139" t="s">
        <v>146</v>
      </c>
      <c r="E206" s="144" t="s">
        <v>1</v>
      </c>
      <c r="F206" s="145" t="s">
        <v>324</v>
      </c>
      <c r="H206" s="144" t="s">
        <v>1</v>
      </c>
      <c r="L206" s="142"/>
      <c r="M206" s="146"/>
      <c r="N206" s="147"/>
      <c r="O206" s="147"/>
      <c r="P206" s="147"/>
      <c r="Q206" s="147"/>
      <c r="R206" s="147"/>
      <c r="S206" s="147"/>
      <c r="T206" s="148"/>
      <c r="AT206" s="144" t="s">
        <v>146</v>
      </c>
      <c r="AU206" s="144" t="s">
        <v>77</v>
      </c>
      <c r="AV206" s="143" t="s">
        <v>75</v>
      </c>
      <c r="AW206" s="143" t="s">
        <v>30</v>
      </c>
      <c r="AX206" s="143" t="s">
        <v>67</v>
      </c>
      <c r="AY206" s="144" t="s">
        <v>135</v>
      </c>
    </row>
    <row r="207" spans="2:51" s="150" customFormat="1" ht="12">
      <c r="B207" s="149"/>
      <c r="D207" s="139" t="s">
        <v>146</v>
      </c>
      <c r="E207" s="151" t="s">
        <v>1</v>
      </c>
      <c r="F207" s="152" t="s">
        <v>215</v>
      </c>
      <c r="H207" s="153">
        <v>1.1</v>
      </c>
      <c r="L207" s="149"/>
      <c r="M207" s="154"/>
      <c r="N207" s="155"/>
      <c r="O207" s="155"/>
      <c r="P207" s="155"/>
      <c r="Q207" s="155"/>
      <c r="R207" s="155"/>
      <c r="S207" s="155"/>
      <c r="T207" s="156"/>
      <c r="AT207" s="151" t="s">
        <v>146</v>
      </c>
      <c r="AU207" s="151" t="s">
        <v>77</v>
      </c>
      <c r="AV207" s="150" t="s">
        <v>77</v>
      </c>
      <c r="AW207" s="150" t="s">
        <v>30</v>
      </c>
      <c r="AX207" s="150" t="s">
        <v>75</v>
      </c>
      <c r="AY207" s="151" t="s">
        <v>135</v>
      </c>
    </row>
    <row r="208" spans="2:65" s="21" customFormat="1" ht="16.5" customHeight="1">
      <c r="B208" s="20"/>
      <c r="C208" s="128" t="s">
        <v>325</v>
      </c>
      <c r="D208" s="128" t="s">
        <v>137</v>
      </c>
      <c r="E208" s="129" t="s">
        <v>326</v>
      </c>
      <c r="F208" s="130" t="s">
        <v>327</v>
      </c>
      <c r="G208" s="131" t="s">
        <v>140</v>
      </c>
      <c r="H208" s="132">
        <v>9.015</v>
      </c>
      <c r="I208" s="5"/>
      <c r="J208" s="133">
        <f>ROUND(I208*H208,2)</f>
        <v>0</v>
      </c>
      <c r="K208" s="130" t="s">
        <v>141</v>
      </c>
      <c r="L208" s="20"/>
      <c r="M208" s="134" t="s">
        <v>1</v>
      </c>
      <c r="N208" s="135" t="s">
        <v>38</v>
      </c>
      <c r="O208" s="40"/>
      <c r="P208" s="136">
        <f>O208*H208</f>
        <v>0</v>
      </c>
      <c r="Q208" s="136">
        <v>0</v>
      </c>
      <c r="R208" s="136">
        <f>Q208*H208</f>
        <v>0</v>
      </c>
      <c r="S208" s="136">
        <v>2.2</v>
      </c>
      <c r="T208" s="137">
        <f>S208*H208</f>
        <v>19.833000000000002</v>
      </c>
      <c r="AR208" s="11" t="s">
        <v>142</v>
      </c>
      <c r="AT208" s="11" t="s">
        <v>137</v>
      </c>
      <c r="AU208" s="11" t="s">
        <v>77</v>
      </c>
      <c r="AY208" s="11" t="s">
        <v>135</v>
      </c>
      <c r="BE208" s="138">
        <f>IF(N208="základní",J208,0)</f>
        <v>0</v>
      </c>
      <c r="BF208" s="138">
        <f>IF(N208="snížená",J208,0)</f>
        <v>0</v>
      </c>
      <c r="BG208" s="138">
        <f>IF(N208="zákl. přenesená",J208,0)</f>
        <v>0</v>
      </c>
      <c r="BH208" s="138">
        <f>IF(N208="sníž. přenesená",J208,0)</f>
        <v>0</v>
      </c>
      <c r="BI208" s="138">
        <f>IF(N208="nulová",J208,0)</f>
        <v>0</v>
      </c>
      <c r="BJ208" s="11" t="s">
        <v>75</v>
      </c>
      <c r="BK208" s="138">
        <f>ROUND(I208*H208,2)</f>
        <v>0</v>
      </c>
      <c r="BL208" s="11" t="s">
        <v>142</v>
      </c>
      <c r="BM208" s="11" t="s">
        <v>328</v>
      </c>
    </row>
    <row r="209" spans="2:47" s="21" customFormat="1" ht="12">
      <c r="B209" s="20"/>
      <c r="D209" s="139" t="s">
        <v>144</v>
      </c>
      <c r="F209" s="140" t="s">
        <v>329</v>
      </c>
      <c r="L209" s="20"/>
      <c r="M209" s="141"/>
      <c r="N209" s="40"/>
      <c r="O209" s="40"/>
      <c r="P209" s="40"/>
      <c r="Q209" s="40"/>
      <c r="R209" s="40"/>
      <c r="S209" s="40"/>
      <c r="T209" s="41"/>
      <c r="AT209" s="11" t="s">
        <v>144</v>
      </c>
      <c r="AU209" s="11" t="s">
        <v>77</v>
      </c>
    </row>
    <row r="210" spans="2:51" s="143" customFormat="1" ht="12">
      <c r="B210" s="142"/>
      <c r="D210" s="139" t="s">
        <v>146</v>
      </c>
      <c r="E210" s="144" t="s">
        <v>1</v>
      </c>
      <c r="F210" s="145" t="s">
        <v>330</v>
      </c>
      <c r="H210" s="144" t="s">
        <v>1</v>
      </c>
      <c r="L210" s="142"/>
      <c r="M210" s="146"/>
      <c r="N210" s="147"/>
      <c r="O210" s="147"/>
      <c r="P210" s="147"/>
      <c r="Q210" s="147"/>
      <c r="R210" s="147"/>
      <c r="S210" s="147"/>
      <c r="T210" s="148"/>
      <c r="AT210" s="144" t="s">
        <v>146</v>
      </c>
      <c r="AU210" s="144" t="s">
        <v>77</v>
      </c>
      <c r="AV210" s="143" t="s">
        <v>75</v>
      </c>
      <c r="AW210" s="143" t="s">
        <v>30</v>
      </c>
      <c r="AX210" s="143" t="s">
        <v>67</v>
      </c>
      <c r="AY210" s="144" t="s">
        <v>135</v>
      </c>
    </row>
    <row r="211" spans="2:51" s="150" customFormat="1" ht="12">
      <c r="B211" s="149"/>
      <c r="D211" s="139" t="s">
        <v>146</v>
      </c>
      <c r="E211" s="151" t="s">
        <v>1</v>
      </c>
      <c r="F211" s="152" t="s">
        <v>331</v>
      </c>
      <c r="H211" s="153">
        <v>9.015</v>
      </c>
      <c r="L211" s="149"/>
      <c r="M211" s="154"/>
      <c r="N211" s="155"/>
      <c r="O211" s="155"/>
      <c r="P211" s="155"/>
      <c r="Q211" s="155"/>
      <c r="R211" s="155"/>
      <c r="S211" s="155"/>
      <c r="T211" s="156"/>
      <c r="AT211" s="151" t="s">
        <v>146</v>
      </c>
      <c r="AU211" s="151" t="s">
        <v>77</v>
      </c>
      <c r="AV211" s="150" t="s">
        <v>77</v>
      </c>
      <c r="AW211" s="150" t="s">
        <v>30</v>
      </c>
      <c r="AX211" s="150" t="s">
        <v>75</v>
      </c>
      <c r="AY211" s="151" t="s">
        <v>135</v>
      </c>
    </row>
    <row r="212" spans="2:65" s="21" customFormat="1" ht="16.5" customHeight="1">
      <c r="B212" s="20"/>
      <c r="C212" s="128" t="s">
        <v>332</v>
      </c>
      <c r="D212" s="128" t="s">
        <v>137</v>
      </c>
      <c r="E212" s="129" t="s">
        <v>333</v>
      </c>
      <c r="F212" s="130" t="s">
        <v>334</v>
      </c>
      <c r="G212" s="131" t="s">
        <v>211</v>
      </c>
      <c r="H212" s="132">
        <v>60.1</v>
      </c>
      <c r="I212" s="5"/>
      <c r="J212" s="133">
        <f>ROUND(I212*H212,2)</f>
        <v>0</v>
      </c>
      <c r="K212" s="130" t="s">
        <v>141</v>
      </c>
      <c r="L212" s="20"/>
      <c r="M212" s="134" t="s">
        <v>1</v>
      </c>
      <c r="N212" s="135" t="s">
        <v>38</v>
      </c>
      <c r="O212" s="40"/>
      <c r="P212" s="136">
        <f>O212*H212</f>
        <v>0</v>
      </c>
      <c r="Q212" s="136">
        <v>0</v>
      </c>
      <c r="R212" s="136">
        <f>Q212*H212</f>
        <v>0</v>
      </c>
      <c r="S212" s="136">
        <v>0.09</v>
      </c>
      <c r="T212" s="137">
        <f>S212*H212</f>
        <v>5.409</v>
      </c>
      <c r="AR212" s="11" t="s">
        <v>142</v>
      </c>
      <c r="AT212" s="11" t="s">
        <v>137</v>
      </c>
      <c r="AU212" s="11" t="s">
        <v>77</v>
      </c>
      <c r="AY212" s="11" t="s">
        <v>135</v>
      </c>
      <c r="BE212" s="138">
        <f>IF(N212="základní",J212,0)</f>
        <v>0</v>
      </c>
      <c r="BF212" s="138">
        <f>IF(N212="snížená",J212,0)</f>
        <v>0</v>
      </c>
      <c r="BG212" s="138">
        <f>IF(N212="zákl. přenesená",J212,0)</f>
        <v>0</v>
      </c>
      <c r="BH212" s="138">
        <f>IF(N212="sníž. přenesená",J212,0)</f>
        <v>0</v>
      </c>
      <c r="BI212" s="138">
        <f>IF(N212="nulová",J212,0)</f>
        <v>0</v>
      </c>
      <c r="BJ212" s="11" t="s">
        <v>75</v>
      </c>
      <c r="BK212" s="138">
        <f>ROUND(I212*H212,2)</f>
        <v>0</v>
      </c>
      <c r="BL212" s="11" t="s">
        <v>142</v>
      </c>
      <c r="BM212" s="11" t="s">
        <v>335</v>
      </c>
    </row>
    <row r="213" spans="2:47" s="21" customFormat="1" ht="12">
      <c r="B213" s="20"/>
      <c r="D213" s="139" t="s">
        <v>144</v>
      </c>
      <c r="F213" s="140" t="s">
        <v>336</v>
      </c>
      <c r="L213" s="20"/>
      <c r="M213" s="141"/>
      <c r="N213" s="40"/>
      <c r="O213" s="40"/>
      <c r="P213" s="40"/>
      <c r="Q213" s="40"/>
      <c r="R213" s="40"/>
      <c r="S213" s="40"/>
      <c r="T213" s="41"/>
      <c r="AT213" s="11" t="s">
        <v>144</v>
      </c>
      <c r="AU213" s="11" t="s">
        <v>77</v>
      </c>
    </row>
    <row r="214" spans="2:51" s="143" customFormat="1" ht="12">
      <c r="B214" s="142"/>
      <c r="D214" s="139" t="s">
        <v>146</v>
      </c>
      <c r="E214" s="144" t="s">
        <v>1</v>
      </c>
      <c r="F214" s="145" t="s">
        <v>330</v>
      </c>
      <c r="H214" s="144" t="s">
        <v>1</v>
      </c>
      <c r="L214" s="142"/>
      <c r="M214" s="146"/>
      <c r="N214" s="147"/>
      <c r="O214" s="147"/>
      <c r="P214" s="147"/>
      <c r="Q214" s="147"/>
      <c r="R214" s="147"/>
      <c r="S214" s="147"/>
      <c r="T214" s="148"/>
      <c r="AT214" s="144" t="s">
        <v>146</v>
      </c>
      <c r="AU214" s="144" t="s">
        <v>77</v>
      </c>
      <c r="AV214" s="143" t="s">
        <v>75</v>
      </c>
      <c r="AW214" s="143" t="s">
        <v>30</v>
      </c>
      <c r="AX214" s="143" t="s">
        <v>67</v>
      </c>
      <c r="AY214" s="144" t="s">
        <v>135</v>
      </c>
    </row>
    <row r="215" spans="2:51" s="150" customFormat="1" ht="12">
      <c r="B215" s="149"/>
      <c r="D215" s="139" t="s">
        <v>146</v>
      </c>
      <c r="E215" s="151" t="s">
        <v>1</v>
      </c>
      <c r="F215" s="152" t="s">
        <v>337</v>
      </c>
      <c r="H215" s="153">
        <v>60.1</v>
      </c>
      <c r="L215" s="149"/>
      <c r="M215" s="154"/>
      <c r="N215" s="155"/>
      <c r="O215" s="155"/>
      <c r="P215" s="155"/>
      <c r="Q215" s="155"/>
      <c r="R215" s="155"/>
      <c r="S215" s="155"/>
      <c r="T215" s="156"/>
      <c r="AT215" s="151" t="s">
        <v>146</v>
      </c>
      <c r="AU215" s="151" t="s">
        <v>77</v>
      </c>
      <c r="AV215" s="150" t="s">
        <v>77</v>
      </c>
      <c r="AW215" s="150" t="s">
        <v>30</v>
      </c>
      <c r="AX215" s="150" t="s">
        <v>75</v>
      </c>
      <c r="AY215" s="151" t="s">
        <v>135</v>
      </c>
    </row>
    <row r="216" spans="2:65" s="21" customFormat="1" ht="16.5" customHeight="1">
      <c r="B216" s="20"/>
      <c r="C216" s="128" t="s">
        <v>338</v>
      </c>
      <c r="D216" s="128" t="s">
        <v>137</v>
      </c>
      <c r="E216" s="129" t="s">
        <v>339</v>
      </c>
      <c r="F216" s="130" t="s">
        <v>340</v>
      </c>
      <c r="G216" s="131" t="s">
        <v>211</v>
      </c>
      <c r="H216" s="132">
        <v>183</v>
      </c>
      <c r="I216" s="5"/>
      <c r="J216" s="133">
        <f>ROUND(I216*H216,2)</f>
        <v>0</v>
      </c>
      <c r="K216" s="130" t="s">
        <v>141</v>
      </c>
      <c r="L216" s="20"/>
      <c r="M216" s="134" t="s">
        <v>1</v>
      </c>
      <c r="N216" s="135" t="s">
        <v>38</v>
      </c>
      <c r="O216" s="40"/>
      <c r="P216" s="136">
        <f>O216*H216</f>
        <v>0</v>
      </c>
      <c r="Q216" s="136">
        <v>0</v>
      </c>
      <c r="R216" s="136">
        <f>Q216*H216</f>
        <v>0</v>
      </c>
      <c r="S216" s="136">
        <v>0.059</v>
      </c>
      <c r="T216" s="137">
        <f>S216*H216</f>
        <v>10.796999999999999</v>
      </c>
      <c r="AR216" s="11" t="s">
        <v>142</v>
      </c>
      <c r="AT216" s="11" t="s">
        <v>137</v>
      </c>
      <c r="AU216" s="11" t="s">
        <v>77</v>
      </c>
      <c r="AY216" s="11" t="s">
        <v>135</v>
      </c>
      <c r="BE216" s="138">
        <f>IF(N216="základní",J216,0)</f>
        <v>0</v>
      </c>
      <c r="BF216" s="138">
        <f>IF(N216="snížená",J216,0)</f>
        <v>0</v>
      </c>
      <c r="BG216" s="138">
        <f>IF(N216="zákl. přenesená",J216,0)</f>
        <v>0</v>
      </c>
      <c r="BH216" s="138">
        <f>IF(N216="sníž. přenesená",J216,0)</f>
        <v>0</v>
      </c>
      <c r="BI216" s="138">
        <f>IF(N216="nulová",J216,0)</f>
        <v>0</v>
      </c>
      <c r="BJ216" s="11" t="s">
        <v>75</v>
      </c>
      <c r="BK216" s="138">
        <f>ROUND(I216*H216,2)</f>
        <v>0</v>
      </c>
      <c r="BL216" s="11" t="s">
        <v>142</v>
      </c>
      <c r="BM216" s="11" t="s">
        <v>341</v>
      </c>
    </row>
    <row r="217" spans="2:47" s="21" customFormat="1" ht="19.2">
      <c r="B217" s="20"/>
      <c r="D217" s="139" t="s">
        <v>144</v>
      </c>
      <c r="F217" s="140" t="s">
        <v>342</v>
      </c>
      <c r="L217" s="20"/>
      <c r="M217" s="141"/>
      <c r="N217" s="40"/>
      <c r="O217" s="40"/>
      <c r="P217" s="40"/>
      <c r="Q217" s="40"/>
      <c r="R217" s="40"/>
      <c r="S217" s="40"/>
      <c r="T217" s="41"/>
      <c r="AT217" s="11" t="s">
        <v>144</v>
      </c>
      <c r="AU217" s="11" t="s">
        <v>77</v>
      </c>
    </row>
    <row r="218" spans="2:51" s="143" customFormat="1" ht="12">
      <c r="B218" s="142"/>
      <c r="D218" s="139" t="s">
        <v>146</v>
      </c>
      <c r="E218" s="144" t="s">
        <v>1</v>
      </c>
      <c r="F218" s="145" t="s">
        <v>343</v>
      </c>
      <c r="H218" s="144" t="s">
        <v>1</v>
      </c>
      <c r="L218" s="142"/>
      <c r="M218" s="146"/>
      <c r="N218" s="147"/>
      <c r="O218" s="147"/>
      <c r="P218" s="147"/>
      <c r="Q218" s="147"/>
      <c r="R218" s="147"/>
      <c r="S218" s="147"/>
      <c r="T218" s="148"/>
      <c r="AT218" s="144" t="s">
        <v>146</v>
      </c>
      <c r="AU218" s="144" t="s">
        <v>77</v>
      </c>
      <c r="AV218" s="143" t="s">
        <v>75</v>
      </c>
      <c r="AW218" s="143" t="s">
        <v>30</v>
      </c>
      <c r="AX218" s="143" t="s">
        <v>67</v>
      </c>
      <c r="AY218" s="144" t="s">
        <v>135</v>
      </c>
    </row>
    <row r="219" spans="2:51" s="150" customFormat="1" ht="12">
      <c r="B219" s="149"/>
      <c r="D219" s="139" t="s">
        <v>146</v>
      </c>
      <c r="E219" s="151" t="s">
        <v>1</v>
      </c>
      <c r="F219" s="152" t="s">
        <v>254</v>
      </c>
      <c r="H219" s="153">
        <v>183</v>
      </c>
      <c r="L219" s="149"/>
      <c r="M219" s="154"/>
      <c r="N219" s="155"/>
      <c r="O219" s="155"/>
      <c r="P219" s="155"/>
      <c r="Q219" s="155"/>
      <c r="R219" s="155"/>
      <c r="S219" s="155"/>
      <c r="T219" s="156"/>
      <c r="AT219" s="151" t="s">
        <v>146</v>
      </c>
      <c r="AU219" s="151" t="s">
        <v>77</v>
      </c>
      <c r="AV219" s="150" t="s">
        <v>77</v>
      </c>
      <c r="AW219" s="150" t="s">
        <v>30</v>
      </c>
      <c r="AX219" s="150" t="s">
        <v>75</v>
      </c>
      <c r="AY219" s="151" t="s">
        <v>135</v>
      </c>
    </row>
    <row r="220" spans="2:65" s="21" customFormat="1" ht="16.5" customHeight="1">
      <c r="B220" s="20"/>
      <c r="C220" s="128" t="s">
        <v>344</v>
      </c>
      <c r="D220" s="128" t="s">
        <v>137</v>
      </c>
      <c r="E220" s="129" t="s">
        <v>345</v>
      </c>
      <c r="F220" s="130" t="s">
        <v>346</v>
      </c>
      <c r="G220" s="131" t="s">
        <v>259</v>
      </c>
      <c r="H220" s="132">
        <v>3.6</v>
      </c>
      <c r="I220" s="5"/>
      <c r="J220" s="133">
        <f>ROUND(I220*H220,2)</f>
        <v>0</v>
      </c>
      <c r="K220" s="130" t="s">
        <v>141</v>
      </c>
      <c r="L220" s="20"/>
      <c r="M220" s="134" t="s">
        <v>1</v>
      </c>
      <c r="N220" s="135" t="s">
        <v>38</v>
      </c>
      <c r="O220" s="40"/>
      <c r="P220" s="136">
        <f>O220*H220</f>
        <v>0</v>
      </c>
      <c r="Q220" s="136">
        <v>0</v>
      </c>
      <c r="R220" s="136">
        <f>Q220*H220</f>
        <v>0</v>
      </c>
      <c r="S220" s="136">
        <v>0.067</v>
      </c>
      <c r="T220" s="137">
        <f>S220*H220</f>
        <v>0.24120000000000003</v>
      </c>
      <c r="AR220" s="11" t="s">
        <v>142</v>
      </c>
      <c r="AT220" s="11" t="s">
        <v>137</v>
      </c>
      <c r="AU220" s="11" t="s">
        <v>77</v>
      </c>
      <c r="AY220" s="11" t="s">
        <v>135</v>
      </c>
      <c r="BE220" s="138">
        <f>IF(N220="základní",J220,0)</f>
        <v>0</v>
      </c>
      <c r="BF220" s="138">
        <f>IF(N220="snížená",J220,0)</f>
        <v>0</v>
      </c>
      <c r="BG220" s="138">
        <f>IF(N220="zákl. přenesená",J220,0)</f>
        <v>0</v>
      </c>
      <c r="BH220" s="138">
        <f>IF(N220="sníž. přenesená",J220,0)</f>
        <v>0</v>
      </c>
      <c r="BI220" s="138">
        <f>IF(N220="nulová",J220,0)</f>
        <v>0</v>
      </c>
      <c r="BJ220" s="11" t="s">
        <v>75</v>
      </c>
      <c r="BK220" s="138">
        <f>ROUND(I220*H220,2)</f>
        <v>0</v>
      </c>
      <c r="BL220" s="11" t="s">
        <v>142</v>
      </c>
      <c r="BM220" s="11" t="s">
        <v>347</v>
      </c>
    </row>
    <row r="221" spans="2:47" s="21" customFormat="1" ht="19.2">
      <c r="B221" s="20"/>
      <c r="D221" s="139" t="s">
        <v>144</v>
      </c>
      <c r="F221" s="140" t="s">
        <v>348</v>
      </c>
      <c r="L221" s="20"/>
      <c r="M221" s="141"/>
      <c r="N221" s="40"/>
      <c r="O221" s="40"/>
      <c r="P221" s="40"/>
      <c r="Q221" s="40"/>
      <c r="R221" s="40"/>
      <c r="S221" s="40"/>
      <c r="T221" s="41"/>
      <c r="AT221" s="11" t="s">
        <v>144</v>
      </c>
      <c r="AU221" s="11" t="s">
        <v>77</v>
      </c>
    </row>
    <row r="222" spans="2:51" s="150" customFormat="1" ht="12">
      <c r="B222" s="149"/>
      <c r="D222" s="139" t="s">
        <v>146</v>
      </c>
      <c r="E222" s="151" t="s">
        <v>1</v>
      </c>
      <c r="F222" s="152" t="s">
        <v>349</v>
      </c>
      <c r="H222" s="153">
        <v>3.6</v>
      </c>
      <c r="L222" s="149"/>
      <c r="M222" s="154"/>
      <c r="N222" s="155"/>
      <c r="O222" s="155"/>
      <c r="P222" s="155"/>
      <c r="Q222" s="155"/>
      <c r="R222" s="155"/>
      <c r="S222" s="155"/>
      <c r="T222" s="156"/>
      <c r="AT222" s="151" t="s">
        <v>146</v>
      </c>
      <c r="AU222" s="151" t="s">
        <v>77</v>
      </c>
      <c r="AV222" s="150" t="s">
        <v>77</v>
      </c>
      <c r="AW222" s="150" t="s">
        <v>30</v>
      </c>
      <c r="AX222" s="150" t="s">
        <v>75</v>
      </c>
      <c r="AY222" s="151" t="s">
        <v>135</v>
      </c>
    </row>
    <row r="223" spans="2:63" s="116" customFormat="1" ht="22.95" customHeight="1">
      <c r="B223" s="115"/>
      <c r="D223" s="117" t="s">
        <v>66</v>
      </c>
      <c r="E223" s="126" t="s">
        <v>350</v>
      </c>
      <c r="F223" s="126" t="s">
        <v>351</v>
      </c>
      <c r="J223" s="127">
        <f>BK223</f>
        <v>0</v>
      </c>
      <c r="L223" s="115"/>
      <c r="M223" s="120"/>
      <c r="N223" s="121"/>
      <c r="O223" s="121"/>
      <c r="P223" s="122">
        <f>SUM(P224:P232)</f>
        <v>0</v>
      </c>
      <c r="Q223" s="121"/>
      <c r="R223" s="122">
        <f>SUM(R224:R232)</f>
        <v>0</v>
      </c>
      <c r="S223" s="121"/>
      <c r="T223" s="123">
        <f>SUM(T224:T232)</f>
        <v>0</v>
      </c>
      <c r="AR223" s="117" t="s">
        <v>75</v>
      </c>
      <c r="AT223" s="124" t="s">
        <v>66</v>
      </c>
      <c r="AU223" s="124" t="s">
        <v>75</v>
      </c>
      <c r="AY223" s="117" t="s">
        <v>135</v>
      </c>
      <c r="BK223" s="125">
        <f>SUM(BK224:BK232)</f>
        <v>0</v>
      </c>
    </row>
    <row r="224" spans="2:65" s="21" customFormat="1" ht="16.5" customHeight="1">
      <c r="B224" s="20"/>
      <c r="C224" s="128" t="s">
        <v>352</v>
      </c>
      <c r="D224" s="128" t="s">
        <v>137</v>
      </c>
      <c r="E224" s="129" t="s">
        <v>353</v>
      </c>
      <c r="F224" s="130" t="s">
        <v>354</v>
      </c>
      <c r="G224" s="131" t="s">
        <v>187</v>
      </c>
      <c r="H224" s="132">
        <v>39.281</v>
      </c>
      <c r="I224" s="5"/>
      <c r="J224" s="133">
        <f>ROUND(I224*H224,2)</f>
        <v>0</v>
      </c>
      <c r="K224" s="130" t="s">
        <v>141</v>
      </c>
      <c r="L224" s="20"/>
      <c r="M224" s="134" t="s">
        <v>1</v>
      </c>
      <c r="N224" s="135" t="s">
        <v>38</v>
      </c>
      <c r="O224" s="40"/>
      <c r="P224" s="136">
        <f>O224*H224</f>
        <v>0</v>
      </c>
      <c r="Q224" s="136">
        <v>0</v>
      </c>
      <c r="R224" s="136">
        <f>Q224*H224</f>
        <v>0</v>
      </c>
      <c r="S224" s="136">
        <v>0</v>
      </c>
      <c r="T224" s="137">
        <f>S224*H224</f>
        <v>0</v>
      </c>
      <c r="AR224" s="11" t="s">
        <v>142</v>
      </c>
      <c r="AT224" s="11" t="s">
        <v>137</v>
      </c>
      <c r="AU224" s="11" t="s">
        <v>77</v>
      </c>
      <c r="AY224" s="11" t="s">
        <v>135</v>
      </c>
      <c r="BE224" s="138">
        <f>IF(N224="základní",J224,0)</f>
        <v>0</v>
      </c>
      <c r="BF224" s="138">
        <f>IF(N224="snížená",J224,0)</f>
        <v>0</v>
      </c>
      <c r="BG224" s="138">
        <f>IF(N224="zákl. přenesená",J224,0)</f>
        <v>0</v>
      </c>
      <c r="BH224" s="138">
        <f>IF(N224="sníž. přenesená",J224,0)</f>
        <v>0</v>
      </c>
      <c r="BI224" s="138">
        <f>IF(N224="nulová",J224,0)</f>
        <v>0</v>
      </c>
      <c r="BJ224" s="11" t="s">
        <v>75</v>
      </c>
      <c r="BK224" s="138">
        <f>ROUND(I224*H224,2)</f>
        <v>0</v>
      </c>
      <c r="BL224" s="11" t="s">
        <v>142</v>
      </c>
      <c r="BM224" s="11" t="s">
        <v>355</v>
      </c>
    </row>
    <row r="225" spans="2:47" s="21" customFormat="1" ht="19.2">
      <c r="B225" s="20"/>
      <c r="D225" s="139" t="s">
        <v>144</v>
      </c>
      <c r="F225" s="140" t="s">
        <v>356</v>
      </c>
      <c r="L225" s="20"/>
      <c r="M225" s="141"/>
      <c r="N225" s="40"/>
      <c r="O225" s="40"/>
      <c r="P225" s="40"/>
      <c r="Q225" s="40"/>
      <c r="R225" s="40"/>
      <c r="S225" s="40"/>
      <c r="T225" s="41"/>
      <c r="AT225" s="11" t="s">
        <v>144</v>
      </c>
      <c r="AU225" s="11" t="s">
        <v>77</v>
      </c>
    </row>
    <row r="226" spans="2:65" s="21" customFormat="1" ht="16.5" customHeight="1">
      <c r="B226" s="20"/>
      <c r="C226" s="128" t="s">
        <v>357</v>
      </c>
      <c r="D226" s="128" t="s">
        <v>137</v>
      </c>
      <c r="E226" s="129" t="s">
        <v>358</v>
      </c>
      <c r="F226" s="130" t="s">
        <v>359</v>
      </c>
      <c r="G226" s="131" t="s">
        <v>187</v>
      </c>
      <c r="H226" s="132">
        <v>39.281</v>
      </c>
      <c r="I226" s="5"/>
      <c r="J226" s="133">
        <f>ROUND(I226*H226,2)</f>
        <v>0</v>
      </c>
      <c r="K226" s="130" t="s">
        <v>141</v>
      </c>
      <c r="L226" s="20"/>
      <c r="M226" s="134" t="s">
        <v>1</v>
      </c>
      <c r="N226" s="135" t="s">
        <v>38</v>
      </c>
      <c r="O226" s="40"/>
      <c r="P226" s="136">
        <f>O226*H226</f>
        <v>0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AR226" s="11" t="s">
        <v>142</v>
      </c>
      <c r="AT226" s="11" t="s">
        <v>137</v>
      </c>
      <c r="AU226" s="11" t="s">
        <v>77</v>
      </c>
      <c r="AY226" s="11" t="s">
        <v>135</v>
      </c>
      <c r="BE226" s="138">
        <f>IF(N226="základní",J226,0)</f>
        <v>0</v>
      </c>
      <c r="BF226" s="138">
        <f>IF(N226="snížená",J226,0)</f>
        <v>0</v>
      </c>
      <c r="BG226" s="138">
        <f>IF(N226="zákl. přenesená",J226,0)</f>
        <v>0</v>
      </c>
      <c r="BH226" s="138">
        <f>IF(N226="sníž. přenesená",J226,0)</f>
        <v>0</v>
      </c>
      <c r="BI226" s="138">
        <f>IF(N226="nulová",J226,0)</f>
        <v>0</v>
      </c>
      <c r="BJ226" s="11" t="s">
        <v>75</v>
      </c>
      <c r="BK226" s="138">
        <f>ROUND(I226*H226,2)</f>
        <v>0</v>
      </c>
      <c r="BL226" s="11" t="s">
        <v>142</v>
      </c>
      <c r="BM226" s="11" t="s">
        <v>360</v>
      </c>
    </row>
    <row r="227" spans="2:47" s="21" customFormat="1" ht="12">
      <c r="B227" s="20"/>
      <c r="D227" s="139" t="s">
        <v>144</v>
      </c>
      <c r="F227" s="140" t="s">
        <v>361</v>
      </c>
      <c r="L227" s="20"/>
      <c r="M227" s="141"/>
      <c r="N227" s="40"/>
      <c r="O227" s="40"/>
      <c r="P227" s="40"/>
      <c r="Q227" s="40"/>
      <c r="R227" s="40"/>
      <c r="S227" s="40"/>
      <c r="T227" s="41"/>
      <c r="AT227" s="11" t="s">
        <v>144</v>
      </c>
      <c r="AU227" s="11" t="s">
        <v>77</v>
      </c>
    </row>
    <row r="228" spans="2:65" s="21" customFormat="1" ht="16.5" customHeight="1">
      <c r="B228" s="20"/>
      <c r="C228" s="128" t="s">
        <v>362</v>
      </c>
      <c r="D228" s="128" t="s">
        <v>137</v>
      </c>
      <c r="E228" s="129" t="s">
        <v>363</v>
      </c>
      <c r="F228" s="130" t="s">
        <v>364</v>
      </c>
      <c r="G228" s="131" t="s">
        <v>187</v>
      </c>
      <c r="H228" s="132">
        <v>392.81</v>
      </c>
      <c r="I228" s="5"/>
      <c r="J228" s="133">
        <f>ROUND(I228*H228,2)</f>
        <v>0</v>
      </c>
      <c r="K228" s="130" t="s">
        <v>141</v>
      </c>
      <c r="L228" s="20"/>
      <c r="M228" s="134" t="s">
        <v>1</v>
      </c>
      <c r="N228" s="135" t="s">
        <v>38</v>
      </c>
      <c r="O228" s="40"/>
      <c r="P228" s="136">
        <f>O228*H228</f>
        <v>0</v>
      </c>
      <c r="Q228" s="136">
        <v>0</v>
      </c>
      <c r="R228" s="136">
        <f>Q228*H228</f>
        <v>0</v>
      </c>
      <c r="S228" s="136">
        <v>0</v>
      </c>
      <c r="T228" s="137">
        <f>S228*H228</f>
        <v>0</v>
      </c>
      <c r="AR228" s="11" t="s">
        <v>142</v>
      </c>
      <c r="AT228" s="11" t="s">
        <v>137</v>
      </c>
      <c r="AU228" s="11" t="s">
        <v>77</v>
      </c>
      <c r="AY228" s="11" t="s">
        <v>135</v>
      </c>
      <c r="BE228" s="138">
        <f>IF(N228="základní",J228,0)</f>
        <v>0</v>
      </c>
      <c r="BF228" s="138">
        <f>IF(N228="snížená",J228,0)</f>
        <v>0</v>
      </c>
      <c r="BG228" s="138">
        <f>IF(N228="zákl. přenesená",J228,0)</f>
        <v>0</v>
      </c>
      <c r="BH228" s="138">
        <f>IF(N228="sníž. přenesená",J228,0)</f>
        <v>0</v>
      </c>
      <c r="BI228" s="138">
        <f>IF(N228="nulová",J228,0)</f>
        <v>0</v>
      </c>
      <c r="BJ228" s="11" t="s">
        <v>75</v>
      </c>
      <c r="BK228" s="138">
        <f>ROUND(I228*H228,2)</f>
        <v>0</v>
      </c>
      <c r="BL228" s="11" t="s">
        <v>142</v>
      </c>
      <c r="BM228" s="11" t="s">
        <v>365</v>
      </c>
    </row>
    <row r="229" spans="2:47" s="21" customFormat="1" ht="19.2">
      <c r="B229" s="20"/>
      <c r="D229" s="139" t="s">
        <v>144</v>
      </c>
      <c r="F229" s="140" t="s">
        <v>366</v>
      </c>
      <c r="L229" s="20"/>
      <c r="M229" s="141"/>
      <c r="N229" s="40"/>
      <c r="O229" s="40"/>
      <c r="P229" s="40"/>
      <c r="Q229" s="40"/>
      <c r="R229" s="40"/>
      <c r="S229" s="40"/>
      <c r="T229" s="41"/>
      <c r="AT229" s="11" t="s">
        <v>144</v>
      </c>
      <c r="AU229" s="11" t="s">
        <v>77</v>
      </c>
    </row>
    <row r="230" spans="2:51" s="150" customFormat="1" ht="12">
      <c r="B230" s="149"/>
      <c r="D230" s="139" t="s">
        <v>146</v>
      </c>
      <c r="F230" s="152" t="s">
        <v>367</v>
      </c>
      <c r="H230" s="153">
        <v>392.81</v>
      </c>
      <c r="L230" s="149"/>
      <c r="M230" s="154"/>
      <c r="N230" s="155"/>
      <c r="O230" s="155"/>
      <c r="P230" s="155"/>
      <c r="Q230" s="155"/>
      <c r="R230" s="155"/>
      <c r="S230" s="155"/>
      <c r="T230" s="156"/>
      <c r="AT230" s="151" t="s">
        <v>146</v>
      </c>
      <c r="AU230" s="151" t="s">
        <v>77</v>
      </c>
      <c r="AV230" s="150" t="s">
        <v>77</v>
      </c>
      <c r="AW230" s="150" t="s">
        <v>3</v>
      </c>
      <c r="AX230" s="150" t="s">
        <v>75</v>
      </c>
      <c r="AY230" s="151" t="s">
        <v>135</v>
      </c>
    </row>
    <row r="231" spans="2:65" s="21" customFormat="1" ht="16.5" customHeight="1">
      <c r="B231" s="20"/>
      <c r="C231" s="128" t="s">
        <v>368</v>
      </c>
      <c r="D231" s="128" t="s">
        <v>137</v>
      </c>
      <c r="E231" s="129" t="s">
        <v>369</v>
      </c>
      <c r="F231" s="130" t="s">
        <v>370</v>
      </c>
      <c r="G231" s="131" t="s">
        <v>187</v>
      </c>
      <c r="H231" s="132">
        <v>39.281</v>
      </c>
      <c r="I231" s="5"/>
      <c r="J231" s="133">
        <f>ROUND(I231*H231,2)</f>
        <v>0</v>
      </c>
      <c r="K231" s="130" t="s">
        <v>141</v>
      </c>
      <c r="L231" s="20"/>
      <c r="M231" s="134" t="s">
        <v>1</v>
      </c>
      <c r="N231" s="135" t="s">
        <v>38</v>
      </c>
      <c r="O231" s="40"/>
      <c r="P231" s="136">
        <f>O231*H231</f>
        <v>0</v>
      </c>
      <c r="Q231" s="136">
        <v>0</v>
      </c>
      <c r="R231" s="136">
        <f>Q231*H231</f>
        <v>0</v>
      </c>
      <c r="S231" s="136">
        <v>0</v>
      </c>
      <c r="T231" s="137">
        <f>S231*H231</f>
        <v>0</v>
      </c>
      <c r="AR231" s="11" t="s">
        <v>142</v>
      </c>
      <c r="AT231" s="11" t="s">
        <v>137</v>
      </c>
      <c r="AU231" s="11" t="s">
        <v>77</v>
      </c>
      <c r="AY231" s="11" t="s">
        <v>135</v>
      </c>
      <c r="BE231" s="138">
        <f>IF(N231="základní",J231,0)</f>
        <v>0</v>
      </c>
      <c r="BF231" s="138">
        <f>IF(N231="snížená",J231,0)</f>
        <v>0</v>
      </c>
      <c r="BG231" s="138">
        <f>IF(N231="zákl. přenesená",J231,0)</f>
        <v>0</v>
      </c>
      <c r="BH231" s="138">
        <f>IF(N231="sníž. přenesená",J231,0)</f>
        <v>0</v>
      </c>
      <c r="BI231" s="138">
        <f>IF(N231="nulová",J231,0)</f>
        <v>0</v>
      </c>
      <c r="BJ231" s="11" t="s">
        <v>75</v>
      </c>
      <c r="BK231" s="138">
        <f>ROUND(I231*H231,2)</f>
        <v>0</v>
      </c>
      <c r="BL231" s="11" t="s">
        <v>142</v>
      </c>
      <c r="BM231" s="11" t="s">
        <v>371</v>
      </c>
    </row>
    <row r="232" spans="2:47" s="21" customFormat="1" ht="19.2">
      <c r="B232" s="20"/>
      <c r="D232" s="139" t="s">
        <v>144</v>
      </c>
      <c r="F232" s="140" t="s">
        <v>372</v>
      </c>
      <c r="L232" s="20"/>
      <c r="M232" s="141"/>
      <c r="N232" s="40"/>
      <c r="O232" s="40"/>
      <c r="P232" s="40"/>
      <c r="Q232" s="40"/>
      <c r="R232" s="40"/>
      <c r="S232" s="40"/>
      <c r="T232" s="41"/>
      <c r="AT232" s="11" t="s">
        <v>144</v>
      </c>
      <c r="AU232" s="11" t="s">
        <v>77</v>
      </c>
    </row>
    <row r="233" spans="2:63" s="116" customFormat="1" ht="22.95" customHeight="1">
      <c r="B233" s="115"/>
      <c r="D233" s="117" t="s">
        <v>66</v>
      </c>
      <c r="E233" s="126" t="s">
        <v>373</v>
      </c>
      <c r="F233" s="126" t="s">
        <v>374</v>
      </c>
      <c r="J233" s="127">
        <f>BK233</f>
        <v>0</v>
      </c>
      <c r="L233" s="115"/>
      <c r="M233" s="120"/>
      <c r="N233" s="121"/>
      <c r="O233" s="121"/>
      <c r="P233" s="122">
        <f>SUM(P234:P235)</f>
        <v>0</v>
      </c>
      <c r="Q233" s="121"/>
      <c r="R233" s="122">
        <f>SUM(R234:R235)</f>
        <v>0</v>
      </c>
      <c r="S233" s="121"/>
      <c r="T233" s="123">
        <f>SUM(T234:T235)</f>
        <v>0</v>
      </c>
      <c r="AR233" s="117" t="s">
        <v>75</v>
      </c>
      <c r="AT233" s="124" t="s">
        <v>66</v>
      </c>
      <c r="AU233" s="124" t="s">
        <v>75</v>
      </c>
      <c r="AY233" s="117" t="s">
        <v>135</v>
      </c>
      <c r="BK233" s="125">
        <f>SUM(BK234:BK235)</f>
        <v>0</v>
      </c>
    </row>
    <row r="234" spans="2:65" s="21" customFormat="1" ht="16.5" customHeight="1">
      <c r="B234" s="20"/>
      <c r="C234" s="128" t="s">
        <v>375</v>
      </c>
      <c r="D234" s="128" t="s">
        <v>137</v>
      </c>
      <c r="E234" s="129" t="s">
        <v>376</v>
      </c>
      <c r="F234" s="130" t="s">
        <v>377</v>
      </c>
      <c r="G234" s="131" t="s">
        <v>187</v>
      </c>
      <c r="H234" s="132">
        <v>46.519</v>
      </c>
      <c r="I234" s="5"/>
      <c r="J234" s="133">
        <f>ROUND(I234*H234,2)</f>
        <v>0</v>
      </c>
      <c r="K234" s="130" t="s">
        <v>141</v>
      </c>
      <c r="L234" s="20"/>
      <c r="M234" s="134" t="s">
        <v>1</v>
      </c>
      <c r="N234" s="135" t="s">
        <v>38</v>
      </c>
      <c r="O234" s="40"/>
      <c r="P234" s="136">
        <f>O234*H234</f>
        <v>0</v>
      </c>
      <c r="Q234" s="136">
        <v>0</v>
      </c>
      <c r="R234" s="136">
        <f>Q234*H234</f>
        <v>0</v>
      </c>
      <c r="S234" s="136">
        <v>0</v>
      </c>
      <c r="T234" s="137">
        <f>S234*H234</f>
        <v>0</v>
      </c>
      <c r="AR234" s="11" t="s">
        <v>142</v>
      </c>
      <c r="AT234" s="11" t="s">
        <v>137</v>
      </c>
      <c r="AU234" s="11" t="s">
        <v>77</v>
      </c>
      <c r="AY234" s="11" t="s">
        <v>135</v>
      </c>
      <c r="BE234" s="138">
        <f>IF(N234="základní",J234,0)</f>
        <v>0</v>
      </c>
      <c r="BF234" s="138">
        <f>IF(N234="snížená",J234,0)</f>
        <v>0</v>
      </c>
      <c r="BG234" s="138">
        <f>IF(N234="zákl. přenesená",J234,0)</f>
        <v>0</v>
      </c>
      <c r="BH234" s="138">
        <f>IF(N234="sníž. přenesená",J234,0)</f>
        <v>0</v>
      </c>
      <c r="BI234" s="138">
        <f>IF(N234="nulová",J234,0)</f>
        <v>0</v>
      </c>
      <c r="BJ234" s="11" t="s">
        <v>75</v>
      </c>
      <c r="BK234" s="138">
        <f>ROUND(I234*H234,2)</f>
        <v>0</v>
      </c>
      <c r="BL234" s="11" t="s">
        <v>142</v>
      </c>
      <c r="BM234" s="11" t="s">
        <v>378</v>
      </c>
    </row>
    <row r="235" spans="2:47" s="21" customFormat="1" ht="19.2">
      <c r="B235" s="20"/>
      <c r="D235" s="139" t="s">
        <v>144</v>
      </c>
      <c r="F235" s="140" t="s">
        <v>379</v>
      </c>
      <c r="L235" s="20"/>
      <c r="M235" s="141"/>
      <c r="N235" s="40"/>
      <c r="O235" s="40"/>
      <c r="P235" s="40"/>
      <c r="Q235" s="40"/>
      <c r="R235" s="40"/>
      <c r="S235" s="40"/>
      <c r="T235" s="41"/>
      <c r="AT235" s="11" t="s">
        <v>144</v>
      </c>
      <c r="AU235" s="11" t="s">
        <v>77</v>
      </c>
    </row>
    <row r="236" spans="2:63" s="116" customFormat="1" ht="25.95" customHeight="1">
      <c r="B236" s="115"/>
      <c r="D236" s="117" t="s">
        <v>66</v>
      </c>
      <c r="E236" s="118" t="s">
        <v>380</v>
      </c>
      <c r="F236" s="118" t="s">
        <v>381</v>
      </c>
      <c r="J236" s="119">
        <f>BK236</f>
        <v>0</v>
      </c>
      <c r="L236" s="115"/>
      <c r="M236" s="120"/>
      <c r="N236" s="121"/>
      <c r="O236" s="121"/>
      <c r="P236" s="122">
        <f>P237+P245+P249+P257+P267</f>
        <v>0</v>
      </c>
      <c r="Q236" s="121"/>
      <c r="R236" s="122">
        <f>R237+R245+R249+R257+R267</f>
        <v>11.473912000000002</v>
      </c>
      <c r="S236" s="121"/>
      <c r="T236" s="123">
        <f>T237+T245+T249+T257+T267</f>
        <v>0.0475</v>
      </c>
      <c r="AR236" s="117" t="s">
        <v>77</v>
      </c>
      <c r="AT236" s="124" t="s">
        <v>66</v>
      </c>
      <c r="AU236" s="124" t="s">
        <v>67</v>
      </c>
      <c r="AY236" s="117" t="s">
        <v>135</v>
      </c>
      <c r="BK236" s="125">
        <f>BK237+BK245+BK249+BK257+BK267</f>
        <v>0</v>
      </c>
    </row>
    <row r="237" spans="2:63" s="116" customFormat="1" ht="22.95" customHeight="1">
      <c r="B237" s="115"/>
      <c r="D237" s="117" t="s">
        <v>66</v>
      </c>
      <c r="E237" s="126" t="s">
        <v>382</v>
      </c>
      <c r="F237" s="126" t="s">
        <v>383</v>
      </c>
      <c r="J237" s="127">
        <f>BK237</f>
        <v>0</v>
      </c>
      <c r="L237" s="115"/>
      <c r="M237" s="120"/>
      <c r="N237" s="121"/>
      <c r="O237" s="121"/>
      <c r="P237" s="122">
        <f>SUM(P238:P244)</f>
        <v>0</v>
      </c>
      <c r="Q237" s="121"/>
      <c r="R237" s="122">
        <f>SUM(R238:R244)</f>
        <v>0.03005</v>
      </c>
      <c r="S237" s="121"/>
      <c r="T237" s="123">
        <f>SUM(T238:T244)</f>
        <v>0</v>
      </c>
      <c r="AR237" s="117" t="s">
        <v>77</v>
      </c>
      <c r="AT237" s="124" t="s">
        <v>66</v>
      </c>
      <c r="AU237" s="124" t="s">
        <v>75</v>
      </c>
      <c r="AY237" s="117" t="s">
        <v>135</v>
      </c>
      <c r="BK237" s="125">
        <f>SUM(BK238:BK244)</f>
        <v>0</v>
      </c>
    </row>
    <row r="238" spans="2:65" s="21" customFormat="1" ht="16.5" customHeight="1">
      <c r="B238" s="20"/>
      <c r="C238" s="128" t="s">
        <v>384</v>
      </c>
      <c r="D238" s="128" t="s">
        <v>137</v>
      </c>
      <c r="E238" s="129" t="s">
        <v>385</v>
      </c>
      <c r="F238" s="130" t="s">
        <v>386</v>
      </c>
      <c r="G238" s="131" t="s">
        <v>211</v>
      </c>
      <c r="H238" s="132">
        <v>60.1</v>
      </c>
      <c r="I238" s="5"/>
      <c r="J238" s="133">
        <f>ROUND(I238*H238,2)</f>
        <v>0</v>
      </c>
      <c r="K238" s="130" t="s">
        <v>141</v>
      </c>
      <c r="L238" s="20"/>
      <c r="M238" s="134" t="s">
        <v>1</v>
      </c>
      <c r="N238" s="135" t="s">
        <v>38</v>
      </c>
      <c r="O238" s="40"/>
      <c r="P238" s="136">
        <f>O238*H238</f>
        <v>0</v>
      </c>
      <c r="Q238" s="136">
        <v>0</v>
      </c>
      <c r="R238" s="136">
        <f>Q238*H238</f>
        <v>0</v>
      </c>
      <c r="S238" s="136">
        <v>0</v>
      </c>
      <c r="T238" s="137">
        <f>S238*H238</f>
        <v>0</v>
      </c>
      <c r="AR238" s="11" t="s">
        <v>236</v>
      </c>
      <c r="AT238" s="11" t="s">
        <v>137</v>
      </c>
      <c r="AU238" s="11" t="s">
        <v>77</v>
      </c>
      <c r="AY238" s="11" t="s">
        <v>135</v>
      </c>
      <c r="BE238" s="138">
        <f>IF(N238="základní",J238,0)</f>
        <v>0</v>
      </c>
      <c r="BF238" s="138">
        <f>IF(N238="snížená",J238,0)</f>
        <v>0</v>
      </c>
      <c r="BG238" s="138">
        <f>IF(N238="zákl. přenesená",J238,0)</f>
        <v>0</v>
      </c>
      <c r="BH238" s="138">
        <f>IF(N238="sníž. přenesená",J238,0)</f>
        <v>0</v>
      </c>
      <c r="BI238" s="138">
        <f>IF(N238="nulová",J238,0)</f>
        <v>0</v>
      </c>
      <c r="BJ238" s="11" t="s">
        <v>75</v>
      </c>
      <c r="BK238" s="138">
        <f>ROUND(I238*H238,2)</f>
        <v>0</v>
      </c>
      <c r="BL238" s="11" t="s">
        <v>236</v>
      </c>
      <c r="BM238" s="11" t="s">
        <v>387</v>
      </c>
    </row>
    <row r="239" spans="2:47" s="21" customFormat="1" ht="12">
      <c r="B239" s="20"/>
      <c r="D239" s="139" t="s">
        <v>144</v>
      </c>
      <c r="F239" s="140" t="s">
        <v>388</v>
      </c>
      <c r="L239" s="20"/>
      <c r="M239" s="141"/>
      <c r="N239" s="40"/>
      <c r="O239" s="40"/>
      <c r="P239" s="40"/>
      <c r="Q239" s="40"/>
      <c r="R239" s="40"/>
      <c r="S239" s="40"/>
      <c r="T239" s="41"/>
      <c r="AT239" s="11" t="s">
        <v>144</v>
      </c>
      <c r="AU239" s="11" t="s">
        <v>77</v>
      </c>
    </row>
    <row r="240" spans="2:51" s="143" customFormat="1" ht="12">
      <c r="B240" s="142"/>
      <c r="D240" s="139" t="s">
        <v>146</v>
      </c>
      <c r="E240" s="144" t="s">
        <v>1</v>
      </c>
      <c r="F240" s="145" t="s">
        <v>246</v>
      </c>
      <c r="H240" s="144" t="s">
        <v>1</v>
      </c>
      <c r="L240" s="142"/>
      <c r="M240" s="146"/>
      <c r="N240" s="147"/>
      <c r="O240" s="147"/>
      <c r="P240" s="147"/>
      <c r="Q240" s="147"/>
      <c r="R240" s="147"/>
      <c r="S240" s="147"/>
      <c r="T240" s="148"/>
      <c r="AT240" s="144" t="s">
        <v>146</v>
      </c>
      <c r="AU240" s="144" t="s">
        <v>77</v>
      </c>
      <c r="AV240" s="143" t="s">
        <v>75</v>
      </c>
      <c r="AW240" s="143" t="s">
        <v>30</v>
      </c>
      <c r="AX240" s="143" t="s">
        <v>67</v>
      </c>
      <c r="AY240" s="144" t="s">
        <v>135</v>
      </c>
    </row>
    <row r="241" spans="2:51" s="150" customFormat="1" ht="12">
      <c r="B241" s="149"/>
      <c r="D241" s="139" t="s">
        <v>146</v>
      </c>
      <c r="E241" s="151" t="s">
        <v>1</v>
      </c>
      <c r="F241" s="152" t="s">
        <v>337</v>
      </c>
      <c r="H241" s="153">
        <v>60.1</v>
      </c>
      <c r="L241" s="149"/>
      <c r="M241" s="154"/>
      <c r="N241" s="155"/>
      <c r="O241" s="155"/>
      <c r="P241" s="155"/>
      <c r="Q241" s="155"/>
      <c r="R241" s="155"/>
      <c r="S241" s="155"/>
      <c r="T241" s="156"/>
      <c r="AT241" s="151" t="s">
        <v>146</v>
      </c>
      <c r="AU241" s="151" t="s">
        <v>77</v>
      </c>
      <c r="AV241" s="150" t="s">
        <v>77</v>
      </c>
      <c r="AW241" s="150" t="s">
        <v>30</v>
      </c>
      <c r="AX241" s="150" t="s">
        <v>75</v>
      </c>
      <c r="AY241" s="151" t="s">
        <v>135</v>
      </c>
    </row>
    <row r="242" spans="2:65" s="21" customFormat="1" ht="16.5" customHeight="1">
      <c r="B242" s="20"/>
      <c r="C242" s="165" t="s">
        <v>389</v>
      </c>
      <c r="D242" s="165" t="s">
        <v>202</v>
      </c>
      <c r="E242" s="166" t="s">
        <v>390</v>
      </c>
      <c r="F242" s="167" t="s">
        <v>391</v>
      </c>
      <c r="G242" s="168" t="s">
        <v>392</v>
      </c>
      <c r="H242" s="169">
        <v>30.05</v>
      </c>
      <c r="I242" s="6"/>
      <c r="J242" s="170">
        <f>ROUND(I242*H242,2)</f>
        <v>0</v>
      </c>
      <c r="K242" s="167" t="s">
        <v>141</v>
      </c>
      <c r="L242" s="171"/>
      <c r="M242" s="172" t="s">
        <v>1</v>
      </c>
      <c r="N242" s="173" t="s">
        <v>38</v>
      </c>
      <c r="O242" s="40"/>
      <c r="P242" s="136">
        <f>O242*H242</f>
        <v>0</v>
      </c>
      <c r="Q242" s="136">
        <v>0.001</v>
      </c>
      <c r="R242" s="136">
        <f>Q242*H242</f>
        <v>0.03005</v>
      </c>
      <c r="S242" s="136">
        <v>0</v>
      </c>
      <c r="T242" s="137">
        <f>S242*H242</f>
        <v>0</v>
      </c>
      <c r="AR242" s="11" t="s">
        <v>319</v>
      </c>
      <c r="AT242" s="11" t="s">
        <v>202</v>
      </c>
      <c r="AU242" s="11" t="s">
        <v>77</v>
      </c>
      <c r="AY242" s="11" t="s">
        <v>135</v>
      </c>
      <c r="BE242" s="138">
        <f>IF(N242="základní",J242,0)</f>
        <v>0</v>
      </c>
      <c r="BF242" s="138">
        <f>IF(N242="snížená",J242,0)</f>
        <v>0</v>
      </c>
      <c r="BG242" s="138">
        <f>IF(N242="zákl. přenesená",J242,0)</f>
        <v>0</v>
      </c>
      <c r="BH242" s="138">
        <f>IF(N242="sníž. přenesená",J242,0)</f>
        <v>0</v>
      </c>
      <c r="BI242" s="138">
        <f>IF(N242="nulová",J242,0)</f>
        <v>0</v>
      </c>
      <c r="BJ242" s="11" t="s">
        <v>75</v>
      </c>
      <c r="BK242" s="138">
        <f>ROUND(I242*H242,2)</f>
        <v>0</v>
      </c>
      <c r="BL242" s="11" t="s">
        <v>236</v>
      </c>
      <c r="BM242" s="11" t="s">
        <v>393</v>
      </c>
    </row>
    <row r="243" spans="2:47" s="21" customFormat="1" ht="12">
      <c r="B243" s="20"/>
      <c r="D243" s="139" t="s">
        <v>144</v>
      </c>
      <c r="F243" s="140" t="s">
        <v>391</v>
      </c>
      <c r="L243" s="20"/>
      <c r="M243" s="141"/>
      <c r="N243" s="40"/>
      <c r="O243" s="40"/>
      <c r="P243" s="40"/>
      <c r="Q243" s="40"/>
      <c r="R243" s="40"/>
      <c r="S243" s="40"/>
      <c r="T243" s="41"/>
      <c r="AT243" s="11" t="s">
        <v>144</v>
      </c>
      <c r="AU243" s="11" t="s">
        <v>77</v>
      </c>
    </row>
    <row r="244" spans="2:51" s="150" customFormat="1" ht="12">
      <c r="B244" s="149"/>
      <c r="D244" s="139" t="s">
        <v>146</v>
      </c>
      <c r="F244" s="152" t="s">
        <v>394</v>
      </c>
      <c r="H244" s="153">
        <v>30.05</v>
      </c>
      <c r="L244" s="149"/>
      <c r="M244" s="154"/>
      <c r="N244" s="155"/>
      <c r="O244" s="155"/>
      <c r="P244" s="155"/>
      <c r="Q244" s="155"/>
      <c r="R244" s="155"/>
      <c r="S244" s="155"/>
      <c r="T244" s="156"/>
      <c r="AT244" s="151" t="s">
        <v>146</v>
      </c>
      <c r="AU244" s="151" t="s">
        <v>77</v>
      </c>
      <c r="AV244" s="150" t="s">
        <v>77</v>
      </c>
      <c r="AW244" s="150" t="s">
        <v>3</v>
      </c>
      <c r="AX244" s="150" t="s">
        <v>75</v>
      </c>
      <c r="AY244" s="151" t="s">
        <v>135</v>
      </c>
    </row>
    <row r="245" spans="2:63" s="116" customFormat="1" ht="22.95" customHeight="1">
      <c r="B245" s="115"/>
      <c r="D245" s="117" t="s">
        <v>66</v>
      </c>
      <c r="E245" s="126" t="s">
        <v>395</v>
      </c>
      <c r="F245" s="126" t="s">
        <v>396</v>
      </c>
      <c r="J245" s="127">
        <f>BK245</f>
        <v>0</v>
      </c>
      <c r="L245" s="115"/>
      <c r="M245" s="120"/>
      <c r="N245" s="121"/>
      <c r="O245" s="121"/>
      <c r="P245" s="122">
        <f>SUM(P246:P248)</f>
        <v>0</v>
      </c>
      <c r="Q245" s="121"/>
      <c r="R245" s="122">
        <f>SUM(R246:R248)</f>
        <v>0.02478</v>
      </c>
      <c r="S245" s="121"/>
      <c r="T245" s="123">
        <f>SUM(T246:T248)</f>
        <v>0</v>
      </c>
      <c r="AR245" s="117" t="s">
        <v>77</v>
      </c>
      <c r="AT245" s="124" t="s">
        <v>66</v>
      </c>
      <c r="AU245" s="124" t="s">
        <v>75</v>
      </c>
      <c r="AY245" s="117" t="s">
        <v>135</v>
      </c>
      <c r="BK245" s="125">
        <f>SUM(BK246:BK248)</f>
        <v>0</v>
      </c>
    </row>
    <row r="246" spans="2:65" s="21" customFormat="1" ht="16.5" customHeight="1">
      <c r="B246" s="20"/>
      <c r="C246" s="128" t="s">
        <v>397</v>
      </c>
      <c r="D246" s="128" t="s">
        <v>137</v>
      </c>
      <c r="E246" s="129" t="s">
        <v>398</v>
      </c>
      <c r="F246" s="130" t="s">
        <v>399</v>
      </c>
      <c r="G246" s="131" t="s">
        <v>297</v>
      </c>
      <c r="H246" s="132">
        <v>1</v>
      </c>
      <c r="I246" s="5"/>
      <c r="J246" s="133">
        <f>ROUND(I246*H246,2)</f>
        <v>0</v>
      </c>
      <c r="K246" s="130" t="s">
        <v>1</v>
      </c>
      <c r="L246" s="20"/>
      <c r="M246" s="134" t="s">
        <v>1</v>
      </c>
      <c r="N246" s="135" t="s">
        <v>38</v>
      </c>
      <c r="O246" s="40"/>
      <c r="P246" s="136">
        <f>O246*H246</f>
        <v>0</v>
      </c>
      <c r="Q246" s="136">
        <v>0.02478</v>
      </c>
      <c r="R246" s="136">
        <f>Q246*H246</f>
        <v>0.02478</v>
      </c>
      <c r="S246" s="136">
        <v>0</v>
      </c>
      <c r="T246" s="137">
        <f>S246*H246</f>
        <v>0</v>
      </c>
      <c r="AR246" s="11" t="s">
        <v>236</v>
      </c>
      <c r="AT246" s="11" t="s">
        <v>137</v>
      </c>
      <c r="AU246" s="11" t="s">
        <v>77</v>
      </c>
      <c r="AY246" s="11" t="s">
        <v>135</v>
      </c>
      <c r="BE246" s="138">
        <f>IF(N246="základní",J246,0)</f>
        <v>0</v>
      </c>
      <c r="BF246" s="138">
        <f>IF(N246="snížená",J246,0)</f>
        <v>0</v>
      </c>
      <c r="BG246" s="138">
        <f>IF(N246="zákl. přenesená",J246,0)</f>
        <v>0</v>
      </c>
      <c r="BH246" s="138">
        <f>IF(N246="sníž. přenesená",J246,0)</f>
        <v>0</v>
      </c>
      <c r="BI246" s="138">
        <f>IF(N246="nulová",J246,0)</f>
        <v>0</v>
      </c>
      <c r="BJ246" s="11" t="s">
        <v>75</v>
      </c>
      <c r="BK246" s="138">
        <f>ROUND(I246*H246,2)</f>
        <v>0</v>
      </c>
      <c r="BL246" s="11" t="s">
        <v>236</v>
      </c>
      <c r="BM246" s="11" t="s">
        <v>400</v>
      </c>
    </row>
    <row r="247" spans="2:47" s="21" customFormat="1" ht="19.2">
      <c r="B247" s="20"/>
      <c r="D247" s="139" t="s">
        <v>144</v>
      </c>
      <c r="F247" s="140" t="s">
        <v>401</v>
      </c>
      <c r="L247" s="20"/>
      <c r="M247" s="141"/>
      <c r="N247" s="40"/>
      <c r="O247" s="40"/>
      <c r="P247" s="40"/>
      <c r="Q247" s="40"/>
      <c r="R247" s="40"/>
      <c r="S247" s="40"/>
      <c r="T247" s="41"/>
      <c r="AT247" s="11" t="s">
        <v>144</v>
      </c>
      <c r="AU247" s="11" t="s">
        <v>77</v>
      </c>
    </row>
    <row r="248" spans="2:47" s="21" customFormat="1" ht="48">
      <c r="B248" s="20"/>
      <c r="D248" s="139" t="s">
        <v>402</v>
      </c>
      <c r="F248" s="174" t="s">
        <v>403</v>
      </c>
      <c r="L248" s="20"/>
      <c r="M248" s="141"/>
      <c r="N248" s="40"/>
      <c r="O248" s="40"/>
      <c r="P248" s="40"/>
      <c r="Q248" s="40"/>
      <c r="R248" s="40"/>
      <c r="S248" s="40"/>
      <c r="T248" s="41"/>
      <c r="AT248" s="11" t="s">
        <v>402</v>
      </c>
      <c r="AU248" s="11" t="s">
        <v>77</v>
      </c>
    </row>
    <row r="249" spans="2:63" s="116" customFormat="1" ht="22.95" customHeight="1">
      <c r="B249" s="115"/>
      <c r="D249" s="117" t="s">
        <v>66</v>
      </c>
      <c r="E249" s="126" t="s">
        <v>404</v>
      </c>
      <c r="F249" s="126" t="s">
        <v>405</v>
      </c>
      <c r="J249" s="127">
        <f>BK249</f>
        <v>0</v>
      </c>
      <c r="L249" s="115"/>
      <c r="M249" s="120"/>
      <c r="N249" s="121"/>
      <c r="O249" s="121"/>
      <c r="P249" s="122">
        <f>SUM(P250:P256)</f>
        <v>0</v>
      </c>
      <c r="Q249" s="121"/>
      <c r="R249" s="122">
        <f>SUM(R250:R256)</f>
        <v>11.368870000000001</v>
      </c>
      <c r="S249" s="121"/>
      <c r="T249" s="123">
        <f>SUM(T250:T256)</f>
        <v>0</v>
      </c>
      <c r="AR249" s="117" t="s">
        <v>77</v>
      </c>
      <c r="AT249" s="124" t="s">
        <v>66</v>
      </c>
      <c r="AU249" s="124" t="s">
        <v>75</v>
      </c>
      <c r="AY249" s="117" t="s">
        <v>135</v>
      </c>
      <c r="BK249" s="125">
        <f>SUM(BK250:BK256)</f>
        <v>0</v>
      </c>
    </row>
    <row r="250" spans="2:65" s="21" customFormat="1" ht="16.5" customHeight="1">
      <c r="B250" s="20"/>
      <c r="C250" s="128" t="s">
        <v>406</v>
      </c>
      <c r="D250" s="128" t="s">
        <v>137</v>
      </c>
      <c r="E250" s="129" t="s">
        <v>407</v>
      </c>
      <c r="F250" s="130" t="s">
        <v>408</v>
      </c>
      <c r="G250" s="131" t="s">
        <v>211</v>
      </c>
      <c r="H250" s="132">
        <v>199</v>
      </c>
      <c r="I250" s="5"/>
      <c r="J250" s="133">
        <f>ROUND(I250*H250,2)</f>
        <v>0</v>
      </c>
      <c r="K250" s="130" t="s">
        <v>141</v>
      </c>
      <c r="L250" s="20"/>
      <c r="M250" s="134" t="s">
        <v>1</v>
      </c>
      <c r="N250" s="135" t="s">
        <v>38</v>
      </c>
      <c r="O250" s="40"/>
      <c r="P250" s="136">
        <f>O250*H250</f>
        <v>0</v>
      </c>
      <c r="Q250" s="136">
        <v>0.03766</v>
      </c>
      <c r="R250" s="136">
        <f>Q250*H250</f>
        <v>7.49434</v>
      </c>
      <c r="S250" s="136">
        <v>0</v>
      </c>
      <c r="T250" s="137">
        <f>S250*H250</f>
        <v>0</v>
      </c>
      <c r="AR250" s="11" t="s">
        <v>236</v>
      </c>
      <c r="AT250" s="11" t="s">
        <v>137</v>
      </c>
      <c r="AU250" s="11" t="s">
        <v>77</v>
      </c>
      <c r="AY250" s="11" t="s">
        <v>135</v>
      </c>
      <c r="BE250" s="138">
        <f>IF(N250="základní",J250,0)</f>
        <v>0</v>
      </c>
      <c r="BF250" s="138">
        <f>IF(N250="snížená",J250,0)</f>
        <v>0</v>
      </c>
      <c r="BG250" s="138">
        <f>IF(N250="zákl. přenesená",J250,0)</f>
        <v>0</v>
      </c>
      <c r="BH250" s="138">
        <f>IF(N250="sníž. přenesená",J250,0)</f>
        <v>0</v>
      </c>
      <c r="BI250" s="138">
        <f>IF(N250="nulová",J250,0)</f>
        <v>0</v>
      </c>
      <c r="BJ250" s="11" t="s">
        <v>75</v>
      </c>
      <c r="BK250" s="138">
        <f>ROUND(I250*H250,2)</f>
        <v>0</v>
      </c>
      <c r="BL250" s="11" t="s">
        <v>236</v>
      </c>
      <c r="BM250" s="11" t="s">
        <v>409</v>
      </c>
    </row>
    <row r="251" spans="2:47" s="21" customFormat="1" ht="12">
      <c r="B251" s="20"/>
      <c r="D251" s="139" t="s">
        <v>144</v>
      </c>
      <c r="F251" s="140" t="s">
        <v>410</v>
      </c>
      <c r="L251" s="20"/>
      <c r="M251" s="141"/>
      <c r="N251" s="40"/>
      <c r="O251" s="40"/>
      <c r="P251" s="40"/>
      <c r="Q251" s="40"/>
      <c r="R251" s="40"/>
      <c r="S251" s="40"/>
      <c r="T251" s="41"/>
      <c r="AT251" s="11" t="s">
        <v>144</v>
      </c>
      <c r="AU251" s="11" t="s">
        <v>77</v>
      </c>
    </row>
    <row r="252" spans="2:51" s="143" customFormat="1" ht="12">
      <c r="B252" s="142"/>
      <c r="D252" s="139" t="s">
        <v>146</v>
      </c>
      <c r="E252" s="144" t="s">
        <v>1</v>
      </c>
      <c r="F252" s="145" t="s">
        <v>411</v>
      </c>
      <c r="H252" s="144" t="s">
        <v>1</v>
      </c>
      <c r="L252" s="142"/>
      <c r="M252" s="146"/>
      <c r="N252" s="147"/>
      <c r="O252" s="147"/>
      <c r="P252" s="147"/>
      <c r="Q252" s="147"/>
      <c r="R252" s="147"/>
      <c r="S252" s="147"/>
      <c r="T252" s="148"/>
      <c r="AT252" s="144" t="s">
        <v>146</v>
      </c>
      <c r="AU252" s="144" t="s">
        <v>77</v>
      </c>
      <c r="AV252" s="143" t="s">
        <v>75</v>
      </c>
      <c r="AW252" s="143" t="s">
        <v>30</v>
      </c>
      <c r="AX252" s="143" t="s">
        <v>67</v>
      </c>
      <c r="AY252" s="144" t="s">
        <v>135</v>
      </c>
    </row>
    <row r="253" spans="2:51" s="150" customFormat="1" ht="12">
      <c r="B253" s="149"/>
      <c r="D253" s="139" t="s">
        <v>146</v>
      </c>
      <c r="E253" s="151" t="s">
        <v>1</v>
      </c>
      <c r="F253" s="152" t="s">
        <v>412</v>
      </c>
      <c r="H253" s="153">
        <v>199</v>
      </c>
      <c r="L253" s="149"/>
      <c r="M253" s="154"/>
      <c r="N253" s="155"/>
      <c r="O253" s="155"/>
      <c r="P253" s="155"/>
      <c r="Q253" s="155"/>
      <c r="R253" s="155"/>
      <c r="S253" s="155"/>
      <c r="T253" s="156"/>
      <c r="AT253" s="151" t="s">
        <v>146</v>
      </c>
      <c r="AU253" s="151" t="s">
        <v>77</v>
      </c>
      <c r="AV253" s="150" t="s">
        <v>77</v>
      </c>
      <c r="AW253" s="150" t="s">
        <v>30</v>
      </c>
      <c r="AX253" s="150" t="s">
        <v>75</v>
      </c>
      <c r="AY253" s="151" t="s">
        <v>135</v>
      </c>
    </row>
    <row r="254" spans="2:65" s="21" customFormat="1" ht="16.5" customHeight="1">
      <c r="B254" s="20"/>
      <c r="C254" s="165" t="s">
        <v>413</v>
      </c>
      <c r="D254" s="165" t="s">
        <v>202</v>
      </c>
      <c r="E254" s="166" t="s">
        <v>414</v>
      </c>
      <c r="F254" s="167" t="s">
        <v>415</v>
      </c>
      <c r="G254" s="168" t="s">
        <v>211</v>
      </c>
      <c r="H254" s="169">
        <v>218.9</v>
      </c>
      <c r="I254" s="6"/>
      <c r="J254" s="170">
        <f>ROUND(I254*H254,2)</f>
        <v>0</v>
      </c>
      <c r="K254" s="167" t="s">
        <v>141</v>
      </c>
      <c r="L254" s="171"/>
      <c r="M254" s="172" t="s">
        <v>1</v>
      </c>
      <c r="N254" s="173" t="s">
        <v>38</v>
      </c>
      <c r="O254" s="40"/>
      <c r="P254" s="136">
        <f>O254*H254</f>
        <v>0</v>
      </c>
      <c r="Q254" s="136">
        <v>0.0177</v>
      </c>
      <c r="R254" s="136">
        <f>Q254*H254</f>
        <v>3.87453</v>
      </c>
      <c r="S254" s="136">
        <v>0</v>
      </c>
      <c r="T254" s="137">
        <f>S254*H254</f>
        <v>0</v>
      </c>
      <c r="AR254" s="11" t="s">
        <v>319</v>
      </c>
      <c r="AT254" s="11" t="s">
        <v>202</v>
      </c>
      <c r="AU254" s="11" t="s">
        <v>77</v>
      </c>
      <c r="AY254" s="11" t="s">
        <v>135</v>
      </c>
      <c r="BE254" s="138">
        <f>IF(N254="základní",J254,0)</f>
        <v>0</v>
      </c>
      <c r="BF254" s="138">
        <f>IF(N254="snížená",J254,0)</f>
        <v>0</v>
      </c>
      <c r="BG254" s="138">
        <f>IF(N254="zákl. přenesená",J254,0)</f>
        <v>0</v>
      </c>
      <c r="BH254" s="138">
        <f>IF(N254="sníž. přenesená",J254,0)</f>
        <v>0</v>
      </c>
      <c r="BI254" s="138">
        <f>IF(N254="nulová",J254,0)</f>
        <v>0</v>
      </c>
      <c r="BJ254" s="11" t="s">
        <v>75</v>
      </c>
      <c r="BK254" s="138">
        <f>ROUND(I254*H254,2)</f>
        <v>0</v>
      </c>
      <c r="BL254" s="11" t="s">
        <v>236</v>
      </c>
      <c r="BM254" s="11" t="s">
        <v>416</v>
      </c>
    </row>
    <row r="255" spans="2:47" s="21" customFormat="1" ht="12">
      <c r="B255" s="20"/>
      <c r="D255" s="139" t="s">
        <v>144</v>
      </c>
      <c r="F255" s="140" t="s">
        <v>415</v>
      </c>
      <c r="L255" s="20"/>
      <c r="M255" s="141"/>
      <c r="N255" s="40"/>
      <c r="O255" s="40"/>
      <c r="P255" s="40"/>
      <c r="Q255" s="40"/>
      <c r="R255" s="40"/>
      <c r="S255" s="40"/>
      <c r="T255" s="41"/>
      <c r="AT255" s="11" t="s">
        <v>144</v>
      </c>
      <c r="AU255" s="11" t="s">
        <v>77</v>
      </c>
    </row>
    <row r="256" spans="2:51" s="150" customFormat="1" ht="12">
      <c r="B256" s="149"/>
      <c r="D256" s="139" t="s">
        <v>146</v>
      </c>
      <c r="F256" s="152" t="s">
        <v>417</v>
      </c>
      <c r="H256" s="153">
        <v>218.9</v>
      </c>
      <c r="L256" s="149"/>
      <c r="M256" s="154"/>
      <c r="N256" s="155"/>
      <c r="O256" s="155"/>
      <c r="P256" s="155"/>
      <c r="Q256" s="155"/>
      <c r="R256" s="155"/>
      <c r="S256" s="155"/>
      <c r="T256" s="156"/>
      <c r="AT256" s="151" t="s">
        <v>146</v>
      </c>
      <c r="AU256" s="151" t="s">
        <v>77</v>
      </c>
      <c r="AV256" s="150" t="s">
        <v>77</v>
      </c>
      <c r="AW256" s="150" t="s">
        <v>3</v>
      </c>
      <c r="AX256" s="150" t="s">
        <v>75</v>
      </c>
      <c r="AY256" s="151" t="s">
        <v>135</v>
      </c>
    </row>
    <row r="257" spans="2:63" s="116" customFormat="1" ht="22.95" customHeight="1">
      <c r="B257" s="115"/>
      <c r="D257" s="117" t="s">
        <v>66</v>
      </c>
      <c r="E257" s="126" t="s">
        <v>418</v>
      </c>
      <c r="F257" s="126" t="s">
        <v>419</v>
      </c>
      <c r="J257" s="127">
        <f>BK257</f>
        <v>0</v>
      </c>
      <c r="L257" s="115"/>
      <c r="M257" s="120"/>
      <c r="N257" s="121"/>
      <c r="O257" s="121"/>
      <c r="P257" s="122">
        <f>SUM(P258:P266)</f>
        <v>0</v>
      </c>
      <c r="Q257" s="121"/>
      <c r="R257" s="122">
        <f>SUM(R258:R266)</f>
        <v>0.0494</v>
      </c>
      <c r="S257" s="121"/>
      <c r="T257" s="123">
        <f>SUM(T258:T266)</f>
        <v>0.0475</v>
      </c>
      <c r="AR257" s="117" t="s">
        <v>77</v>
      </c>
      <c r="AT257" s="124" t="s">
        <v>66</v>
      </c>
      <c r="AU257" s="124" t="s">
        <v>75</v>
      </c>
      <c r="AY257" s="117" t="s">
        <v>135</v>
      </c>
      <c r="BK257" s="125">
        <f>SUM(BK258:BK266)</f>
        <v>0</v>
      </c>
    </row>
    <row r="258" spans="2:65" s="21" customFormat="1" ht="16.5" customHeight="1">
      <c r="B258" s="20"/>
      <c r="C258" s="128" t="s">
        <v>420</v>
      </c>
      <c r="D258" s="128" t="s">
        <v>137</v>
      </c>
      <c r="E258" s="129" t="s">
        <v>421</v>
      </c>
      <c r="F258" s="130" t="s">
        <v>422</v>
      </c>
      <c r="G258" s="131" t="s">
        <v>211</v>
      </c>
      <c r="H258" s="132">
        <v>19</v>
      </c>
      <c r="I258" s="5"/>
      <c r="J258" s="133">
        <f>ROUND(I258*H258,2)</f>
        <v>0</v>
      </c>
      <c r="K258" s="130" t="s">
        <v>141</v>
      </c>
      <c r="L258" s="20"/>
      <c r="M258" s="134" t="s">
        <v>1</v>
      </c>
      <c r="N258" s="135" t="s">
        <v>38</v>
      </c>
      <c r="O258" s="40"/>
      <c r="P258" s="136">
        <f>O258*H258</f>
        <v>0</v>
      </c>
      <c r="Q258" s="136">
        <v>0</v>
      </c>
      <c r="R258" s="136">
        <f>Q258*H258</f>
        <v>0</v>
      </c>
      <c r="S258" s="136">
        <v>0.0025</v>
      </c>
      <c r="T258" s="137">
        <f>S258*H258</f>
        <v>0.0475</v>
      </c>
      <c r="AR258" s="11" t="s">
        <v>236</v>
      </c>
      <c r="AT258" s="11" t="s">
        <v>137</v>
      </c>
      <c r="AU258" s="11" t="s">
        <v>77</v>
      </c>
      <c r="AY258" s="11" t="s">
        <v>135</v>
      </c>
      <c r="BE258" s="138">
        <f>IF(N258="základní",J258,0)</f>
        <v>0</v>
      </c>
      <c r="BF258" s="138">
        <f>IF(N258="snížená",J258,0)</f>
        <v>0</v>
      </c>
      <c r="BG258" s="138">
        <f>IF(N258="zákl. přenesená",J258,0)</f>
        <v>0</v>
      </c>
      <c r="BH258" s="138">
        <f>IF(N258="sníž. přenesená",J258,0)</f>
        <v>0</v>
      </c>
      <c r="BI258" s="138">
        <f>IF(N258="nulová",J258,0)</f>
        <v>0</v>
      </c>
      <c r="BJ258" s="11" t="s">
        <v>75</v>
      </c>
      <c r="BK258" s="138">
        <f>ROUND(I258*H258,2)</f>
        <v>0</v>
      </c>
      <c r="BL258" s="11" t="s">
        <v>236</v>
      </c>
      <c r="BM258" s="11" t="s">
        <v>423</v>
      </c>
    </row>
    <row r="259" spans="2:47" s="21" customFormat="1" ht="12">
      <c r="B259" s="20"/>
      <c r="D259" s="139" t="s">
        <v>144</v>
      </c>
      <c r="F259" s="140" t="s">
        <v>424</v>
      </c>
      <c r="L259" s="20"/>
      <c r="M259" s="141"/>
      <c r="N259" s="40"/>
      <c r="O259" s="40"/>
      <c r="P259" s="40"/>
      <c r="Q259" s="40"/>
      <c r="R259" s="40"/>
      <c r="S259" s="40"/>
      <c r="T259" s="41"/>
      <c r="AT259" s="11" t="s">
        <v>144</v>
      </c>
      <c r="AU259" s="11" t="s">
        <v>77</v>
      </c>
    </row>
    <row r="260" spans="2:51" s="143" customFormat="1" ht="12">
      <c r="B260" s="142"/>
      <c r="D260" s="139" t="s">
        <v>146</v>
      </c>
      <c r="E260" s="144" t="s">
        <v>1</v>
      </c>
      <c r="F260" s="145" t="s">
        <v>425</v>
      </c>
      <c r="H260" s="144" t="s">
        <v>1</v>
      </c>
      <c r="L260" s="142"/>
      <c r="M260" s="146"/>
      <c r="N260" s="147"/>
      <c r="O260" s="147"/>
      <c r="P260" s="147"/>
      <c r="Q260" s="147"/>
      <c r="R260" s="147"/>
      <c r="S260" s="147"/>
      <c r="T260" s="148"/>
      <c r="AT260" s="144" t="s">
        <v>146</v>
      </c>
      <c r="AU260" s="144" t="s">
        <v>77</v>
      </c>
      <c r="AV260" s="143" t="s">
        <v>75</v>
      </c>
      <c r="AW260" s="143" t="s">
        <v>30</v>
      </c>
      <c r="AX260" s="143" t="s">
        <v>67</v>
      </c>
      <c r="AY260" s="144" t="s">
        <v>135</v>
      </c>
    </row>
    <row r="261" spans="2:51" s="150" customFormat="1" ht="12">
      <c r="B261" s="149"/>
      <c r="D261" s="139" t="s">
        <v>146</v>
      </c>
      <c r="E261" s="151" t="s">
        <v>1</v>
      </c>
      <c r="F261" s="152" t="s">
        <v>256</v>
      </c>
      <c r="H261" s="153">
        <v>19</v>
      </c>
      <c r="L261" s="149"/>
      <c r="M261" s="154"/>
      <c r="N261" s="155"/>
      <c r="O261" s="155"/>
      <c r="P261" s="155"/>
      <c r="Q261" s="155"/>
      <c r="R261" s="155"/>
      <c r="S261" s="155"/>
      <c r="T261" s="156"/>
      <c r="AT261" s="151" t="s">
        <v>146</v>
      </c>
      <c r="AU261" s="151" t="s">
        <v>77</v>
      </c>
      <c r="AV261" s="150" t="s">
        <v>77</v>
      </c>
      <c r="AW261" s="150" t="s">
        <v>30</v>
      </c>
      <c r="AX261" s="150" t="s">
        <v>75</v>
      </c>
      <c r="AY261" s="151" t="s">
        <v>135</v>
      </c>
    </row>
    <row r="262" spans="2:65" s="21" customFormat="1" ht="16.5" customHeight="1">
      <c r="B262" s="20"/>
      <c r="C262" s="128" t="s">
        <v>426</v>
      </c>
      <c r="D262" s="128" t="s">
        <v>137</v>
      </c>
      <c r="E262" s="129" t="s">
        <v>427</v>
      </c>
      <c r="F262" s="130" t="s">
        <v>428</v>
      </c>
      <c r="G262" s="131" t="s">
        <v>211</v>
      </c>
      <c r="H262" s="132">
        <v>19</v>
      </c>
      <c r="I262" s="5"/>
      <c r="J262" s="133">
        <f>ROUND(I262*H262,2)</f>
        <v>0</v>
      </c>
      <c r="K262" s="130" t="s">
        <v>141</v>
      </c>
      <c r="L262" s="20"/>
      <c r="M262" s="134" t="s">
        <v>1</v>
      </c>
      <c r="N262" s="135" t="s">
        <v>38</v>
      </c>
      <c r="O262" s="40"/>
      <c r="P262" s="136">
        <f>O262*H262</f>
        <v>0</v>
      </c>
      <c r="Q262" s="136">
        <v>0.0004</v>
      </c>
      <c r="R262" s="136">
        <f>Q262*H262</f>
        <v>0.0076</v>
      </c>
      <c r="S262" s="136">
        <v>0</v>
      </c>
      <c r="T262" s="137">
        <f>S262*H262</f>
        <v>0</v>
      </c>
      <c r="AR262" s="11" t="s">
        <v>236</v>
      </c>
      <c r="AT262" s="11" t="s">
        <v>137</v>
      </c>
      <c r="AU262" s="11" t="s">
        <v>77</v>
      </c>
      <c r="AY262" s="11" t="s">
        <v>135</v>
      </c>
      <c r="BE262" s="138">
        <f>IF(N262="základní",J262,0)</f>
        <v>0</v>
      </c>
      <c r="BF262" s="138">
        <f>IF(N262="snížená",J262,0)</f>
        <v>0</v>
      </c>
      <c r="BG262" s="138">
        <f>IF(N262="zákl. přenesená",J262,0)</f>
        <v>0</v>
      </c>
      <c r="BH262" s="138">
        <f>IF(N262="sníž. přenesená",J262,0)</f>
        <v>0</v>
      </c>
      <c r="BI262" s="138">
        <f>IF(N262="nulová",J262,0)</f>
        <v>0</v>
      </c>
      <c r="BJ262" s="11" t="s">
        <v>75</v>
      </c>
      <c r="BK262" s="138">
        <f>ROUND(I262*H262,2)</f>
        <v>0</v>
      </c>
      <c r="BL262" s="11" t="s">
        <v>236</v>
      </c>
      <c r="BM262" s="11" t="s">
        <v>429</v>
      </c>
    </row>
    <row r="263" spans="2:47" s="21" customFormat="1" ht="12">
      <c r="B263" s="20"/>
      <c r="D263" s="139" t="s">
        <v>144</v>
      </c>
      <c r="F263" s="140" t="s">
        <v>430</v>
      </c>
      <c r="L263" s="20"/>
      <c r="M263" s="141"/>
      <c r="N263" s="40"/>
      <c r="O263" s="40"/>
      <c r="P263" s="40"/>
      <c r="Q263" s="40"/>
      <c r="R263" s="40"/>
      <c r="S263" s="40"/>
      <c r="T263" s="41"/>
      <c r="AT263" s="11" t="s">
        <v>144</v>
      </c>
      <c r="AU263" s="11" t="s">
        <v>77</v>
      </c>
    </row>
    <row r="264" spans="2:65" s="21" customFormat="1" ht="16.5" customHeight="1">
      <c r="B264" s="20"/>
      <c r="C264" s="165" t="s">
        <v>431</v>
      </c>
      <c r="D264" s="165" t="s">
        <v>202</v>
      </c>
      <c r="E264" s="166" t="s">
        <v>432</v>
      </c>
      <c r="F264" s="167" t="s">
        <v>433</v>
      </c>
      <c r="G264" s="168" t="s">
        <v>211</v>
      </c>
      <c r="H264" s="169">
        <v>20.9</v>
      </c>
      <c r="I264" s="6"/>
      <c r="J264" s="170">
        <f>ROUND(I264*H264,2)</f>
        <v>0</v>
      </c>
      <c r="K264" s="167" t="s">
        <v>141</v>
      </c>
      <c r="L264" s="171"/>
      <c r="M264" s="172" t="s">
        <v>1</v>
      </c>
      <c r="N264" s="173" t="s">
        <v>38</v>
      </c>
      <c r="O264" s="40"/>
      <c r="P264" s="136">
        <f>O264*H264</f>
        <v>0</v>
      </c>
      <c r="Q264" s="136">
        <v>0.002</v>
      </c>
      <c r="R264" s="136">
        <f>Q264*H264</f>
        <v>0.0418</v>
      </c>
      <c r="S264" s="136">
        <v>0</v>
      </c>
      <c r="T264" s="137">
        <f>S264*H264</f>
        <v>0</v>
      </c>
      <c r="AR264" s="11" t="s">
        <v>319</v>
      </c>
      <c r="AT264" s="11" t="s">
        <v>202</v>
      </c>
      <c r="AU264" s="11" t="s">
        <v>77</v>
      </c>
      <c r="AY264" s="11" t="s">
        <v>135</v>
      </c>
      <c r="BE264" s="138">
        <f>IF(N264="základní",J264,0)</f>
        <v>0</v>
      </c>
      <c r="BF264" s="138">
        <f>IF(N264="snížená",J264,0)</f>
        <v>0</v>
      </c>
      <c r="BG264" s="138">
        <f>IF(N264="zákl. přenesená",J264,0)</f>
        <v>0</v>
      </c>
      <c r="BH264" s="138">
        <f>IF(N264="sníž. přenesená",J264,0)</f>
        <v>0</v>
      </c>
      <c r="BI264" s="138">
        <f>IF(N264="nulová",J264,0)</f>
        <v>0</v>
      </c>
      <c r="BJ264" s="11" t="s">
        <v>75</v>
      </c>
      <c r="BK264" s="138">
        <f>ROUND(I264*H264,2)</f>
        <v>0</v>
      </c>
      <c r="BL264" s="11" t="s">
        <v>236</v>
      </c>
      <c r="BM264" s="11" t="s">
        <v>434</v>
      </c>
    </row>
    <row r="265" spans="2:47" s="21" customFormat="1" ht="12">
      <c r="B265" s="20"/>
      <c r="D265" s="139" t="s">
        <v>144</v>
      </c>
      <c r="F265" s="140" t="s">
        <v>433</v>
      </c>
      <c r="L265" s="20"/>
      <c r="M265" s="141"/>
      <c r="N265" s="40"/>
      <c r="O265" s="40"/>
      <c r="P265" s="40"/>
      <c r="Q265" s="40"/>
      <c r="R265" s="40"/>
      <c r="S265" s="40"/>
      <c r="T265" s="41"/>
      <c r="AT265" s="11" t="s">
        <v>144</v>
      </c>
      <c r="AU265" s="11" t="s">
        <v>77</v>
      </c>
    </row>
    <row r="266" spans="2:51" s="150" customFormat="1" ht="12">
      <c r="B266" s="149"/>
      <c r="D266" s="139" t="s">
        <v>146</v>
      </c>
      <c r="F266" s="152" t="s">
        <v>435</v>
      </c>
      <c r="H266" s="153">
        <v>20.9</v>
      </c>
      <c r="L266" s="149"/>
      <c r="M266" s="154"/>
      <c r="N266" s="155"/>
      <c r="O266" s="155"/>
      <c r="P266" s="155"/>
      <c r="Q266" s="155"/>
      <c r="R266" s="155"/>
      <c r="S266" s="155"/>
      <c r="T266" s="156"/>
      <c r="AT266" s="151" t="s">
        <v>146</v>
      </c>
      <c r="AU266" s="151" t="s">
        <v>77</v>
      </c>
      <c r="AV266" s="150" t="s">
        <v>77</v>
      </c>
      <c r="AW266" s="150" t="s">
        <v>3</v>
      </c>
      <c r="AX266" s="150" t="s">
        <v>75</v>
      </c>
      <c r="AY266" s="151" t="s">
        <v>135</v>
      </c>
    </row>
    <row r="267" spans="2:63" s="116" customFormat="1" ht="22.95" customHeight="1">
      <c r="B267" s="115"/>
      <c r="D267" s="117" t="s">
        <v>66</v>
      </c>
      <c r="E267" s="126" t="s">
        <v>436</v>
      </c>
      <c r="F267" s="126" t="s">
        <v>437</v>
      </c>
      <c r="J267" s="127">
        <f>BK267</f>
        <v>0</v>
      </c>
      <c r="L267" s="115"/>
      <c r="M267" s="120"/>
      <c r="N267" s="121"/>
      <c r="O267" s="121"/>
      <c r="P267" s="122">
        <f>SUM(P268:P269)</f>
        <v>0</v>
      </c>
      <c r="Q267" s="121"/>
      <c r="R267" s="122">
        <f>SUM(R268:R269)</f>
        <v>0.000812</v>
      </c>
      <c r="S267" s="121"/>
      <c r="T267" s="123">
        <f>SUM(T268:T269)</f>
        <v>0</v>
      </c>
      <c r="AR267" s="117" t="s">
        <v>77</v>
      </c>
      <c r="AT267" s="124" t="s">
        <v>66</v>
      </c>
      <c r="AU267" s="124" t="s">
        <v>75</v>
      </c>
      <c r="AY267" s="117" t="s">
        <v>135</v>
      </c>
      <c r="BK267" s="125">
        <f>SUM(BK268:BK269)</f>
        <v>0</v>
      </c>
    </row>
    <row r="268" spans="2:65" s="21" customFormat="1" ht="16.5" customHeight="1">
      <c r="B268" s="20"/>
      <c r="C268" s="128" t="s">
        <v>438</v>
      </c>
      <c r="D268" s="128" t="s">
        <v>137</v>
      </c>
      <c r="E268" s="129" t="s">
        <v>439</v>
      </c>
      <c r="F268" s="130" t="s">
        <v>440</v>
      </c>
      <c r="G268" s="131" t="s">
        <v>211</v>
      </c>
      <c r="H268" s="132">
        <v>2.8</v>
      </c>
      <c r="I268" s="5"/>
      <c r="J268" s="133">
        <f>ROUND(I268*H268,2)</f>
        <v>0</v>
      </c>
      <c r="K268" s="130" t="s">
        <v>141</v>
      </c>
      <c r="L268" s="20"/>
      <c r="M268" s="134" t="s">
        <v>1</v>
      </c>
      <c r="N268" s="135" t="s">
        <v>38</v>
      </c>
      <c r="O268" s="40"/>
      <c r="P268" s="136">
        <f>O268*H268</f>
        <v>0</v>
      </c>
      <c r="Q268" s="136">
        <v>0.00029</v>
      </c>
      <c r="R268" s="136">
        <f>Q268*H268</f>
        <v>0.000812</v>
      </c>
      <c r="S268" s="136">
        <v>0</v>
      </c>
      <c r="T268" s="137">
        <f>S268*H268</f>
        <v>0</v>
      </c>
      <c r="AR268" s="11" t="s">
        <v>236</v>
      </c>
      <c r="AT268" s="11" t="s">
        <v>137</v>
      </c>
      <c r="AU268" s="11" t="s">
        <v>77</v>
      </c>
      <c r="AY268" s="11" t="s">
        <v>135</v>
      </c>
      <c r="BE268" s="138">
        <f>IF(N268="základní",J268,0)</f>
        <v>0</v>
      </c>
      <c r="BF268" s="138">
        <f>IF(N268="snížená",J268,0)</f>
        <v>0</v>
      </c>
      <c r="BG268" s="138">
        <f>IF(N268="zákl. přenesená",J268,0)</f>
        <v>0</v>
      </c>
      <c r="BH268" s="138">
        <f>IF(N268="sníž. přenesená",J268,0)</f>
        <v>0</v>
      </c>
      <c r="BI268" s="138">
        <f>IF(N268="nulová",J268,0)</f>
        <v>0</v>
      </c>
      <c r="BJ268" s="11" t="s">
        <v>75</v>
      </c>
      <c r="BK268" s="138">
        <f>ROUND(I268*H268,2)</f>
        <v>0</v>
      </c>
      <c r="BL268" s="11" t="s">
        <v>236</v>
      </c>
      <c r="BM268" s="11" t="s">
        <v>441</v>
      </c>
    </row>
    <row r="269" spans="2:47" s="21" customFormat="1" ht="19.2">
      <c r="B269" s="20"/>
      <c r="D269" s="139" t="s">
        <v>144</v>
      </c>
      <c r="F269" s="140" t="s">
        <v>442</v>
      </c>
      <c r="L269" s="20"/>
      <c r="M269" s="141"/>
      <c r="N269" s="40"/>
      <c r="O269" s="40"/>
      <c r="P269" s="40"/>
      <c r="Q269" s="40"/>
      <c r="R269" s="40"/>
      <c r="S269" s="40"/>
      <c r="T269" s="41"/>
      <c r="AT269" s="11" t="s">
        <v>144</v>
      </c>
      <c r="AU269" s="11" t="s">
        <v>77</v>
      </c>
    </row>
    <row r="270" spans="2:63" s="116" customFormat="1" ht="25.95" customHeight="1">
      <c r="B270" s="115"/>
      <c r="D270" s="117" t="s">
        <v>66</v>
      </c>
      <c r="E270" s="118" t="s">
        <v>443</v>
      </c>
      <c r="F270" s="118" t="s">
        <v>444</v>
      </c>
      <c r="J270" s="119">
        <f>BK270</f>
        <v>0</v>
      </c>
      <c r="L270" s="115"/>
      <c r="M270" s="120"/>
      <c r="N270" s="121"/>
      <c r="O270" s="121"/>
      <c r="P270" s="122">
        <f>SUM(P271:P272)</f>
        <v>0</v>
      </c>
      <c r="Q270" s="121"/>
      <c r="R270" s="122">
        <f>SUM(R271:R272)</f>
        <v>0</v>
      </c>
      <c r="S270" s="121"/>
      <c r="T270" s="123">
        <f>SUM(T271:T272)</f>
        <v>0</v>
      </c>
      <c r="AR270" s="117" t="s">
        <v>142</v>
      </c>
      <c r="AT270" s="124" t="s">
        <v>66</v>
      </c>
      <c r="AU270" s="124" t="s">
        <v>67</v>
      </c>
      <c r="AY270" s="117" t="s">
        <v>135</v>
      </c>
      <c r="BK270" s="125">
        <f>SUM(BK271:BK272)</f>
        <v>0</v>
      </c>
    </row>
    <row r="271" spans="2:65" s="21" customFormat="1" ht="16.5" customHeight="1">
      <c r="B271" s="20"/>
      <c r="C271" s="128" t="s">
        <v>445</v>
      </c>
      <c r="D271" s="128" t="s">
        <v>137</v>
      </c>
      <c r="E271" s="129" t="s">
        <v>446</v>
      </c>
      <c r="F271" s="130" t="s">
        <v>447</v>
      </c>
      <c r="G271" s="131" t="s">
        <v>448</v>
      </c>
      <c r="H271" s="132">
        <v>40</v>
      </c>
      <c r="I271" s="5"/>
      <c r="J271" s="133">
        <f>ROUND(I271*H271,2)</f>
        <v>0</v>
      </c>
      <c r="K271" s="130" t="s">
        <v>141</v>
      </c>
      <c r="L271" s="20"/>
      <c r="M271" s="134" t="s">
        <v>1</v>
      </c>
      <c r="N271" s="135" t="s">
        <v>38</v>
      </c>
      <c r="O271" s="40"/>
      <c r="P271" s="136">
        <f>O271*H271</f>
        <v>0</v>
      </c>
      <c r="Q271" s="136">
        <v>0</v>
      </c>
      <c r="R271" s="136">
        <f>Q271*H271</f>
        <v>0</v>
      </c>
      <c r="S271" s="136">
        <v>0</v>
      </c>
      <c r="T271" s="137">
        <f>S271*H271</f>
        <v>0</v>
      </c>
      <c r="AR271" s="11" t="s">
        <v>449</v>
      </c>
      <c r="AT271" s="11" t="s">
        <v>137</v>
      </c>
      <c r="AU271" s="11" t="s">
        <v>75</v>
      </c>
      <c r="AY271" s="11" t="s">
        <v>135</v>
      </c>
      <c r="BE271" s="138">
        <f>IF(N271="základní",J271,0)</f>
        <v>0</v>
      </c>
      <c r="BF271" s="138">
        <f>IF(N271="snížená",J271,0)</f>
        <v>0</v>
      </c>
      <c r="BG271" s="138">
        <f>IF(N271="zákl. přenesená",J271,0)</f>
        <v>0</v>
      </c>
      <c r="BH271" s="138">
        <f>IF(N271="sníž. přenesená",J271,0)</f>
        <v>0</v>
      </c>
      <c r="BI271" s="138">
        <f>IF(N271="nulová",J271,0)</f>
        <v>0</v>
      </c>
      <c r="BJ271" s="11" t="s">
        <v>75</v>
      </c>
      <c r="BK271" s="138">
        <f>ROUND(I271*H271,2)</f>
        <v>0</v>
      </c>
      <c r="BL271" s="11" t="s">
        <v>449</v>
      </c>
      <c r="BM271" s="11" t="s">
        <v>450</v>
      </c>
    </row>
    <row r="272" spans="2:47" s="21" customFormat="1" ht="12">
      <c r="B272" s="20"/>
      <c r="D272" s="139" t="s">
        <v>144</v>
      </c>
      <c r="F272" s="140" t="s">
        <v>451</v>
      </c>
      <c r="L272" s="20"/>
      <c r="M272" s="141"/>
      <c r="N272" s="40"/>
      <c r="O272" s="40"/>
      <c r="P272" s="40"/>
      <c r="Q272" s="40"/>
      <c r="R272" s="40"/>
      <c r="S272" s="40"/>
      <c r="T272" s="41"/>
      <c r="AT272" s="11" t="s">
        <v>144</v>
      </c>
      <c r="AU272" s="11" t="s">
        <v>75</v>
      </c>
    </row>
    <row r="273" spans="2:63" s="116" customFormat="1" ht="25.95" customHeight="1">
      <c r="B273" s="115"/>
      <c r="D273" s="117" t="s">
        <v>66</v>
      </c>
      <c r="E273" s="118" t="s">
        <v>452</v>
      </c>
      <c r="F273" s="118" t="s">
        <v>453</v>
      </c>
      <c r="J273" s="119">
        <f>BK273</f>
        <v>0</v>
      </c>
      <c r="L273" s="115"/>
      <c r="M273" s="120"/>
      <c r="N273" s="121"/>
      <c r="O273" s="121"/>
      <c r="P273" s="122">
        <f>P274+P277</f>
        <v>0</v>
      </c>
      <c r="Q273" s="121"/>
      <c r="R273" s="122">
        <f>R274+R277</f>
        <v>0</v>
      </c>
      <c r="S273" s="121"/>
      <c r="T273" s="123">
        <f>T274+T277</f>
        <v>0</v>
      </c>
      <c r="AR273" s="117" t="s">
        <v>163</v>
      </c>
      <c r="AT273" s="124" t="s">
        <v>66</v>
      </c>
      <c r="AU273" s="124" t="s">
        <v>67</v>
      </c>
      <c r="AY273" s="117" t="s">
        <v>135</v>
      </c>
      <c r="BK273" s="125">
        <f>BK274+BK277</f>
        <v>0</v>
      </c>
    </row>
    <row r="274" spans="2:63" s="116" customFormat="1" ht="22.95" customHeight="1">
      <c r="B274" s="115"/>
      <c r="D274" s="117" t="s">
        <v>66</v>
      </c>
      <c r="E274" s="126" t="s">
        <v>454</v>
      </c>
      <c r="F274" s="126" t="s">
        <v>455</v>
      </c>
      <c r="J274" s="127">
        <f>BK274</f>
        <v>0</v>
      </c>
      <c r="L274" s="115"/>
      <c r="M274" s="120"/>
      <c r="N274" s="121"/>
      <c r="O274" s="121"/>
      <c r="P274" s="122">
        <f>SUM(P275:P276)</f>
        <v>0</v>
      </c>
      <c r="Q274" s="121"/>
      <c r="R274" s="122">
        <f>SUM(R275:R276)</f>
        <v>0</v>
      </c>
      <c r="S274" s="121"/>
      <c r="T274" s="123">
        <f>SUM(T275:T276)</f>
        <v>0</v>
      </c>
      <c r="AR274" s="117" t="s">
        <v>163</v>
      </c>
      <c r="AT274" s="124" t="s">
        <v>66</v>
      </c>
      <c r="AU274" s="124" t="s">
        <v>75</v>
      </c>
      <c r="AY274" s="117" t="s">
        <v>135</v>
      </c>
      <c r="BK274" s="125">
        <f>SUM(BK275:BK276)</f>
        <v>0</v>
      </c>
    </row>
    <row r="275" spans="2:65" s="21" customFormat="1" ht="16.5" customHeight="1">
      <c r="B275" s="20"/>
      <c r="C275" s="128" t="s">
        <v>456</v>
      </c>
      <c r="D275" s="128" t="s">
        <v>137</v>
      </c>
      <c r="E275" s="129" t="s">
        <v>457</v>
      </c>
      <c r="F275" s="130" t="s">
        <v>458</v>
      </c>
      <c r="G275" s="131" t="s">
        <v>297</v>
      </c>
      <c r="H275" s="132">
        <v>1</v>
      </c>
      <c r="I275" s="5"/>
      <c r="J275" s="133">
        <f>ROUND(I275*H275,2)</f>
        <v>0</v>
      </c>
      <c r="K275" s="130" t="s">
        <v>141</v>
      </c>
      <c r="L275" s="20"/>
      <c r="M275" s="134" t="s">
        <v>1</v>
      </c>
      <c r="N275" s="135" t="s">
        <v>38</v>
      </c>
      <c r="O275" s="40"/>
      <c r="P275" s="136">
        <f>O275*H275</f>
        <v>0</v>
      </c>
      <c r="Q275" s="136">
        <v>0</v>
      </c>
      <c r="R275" s="136">
        <f>Q275*H275</f>
        <v>0</v>
      </c>
      <c r="S275" s="136">
        <v>0</v>
      </c>
      <c r="T275" s="137">
        <f>S275*H275</f>
        <v>0</v>
      </c>
      <c r="AR275" s="11" t="s">
        <v>459</v>
      </c>
      <c r="AT275" s="11" t="s">
        <v>137</v>
      </c>
      <c r="AU275" s="11" t="s">
        <v>77</v>
      </c>
      <c r="AY275" s="11" t="s">
        <v>135</v>
      </c>
      <c r="BE275" s="138">
        <f>IF(N275="základní",J275,0)</f>
        <v>0</v>
      </c>
      <c r="BF275" s="138">
        <f>IF(N275="snížená",J275,0)</f>
        <v>0</v>
      </c>
      <c r="BG275" s="138">
        <f>IF(N275="zákl. přenesená",J275,0)</f>
        <v>0</v>
      </c>
      <c r="BH275" s="138">
        <f>IF(N275="sníž. přenesená",J275,0)</f>
        <v>0</v>
      </c>
      <c r="BI275" s="138">
        <f>IF(N275="nulová",J275,0)</f>
        <v>0</v>
      </c>
      <c r="BJ275" s="11" t="s">
        <v>75</v>
      </c>
      <c r="BK275" s="138">
        <f>ROUND(I275*H275,2)</f>
        <v>0</v>
      </c>
      <c r="BL275" s="11" t="s">
        <v>459</v>
      </c>
      <c r="BM275" s="11" t="s">
        <v>460</v>
      </c>
    </row>
    <row r="276" spans="2:47" s="21" customFormat="1" ht="12">
      <c r="B276" s="20"/>
      <c r="D276" s="139" t="s">
        <v>144</v>
      </c>
      <c r="F276" s="140" t="s">
        <v>458</v>
      </c>
      <c r="L276" s="20"/>
      <c r="M276" s="141"/>
      <c r="N276" s="40"/>
      <c r="O276" s="40"/>
      <c r="P276" s="40"/>
      <c r="Q276" s="40"/>
      <c r="R276" s="40"/>
      <c r="S276" s="40"/>
      <c r="T276" s="41"/>
      <c r="AT276" s="11" t="s">
        <v>144</v>
      </c>
      <c r="AU276" s="11" t="s">
        <v>77</v>
      </c>
    </row>
    <row r="277" spans="2:63" s="116" customFormat="1" ht="22.95" customHeight="1">
      <c r="B277" s="115"/>
      <c r="D277" s="117" t="s">
        <v>66</v>
      </c>
      <c r="E277" s="126" t="s">
        <v>461</v>
      </c>
      <c r="F277" s="126" t="s">
        <v>462</v>
      </c>
      <c r="J277" s="127">
        <f>BK277</f>
        <v>0</v>
      </c>
      <c r="L277" s="115"/>
      <c r="M277" s="120"/>
      <c r="N277" s="121"/>
      <c r="O277" s="121"/>
      <c r="P277" s="122">
        <f>SUM(P278:P279)</f>
        <v>0</v>
      </c>
      <c r="Q277" s="121"/>
      <c r="R277" s="122">
        <f>SUM(R278:R279)</f>
        <v>0</v>
      </c>
      <c r="S277" s="121"/>
      <c r="T277" s="123">
        <f>SUM(T278:T279)</f>
        <v>0</v>
      </c>
      <c r="AR277" s="117" t="s">
        <v>163</v>
      </c>
      <c r="AT277" s="124" t="s">
        <v>66</v>
      </c>
      <c r="AU277" s="124" t="s">
        <v>75</v>
      </c>
      <c r="AY277" s="117" t="s">
        <v>135</v>
      </c>
      <c r="BK277" s="125">
        <f>SUM(BK278:BK279)</f>
        <v>0</v>
      </c>
    </row>
    <row r="278" spans="2:65" s="21" customFormat="1" ht="16.5" customHeight="1">
      <c r="B278" s="20"/>
      <c r="C278" s="128" t="s">
        <v>463</v>
      </c>
      <c r="D278" s="128" t="s">
        <v>137</v>
      </c>
      <c r="E278" s="129" t="s">
        <v>464</v>
      </c>
      <c r="F278" s="130" t="s">
        <v>465</v>
      </c>
      <c r="G278" s="131" t="s">
        <v>297</v>
      </c>
      <c r="H278" s="132">
        <v>1</v>
      </c>
      <c r="I278" s="5"/>
      <c r="J278" s="133">
        <f>ROUND(I278*H278,2)</f>
        <v>0</v>
      </c>
      <c r="K278" s="130" t="s">
        <v>141</v>
      </c>
      <c r="L278" s="20"/>
      <c r="M278" s="134" t="s">
        <v>1</v>
      </c>
      <c r="N278" s="135" t="s">
        <v>38</v>
      </c>
      <c r="O278" s="40"/>
      <c r="P278" s="136">
        <f>O278*H278</f>
        <v>0</v>
      </c>
      <c r="Q278" s="136">
        <v>0</v>
      </c>
      <c r="R278" s="136">
        <f>Q278*H278</f>
        <v>0</v>
      </c>
      <c r="S278" s="136">
        <v>0</v>
      </c>
      <c r="T278" s="137">
        <f>S278*H278</f>
        <v>0</v>
      </c>
      <c r="AR278" s="11" t="s">
        <v>459</v>
      </c>
      <c r="AT278" s="11" t="s">
        <v>137</v>
      </c>
      <c r="AU278" s="11" t="s">
        <v>77</v>
      </c>
      <c r="AY278" s="11" t="s">
        <v>135</v>
      </c>
      <c r="BE278" s="138">
        <f>IF(N278="základní",J278,0)</f>
        <v>0</v>
      </c>
      <c r="BF278" s="138">
        <f>IF(N278="snížená",J278,0)</f>
        <v>0</v>
      </c>
      <c r="BG278" s="138">
        <f>IF(N278="zákl. přenesená",J278,0)</f>
        <v>0</v>
      </c>
      <c r="BH278" s="138">
        <f>IF(N278="sníž. přenesená",J278,0)</f>
        <v>0</v>
      </c>
      <c r="BI278" s="138">
        <f>IF(N278="nulová",J278,0)</f>
        <v>0</v>
      </c>
      <c r="BJ278" s="11" t="s">
        <v>75</v>
      </c>
      <c r="BK278" s="138">
        <f>ROUND(I278*H278,2)</f>
        <v>0</v>
      </c>
      <c r="BL278" s="11" t="s">
        <v>459</v>
      </c>
      <c r="BM278" s="11" t="s">
        <v>466</v>
      </c>
    </row>
    <row r="279" spans="2:47" s="21" customFormat="1" ht="12">
      <c r="B279" s="20"/>
      <c r="D279" s="139" t="s">
        <v>144</v>
      </c>
      <c r="F279" s="140" t="s">
        <v>465</v>
      </c>
      <c r="L279" s="20"/>
      <c r="M279" s="175"/>
      <c r="N279" s="176"/>
      <c r="O279" s="176"/>
      <c r="P279" s="176"/>
      <c r="Q279" s="176"/>
      <c r="R279" s="176"/>
      <c r="S279" s="176"/>
      <c r="T279" s="177"/>
      <c r="AT279" s="11" t="s">
        <v>144</v>
      </c>
      <c r="AU279" s="11" t="s">
        <v>77</v>
      </c>
    </row>
    <row r="280" spans="2:12" s="21" customFormat="1" ht="6.9" customHeight="1">
      <c r="B280" s="30"/>
      <c r="C280" s="31"/>
      <c r="D280" s="31"/>
      <c r="E280" s="31"/>
      <c r="F280" s="31"/>
      <c r="G280" s="31"/>
      <c r="H280" s="31"/>
      <c r="I280" s="31"/>
      <c r="J280" s="31"/>
      <c r="K280" s="31"/>
      <c r="L280" s="20"/>
    </row>
  </sheetData>
  <sheetProtection password="86E1" sheet="1" objects="1" scenarios="1"/>
  <autoFilter ref="C97:K279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1"/>
  <sheetViews>
    <sheetView showGridLines="0" workbookViewId="0" topLeftCell="A22">
      <selection activeCell="I98" sqref="I98"/>
    </sheetView>
  </sheetViews>
  <sheetFormatPr defaultColWidth="9.28125" defaultRowHeight="12"/>
  <cols>
    <col min="1" max="1" width="8.28125" style="10" customWidth="1"/>
    <col min="2" max="2" width="1.7109375" style="10" customWidth="1"/>
    <col min="3" max="3" width="4.140625" style="10" customWidth="1"/>
    <col min="4" max="4" width="4.28125" style="10" customWidth="1"/>
    <col min="5" max="5" width="17.140625" style="10" customWidth="1"/>
    <col min="6" max="6" width="100.8515625" style="10" customWidth="1"/>
    <col min="7" max="7" width="8.7109375" style="10" customWidth="1"/>
    <col min="8" max="8" width="11.140625" style="10" customWidth="1"/>
    <col min="9" max="9" width="14.140625" style="10" customWidth="1"/>
    <col min="10" max="10" width="23.421875" style="10" customWidth="1"/>
    <col min="11" max="11" width="15.42187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56" ht="36.9" customHeight="1"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1" t="s">
        <v>80</v>
      </c>
      <c r="AZ2" s="77" t="s">
        <v>84</v>
      </c>
      <c r="BA2" s="77" t="s">
        <v>1</v>
      </c>
      <c r="BB2" s="77" t="s">
        <v>1</v>
      </c>
      <c r="BC2" s="77" t="s">
        <v>467</v>
      </c>
      <c r="BD2" s="77" t="s">
        <v>77</v>
      </c>
    </row>
    <row r="3" spans="2:56" ht="6.9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  <c r="AT3" s="11" t="s">
        <v>77</v>
      </c>
      <c r="AZ3" s="77" t="s">
        <v>86</v>
      </c>
      <c r="BA3" s="77" t="s">
        <v>1</v>
      </c>
      <c r="BB3" s="77" t="s">
        <v>1</v>
      </c>
      <c r="BC3" s="77" t="s">
        <v>215</v>
      </c>
      <c r="BD3" s="77" t="s">
        <v>77</v>
      </c>
    </row>
    <row r="4" spans="2:56" ht="24.9" customHeight="1">
      <c r="B4" s="14"/>
      <c r="D4" s="15" t="s">
        <v>88</v>
      </c>
      <c r="L4" s="14"/>
      <c r="M4" s="16" t="s">
        <v>10</v>
      </c>
      <c r="AT4" s="11" t="s">
        <v>3</v>
      </c>
      <c r="AZ4" s="77" t="s">
        <v>89</v>
      </c>
      <c r="BA4" s="77" t="s">
        <v>1</v>
      </c>
      <c r="BB4" s="77" t="s">
        <v>1</v>
      </c>
      <c r="BC4" s="77" t="s">
        <v>468</v>
      </c>
      <c r="BD4" s="77" t="s">
        <v>77</v>
      </c>
    </row>
    <row r="5" spans="2:56" ht="6.9" customHeight="1">
      <c r="B5" s="14"/>
      <c r="L5" s="14"/>
      <c r="AZ5" s="77" t="s">
        <v>91</v>
      </c>
      <c r="BA5" s="77" t="s">
        <v>1</v>
      </c>
      <c r="BB5" s="77" t="s">
        <v>1</v>
      </c>
      <c r="BC5" s="77" t="s">
        <v>469</v>
      </c>
      <c r="BD5" s="77" t="s">
        <v>77</v>
      </c>
    </row>
    <row r="6" spans="2:12" ht="12" customHeight="1">
      <c r="B6" s="14"/>
      <c r="D6" s="3" t="s">
        <v>16</v>
      </c>
      <c r="E6" s="1"/>
      <c r="F6" s="1"/>
      <c r="G6" s="1"/>
      <c r="H6" s="1"/>
      <c r="I6" s="1"/>
      <c r="J6" s="1"/>
      <c r="L6" s="14"/>
    </row>
    <row r="7" spans="2:12" ht="16.5" customHeight="1">
      <c r="B7" s="14"/>
      <c r="D7" s="1"/>
      <c r="E7" s="220" t="str">
        <f>'Rekapitulace stavby'!K6</f>
        <v>II. ZŠ Nové Město na Moravě</v>
      </c>
      <c r="F7" s="221"/>
      <c r="G7" s="221"/>
      <c r="H7" s="221"/>
      <c r="I7" s="1"/>
      <c r="J7" s="1"/>
      <c r="L7" s="14"/>
    </row>
    <row r="8" spans="2:12" s="21" customFormat="1" ht="12" customHeight="1">
      <c r="B8" s="20"/>
      <c r="D8" s="3" t="s">
        <v>93</v>
      </c>
      <c r="E8" s="2"/>
      <c r="F8" s="2"/>
      <c r="G8" s="2"/>
      <c r="H8" s="2"/>
      <c r="I8" s="2"/>
      <c r="J8" s="2"/>
      <c r="L8" s="20"/>
    </row>
    <row r="9" spans="2:12" s="21" customFormat="1" ht="36.9" customHeight="1">
      <c r="B9" s="20"/>
      <c r="D9" s="2"/>
      <c r="E9" s="222" t="s">
        <v>470</v>
      </c>
      <c r="F9" s="223"/>
      <c r="G9" s="223"/>
      <c r="H9" s="223"/>
      <c r="I9" s="2"/>
      <c r="J9" s="2"/>
      <c r="L9" s="20"/>
    </row>
    <row r="10" spans="2:12" s="21" customFormat="1" ht="12">
      <c r="B10" s="20"/>
      <c r="D10" s="2"/>
      <c r="E10" s="2"/>
      <c r="F10" s="2"/>
      <c r="G10" s="2"/>
      <c r="H10" s="2"/>
      <c r="I10" s="2"/>
      <c r="J10" s="2"/>
      <c r="L10" s="20"/>
    </row>
    <row r="11" spans="2:12" s="21" customFormat="1" ht="12" customHeight="1">
      <c r="B11" s="20"/>
      <c r="D11" s="3" t="s">
        <v>18</v>
      </c>
      <c r="E11" s="2"/>
      <c r="F11" s="76" t="s">
        <v>1</v>
      </c>
      <c r="G11" s="2"/>
      <c r="H11" s="2"/>
      <c r="I11" s="3" t="s">
        <v>19</v>
      </c>
      <c r="J11" s="76" t="s">
        <v>1</v>
      </c>
      <c r="L11" s="20"/>
    </row>
    <row r="12" spans="2:12" s="21" customFormat="1" ht="12" customHeight="1">
      <c r="B12" s="20"/>
      <c r="D12" s="3" t="s">
        <v>20</v>
      </c>
      <c r="E12" s="2"/>
      <c r="F12" s="76" t="s">
        <v>21</v>
      </c>
      <c r="G12" s="2"/>
      <c r="H12" s="2"/>
      <c r="I12" s="3" t="s">
        <v>22</v>
      </c>
      <c r="J12" s="178" t="str">
        <f>'Rekapitulace stavby'!AN8</f>
        <v>4. 10. 2019</v>
      </c>
      <c r="L12" s="20"/>
    </row>
    <row r="13" spans="2:12" s="21" customFormat="1" ht="10.95" customHeight="1">
      <c r="B13" s="20"/>
      <c r="D13" s="2"/>
      <c r="E13" s="2"/>
      <c r="F13" s="2"/>
      <c r="G13" s="2"/>
      <c r="H13" s="2"/>
      <c r="I13" s="2"/>
      <c r="J13" s="2"/>
      <c r="L13" s="20"/>
    </row>
    <row r="14" spans="2:12" s="21" customFormat="1" ht="12" customHeight="1">
      <c r="B14" s="20"/>
      <c r="D14" s="3" t="s">
        <v>24</v>
      </c>
      <c r="E14" s="2"/>
      <c r="F14" s="2"/>
      <c r="G14" s="2"/>
      <c r="H14" s="2"/>
      <c r="I14" s="3" t="s">
        <v>25</v>
      </c>
      <c r="J14" s="76" t="str">
        <f>IF('Rekapitulace stavby'!AN10="","",'Rekapitulace stavby'!AN10)</f>
        <v/>
      </c>
      <c r="L14" s="20"/>
    </row>
    <row r="15" spans="2:12" s="21" customFormat="1" ht="18" customHeight="1">
      <c r="B15" s="20"/>
      <c r="D15" s="2"/>
      <c r="E15" s="76" t="str">
        <f>IF('Rekapitulace stavby'!E11="","",'Rekapitulace stavby'!E11)</f>
        <v xml:space="preserve"> </v>
      </c>
      <c r="F15" s="2"/>
      <c r="G15" s="2"/>
      <c r="H15" s="2"/>
      <c r="I15" s="3" t="s">
        <v>26</v>
      </c>
      <c r="J15" s="76" t="str">
        <f>IF('Rekapitulace stavby'!AN11="","",'Rekapitulace stavby'!AN11)</f>
        <v/>
      </c>
      <c r="L15" s="20"/>
    </row>
    <row r="16" spans="2:12" s="21" customFormat="1" ht="6.9" customHeight="1">
      <c r="B16" s="20"/>
      <c r="D16" s="2"/>
      <c r="E16" s="2"/>
      <c r="F16" s="2"/>
      <c r="G16" s="2"/>
      <c r="H16" s="2"/>
      <c r="I16" s="2"/>
      <c r="J16" s="2"/>
      <c r="L16" s="20"/>
    </row>
    <row r="17" spans="2:12" s="21" customFormat="1" ht="12" customHeight="1">
      <c r="B17" s="20"/>
      <c r="D17" s="3" t="s">
        <v>27</v>
      </c>
      <c r="E17" s="2"/>
      <c r="F17" s="2"/>
      <c r="G17" s="2"/>
      <c r="H17" s="2"/>
      <c r="I17" s="3" t="s">
        <v>25</v>
      </c>
      <c r="J17" s="8" t="str">
        <f>'Rekapitulace stavby'!AN13</f>
        <v>Vyplň údaj</v>
      </c>
      <c r="L17" s="20"/>
    </row>
    <row r="18" spans="2:12" s="21" customFormat="1" ht="18" customHeight="1">
      <c r="B18" s="20"/>
      <c r="D18" s="2"/>
      <c r="E18" s="224" t="str">
        <f>'Rekapitulace stavby'!E14</f>
        <v>Vyplň údaj</v>
      </c>
      <c r="F18" s="207"/>
      <c r="G18" s="207"/>
      <c r="H18" s="207"/>
      <c r="I18" s="3" t="s">
        <v>26</v>
      </c>
      <c r="J18" s="8" t="str">
        <f>'Rekapitulace stavby'!AN14</f>
        <v>Vyplň údaj</v>
      </c>
      <c r="L18" s="20"/>
    </row>
    <row r="19" spans="2:12" s="21" customFormat="1" ht="6.9" customHeight="1">
      <c r="B19" s="20"/>
      <c r="D19" s="2"/>
      <c r="E19" s="2"/>
      <c r="F19" s="2"/>
      <c r="G19" s="2"/>
      <c r="H19" s="2"/>
      <c r="I19" s="2"/>
      <c r="J19" s="2"/>
      <c r="L19" s="20"/>
    </row>
    <row r="20" spans="2:12" s="21" customFormat="1" ht="12" customHeight="1">
      <c r="B20" s="20"/>
      <c r="D20" s="3" t="s">
        <v>29</v>
      </c>
      <c r="E20" s="2"/>
      <c r="F20" s="2"/>
      <c r="G20" s="2"/>
      <c r="H20" s="2"/>
      <c r="I20" s="3" t="s">
        <v>25</v>
      </c>
      <c r="J20" s="76" t="str">
        <f>IF('Rekapitulace stavby'!AN16="","",'Rekapitulace stavby'!AN16)</f>
        <v/>
      </c>
      <c r="L20" s="20"/>
    </row>
    <row r="21" spans="2:12" s="21" customFormat="1" ht="18" customHeight="1">
      <c r="B21" s="20"/>
      <c r="D21" s="2"/>
      <c r="E21" s="76" t="str">
        <f>IF('Rekapitulace stavby'!E17="","",'Rekapitulace stavby'!E17)</f>
        <v xml:space="preserve"> </v>
      </c>
      <c r="F21" s="2"/>
      <c r="G21" s="2"/>
      <c r="H21" s="2"/>
      <c r="I21" s="3" t="s">
        <v>26</v>
      </c>
      <c r="J21" s="76" t="str">
        <f>IF('Rekapitulace stavby'!AN17="","",'Rekapitulace stavby'!AN17)</f>
        <v/>
      </c>
      <c r="L21" s="20"/>
    </row>
    <row r="22" spans="2:12" s="21" customFormat="1" ht="6.9" customHeight="1">
      <c r="B22" s="20"/>
      <c r="D22" s="2"/>
      <c r="E22" s="2"/>
      <c r="F22" s="2"/>
      <c r="G22" s="2"/>
      <c r="H22" s="2"/>
      <c r="I22" s="2"/>
      <c r="J22" s="2"/>
      <c r="L22" s="20"/>
    </row>
    <row r="23" spans="2:12" s="21" customFormat="1" ht="12" customHeight="1">
      <c r="B23" s="20"/>
      <c r="D23" s="3" t="s">
        <v>31</v>
      </c>
      <c r="E23" s="2"/>
      <c r="F23" s="2"/>
      <c r="G23" s="2"/>
      <c r="H23" s="2"/>
      <c r="I23" s="3" t="s">
        <v>25</v>
      </c>
      <c r="J23" s="76" t="str">
        <f>IF('Rekapitulace stavby'!AN19="","",'Rekapitulace stavby'!AN19)</f>
        <v/>
      </c>
      <c r="L23" s="20"/>
    </row>
    <row r="24" spans="2:12" s="21" customFormat="1" ht="18" customHeight="1">
      <c r="B24" s="20"/>
      <c r="D24" s="2"/>
      <c r="E24" s="76" t="str">
        <f>IF('Rekapitulace stavby'!E20="","",'Rekapitulace stavby'!E20)</f>
        <v xml:space="preserve"> </v>
      </c>
      <c r="F24" s="2"/>
      <c r="G24" s="2"/>
      <c r="H24" s="2"/>
      <c r="I24" s="3" t="s">
        <v>26</v>
      </c>
      <c r="J24" s="76" t="str">
        <f>IF('Rekapitulace stavby'!AN20="","",'Rekapitulace stavby'!AN20)</f>
        <v/>
      </c>
      <c r="L24" s="20"/>
    </row>
    <row r="25" spans="2:12" s="21" customFormat="1" ht="6.9" customHeight="1">
      <c r="B25" s="20"/>
      <c r="D25" s="2"/>
      <c r="E25" s="2"/>
      <c r="F25" s="2"/>
      <c r="G25" s="2"/>
      <c r="H25" s="2"/>
      <c r="I25" s="2"/>
      <c r="J25" s="2"/>
      <c r="L25" s="20"/>
    </row>
    <row r="26" spans="2:12" s="21" customFormat="1" ht="12" customHeight="1">
      <c r="B26" s="20"/>
      <c r="D26" s="3" t="s">
        <v>32</v>
      </c>
      <c r="E26" s="2"/>
      <c r="F26" s="2"/>
      <c r="G26" s="2"/>
      <c r="H26" s="2"/>
      <c r="I26" s="2"/>
      <c r="J26" s="2"/>
      <c r="L26" s="20"/>
    </row>
    <row r="27" spans="2:12" s="80" customFormat="1" ht="101.25" customHeight="1">
      <c r="B27" s="79"/>
      <c r="D27" s="4"/>
      <c r="E27" s="212" t="s">
        <v>95</v>
      </c>
      <c r="F27" s="212"/>
      <c r="G27" s="212"/>
      <c r="H27" s="212"/>
      <c r="I27" s="4"/>
      <c r="J27" s="4"/>
      <c r="L27" s="79"/>
    </row>
    <row r="28" spans="2:12" s="21" customFormat="1" ht="6.9" customHeight="1">
      <c r="B28" s="20"/>
      <c r="L28" s="20"/>
    </row>
    <row r="29" spans="2:12" s="21" customFormat="1" ht="6.9" customHeight="1">
      <c r="B29" s="20"/>
      <c r="D29" s="38"/>
      <c r="E29" s="38"/>
      <c r="F29" s="38"/>
      <c r="G29" s="38"/>
      <c r="H29" s="38"/>
      <c r="I29" s="38"/>
      <c r="J29" s="38"/>
      <c r="K29" s="38"/>
      <c r="L29" s="20"/>
    </row>
    <row r="30" spans="2:12" s="21" customFormat="1" ht="25.35" customHeight="1">
      <c r="B30" s="20"/>
      <c r="D30" s="81" t="s">
        <v>33</v>
      </c>
      <c r="J30" s="82">
        <f>ROUND(J93,2)</f>
        <v>0</v>
      </c>
      <c r="L30" s="20"/>
    </row>
    <row r="31" spans="2:12" s="21" customFormat="1" ht="6.9" customHeight="1">
      <c r="B31" s="20"/>
      <c r="D31" s="38"/>
      <c r="E31" s="38"/>
      <c r="F31" s="38"/>
      <c r="G31" s="38"/>
      <c r="H31" s="38"/>
      <c r="I31" s="38"/>
      <c r="J31" s="38"/>
      <c r="K31" s="38"/>
      <c r="L31" s="20"/>
    </row>
    <row r="32" spans="2:12" s="21" customFormat="1" ht="14.4" customHeight="1">
      <c r="B32" s="20"/>
      <c r="F32" s="83" t="s">
        <v>35</v>
      </c>
      <c r="I32" s="83" t="s">
        <v>34</v>
      </c>
      <c r="J32" s="83" t="s">
        <v>36</v>
      </c>
      <c r="L32" s="20"/>
    </row>
    <row r="33" spans="2:12" s="21" customFormat="1" ht="14.4" customHeight="1">
      <c r="B33" s="20"/>
      <c r="D33" s="18" t="s">
        <v>37</v>
      </c>
      <c r="E33" s="18" t="s">
        <v>38</v>
      </c>
      <c r="F33" s="84">
        <f>ROUND((SUM(BE93:BE220)),2)</f>
        <v>0</v>
      </c>
      <c r="I33" s="85">
        <v>0.21</v>
      </c>
      <c r="J33" s="84">
        <f>ROUND(((SUM(BE93:BE220))*I33),2)</f>
        <v>0</v>
      </c>
      <c r="L33" s="20"/>
    </row>
    <row r="34" spans="2:12" s="21" customFormat="1" ht="14.4" customHeight="1">
      <c r="B34" s="20"/>
      <c r="E34" s="18" t="s">
        <v>39</v>
      </c>
      <c r="F34" s="84">
        <f>ROUND((SUM(BF93:BF220)),2)</f>
        <v>0</v>
      </c>
      <c r="I34" s="85">
        <v>0.15</v>
      </c>
      <c r="J34" s="84">
        <f>ROUND(((SUM(BF93:BF220))*I34),2)</f>
        <v>0</v>
      </c>
      <c r="L34" s="20"/>
    </row>
    <row r="35" spans="2:12" s="21" customFormat="1" ht="14.4" customHeight="1" hidden="1">
      <c r="B35" s="20"/>
      <c r="E35" s="18" t="s">
        <v>40</v>
      </c>
      <c r="F35" s="84">
        <f>ROUND((SUM(BG93:BG220)),2)</f>
        <v>0</v>
      </c>
      <c r="I35" s="85">
        <v>0.21</v>
      </c>
      <c r="J35" s="84">
        <f>0</f>
        <v>0</v>
      </c>
      <c r="L35" s="20"/>
    </row>
    <row r="36" spans="2:12" s="21" customFormat="1" ht="14.4" customHeight="1" hidden="1">
      <c r="B36" s="20"/>
      <c r="E36" s="18" t="s">
        <v>41</v>
      </c>
      <c r="F36" s="84">
        <f>ROUND((SUM(BH93:BH220)),2)</f>
        <v>0</v>
      </c>
      <c r="I36" s="85">
        <v>0.15</v>
      </c>
      <c r="J36" s="84">
        <f>0</f>
        <v>0</v>
      </c>
      <c r="L36" s="20"/>
    </row>
    <row r="37" spans="2:12" s="21" customFormat="1" ht="14.4" customHeight="1" hidden="1">
      <c r="B37" s="20"/>
      <c r="E37" s="18" t="s">
        <v>42</v>
      </c>
      <c r="F37" s="84">
        <f>ROUND((SUM(BI93:BI220)),2)</f>
        <v>0</v>
      </c>
      <c r="I37" s="85">
        <v>0</v>
      </c>
      <c r="J37" s="84">
        <f>0</f>
        <v>0</v>
      </c>
      <c r="L37" s="20"/>
    </row>
    <row r="38" spans="2:12" s="21" customFormat="1" ht="6.9" customHeight="1">
      <c r="B38" s="20"/>
      <c r="L38" s="20"/>
    </row>
    <row r="39" spans="2:12" s="21" customFormat="1" ht="25.35" customHeight="1">
      <c r="B39" s="20"/>
      <c r="C39" s="86"/>
      <c r="D39" s="87" t="s">
        <v>43</v>
      </c>
      <c r="E39" s="42"/>
      <c r="F39" s="42"/>
      <c r="G39" s="88" t="s">
        <v>44</v>
      </c>
      <c r="H39" s="89" t="s">
        <v>45</v>
      </c>
      <c r="I39" s="42"/>
      <c r="J39" s="90">
        <f>SUM(J30:J37)</f>
        <v>0</v>
      </c>
      <c r="K39" s="91"/>
      <c r="L39" s="20"/>
    </row>
    <row r="40" spans="2:12" s="21" customFormat="1" ht="14.4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20"/>
    </row>
    <row r="44" spans="2:12" s="21" customFormat="1" ht="6.9" customHeight="1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20"/>
    </row>
    <row r="45" spans="2:12" s="21" customFormat="1" ht="24.9" customHeight="1">
      <c r="B45" s="20"/>
      <c r="C45" s="15" t="s">
        <v>96</v>
      </c>
      <c r="L45" s="20"/>
    </row>
    <row r="46" spans="2:12" s="21" customFormat="1" ht="6.9" customHeight="1">
      <c r="B46" s="20"/>
      <c r="L46" s="20"/>
    </row>
    <row r="47" spans="2:12" s="21" customFormat="1" ht="12" customHeight="1">
      <c r="B47" s="20"/>
      <c r="C47" s="18" t="s">
        <v>16</v>
      </c>
      <c r="L47" s="20"/>
    </row>
    <row r="48" spans="2:12" s="21" customFormat="1" ht="16.5" customHeight="1">
      <c r="B48" s="20"/>
      <c r="E48" s="218" t="str">
        <f>E7</f>
        <v>II. ZŠ Nové Město na Moravě</v>
      </c>
      <c r="F48" s="219"/>
      <c r="G48" s="219"/>
      <c r="H48" s="219"/>
      <c r="L48" s="20"/>
    </row>
    <row r="49" spans="2:12" s="21" customFormat="1" ht="12" customHeight="1">
      <c r="B49" s="20"/>
      <c r="C49" s="18" t="s">
        <v>93</v>
      </c>
      <c r="L49" s="20"/>
    </row>
    <row r="50" spans="2:12" s="21" customFormat="1" ht="16.5" customHeight="1">
      <c r="B50" s="20"/>
      <c r="E50" s="204" t="str">
        <f>E9</f>
        <v>02 - vnitřní kanalizace - etapa Ib</v>
      </c>
      <c r="F50" s="203"/>
      <c r="G50" s="203"/>
      <c r="H50" s="203"/>
      <c r="L50" s="20"/>
    </row>
    <row r="51" spans="2:12" s="21" customFormat="1" ht="6.9" customHeight="1">
      <c r="B51" s="20"/>
      <c r="L51" s="20"/>
    </row>
    <row r="52" spans="2:12" s="21" customFormat="1" ht="12" customHeight="1">
      <c r="B52" s="20"/>
      <c r="C52" s="18" t="s">
        <v>20</v>
      </c>
      <c r="F52" s="11" t="str">
        <f>F12</f>
        <v xml:space="preserve"> </v>
      </c>
      <c r="I52" s="18" t="s">
        <v>22</v>
      </c>
      <c r="J52" s="78" t="str">
        <f>IF(J12="","",J12)</f>
        <v>4. 10. 2019</v>
      </c>
      <c r="L52" s="20"/>
    </row>
    <row r="53" spans="2:12" s="21" customFormat="1" ht="6.9" customHeight="1">
      <c r="B53" s="20"/>
      <c r="L53" s="20"/>
    </row>
    <row r="54" spans="2:12" s="21" customFormat="1" ht="13.65" customHeight="1">
      <c r="B54" s="20"/>
      <c r="C54" s="18" t="s">
        <v>24</v>
      </c>
      <c r="F54" s="11" t="str">
        <f>E15</f>
        <v xml:space="preserve"> </v>
      </c>
      <c r="I54" s="18" t="s">
        <v>29</v>
      </c>
      <c r="J54" s="92" t="str">
        <f>E21</f>
        <v xml:space="preserve"> </v>
      </c>
      <c r="L54" s="20"/>
    </row>
    <row r="55" spans="2:12" s="21" customFormat="1" ht="13.65" customHeight="1">
      <c r="B55" s="20"/>
      <c r="C55" s="18" t="s">
        <v>27</v>
      </c>
      <c r="F55" s="11" t="str">
        <f>IF(E18="","",E18)</f>
        <v>Vyplň údaj</v>
      </c>
      <c r="I55" s="18" t="s">
        <v>31</v>
      </c>
      <c r="J55" s="92" t="str">
        <f>E24</f>
        <v xml:space="preserve"> </v>
      </c>
      <c r="L55" s="20"/>
    </row>
    <row r="56" spans="2:12" s="21" customFormat="1" ht="10.35" customHeight="1">
      <c r="B56" s="20"/>
      <c r="L56" s="20"/>
    </row>
    <row r="57" spans="2:12" s="21" customFormat="1" ht="29.25" customHeight="1">
      <c r="B57" s="20"/>
      <c r="C57" s="93" t="s">
        <v>97</v>
      </c>
      <c r="D57" s="86"/>
      <c r="E57" s="86"/>
      <c r="F57" s="86"/>
      <c r="G57" s="86"/>
      <c r="H57" s="86"/>
      <c r="I57" s="86"/>
      <c r="J57" s="94" t="s">
        <v>98</v>
      </c>
      <c r="K57" s="86"/>
      <c r="L57" s="20"/>
    </row>
    <row r="58" spans="2:12" s="21" customFormat="1" ht="10.35" customHeight="1">
      <c r="B58" s="20"/>
      <c r="L58" s="20"/>
    </row>
    <row r="59" spans="2:47" s="21" customFormat="1" ht="22.95" customHeight="1">
      <c r="B59" s="20"/>
      <c r="C59" s="95" t="s">
        <v>99</v>
      </c>
      <c r="J59" s="82">
        <f>J93</f>
        <v>0</v>
      </c>
      <c r="L59" s="20"/>
      <c r="AU59" s="11" t="s">
        <v>100</v>
      </c>
    </row>
    <row r="60" spans="2:12" s="97" customFormat="1" ht="24.9" customHeight="1">
      <c r="B60" s="96"/>
      <c r="D60" s="98" t="s">
        <v>101</v>
      </c>
      <c r="E60" s="99"/>
      <c r="F60" s="99"/>
      <c r="G60" s="99"/>
      <c r="H60" s="99"/>
      <c r="I60" s="99"/>
      <c r="J60" s="100">
        <f>J94</f>
        <v>0</v>
      </c>
      <c r="L60" s="96"/>
    </row>
    <row r="61" spans="2:12" s="102" customFormat="1" ht="19.95" customHeight="1">
      <c r="B61" s="101"/>
      <c r="D61" s="103" t="s">
        <v>102</v>
      </c>
      <c r="E61" s="104"/>
      <c r="F61" s="104"/>
      <c r="G61" s="104"/>
      <c r="H61" s="104"/>
      <c r="I61" s="104"/>
      <c r="J61" s="105">
        <f>J95</f>
        <v>0</v>
      </c>
      <c r="L61" s="101"/>
    </row>
    <row r="62" spans="2:12" s="102" customFormat="1" ht="19.95" customHeight="1">
      <c r="B62" s="101"/>
      <c r="D62" s="103" t="s">
        <v>104</v>
      </c>
      <c r="E62" s="104"/>
      <c r="F62" s="104"/>
      <c r="G62" s="104"/>
      <c r="H62" s="104"/>
      <c r="I62" s="104"/>
      <c r="J62" s="105">
        <f>J139</f>
        <v>0</v>
      </c>
      <c r="L62" s="101"/>
    </row>
    <row r="63" spans="2:12" s="102" customFormat="1" ht="19.95" customHeight="1">
      <c r="B63" s="101"/>
      <c r="D63" s="103" t="s">
        <v>105</v>
      </c>
      <c r="E63" s="104"/>
      <c r="F63" s="104"/>
      <c r="G63" s="104"/>
      <c r="H63" s="104"/>
      <c r="I63" s="104"/>
      <c r="J63" s="105">
        <f>J143</f>
        <v>0</v>
      </c>
      <c r="L63" s="101"/>
    </row>
    <row r="64" spans="2:12" s="102" customFormat="1" ht="19.95" customHeight="1">
      <c r="B64" s="101"/>
      <c r="D64" s="103" t="s">
        <v>106</v>
      </c>
      <c r="E64" s="104"/>
      <c r="F64" s="104"/>
      <c r="G64" s="104"/>
      <c r="H64" s="104"/>
      <c r="I64" s="104"/>
      <c r="J64" s="105">
        <f>J160</f>
        <v>0</v>
      </c>
      <c r="L64" s="101"/>
    </row>
    <row r="65" spans="2:12" s="102" customFormat="1" ht="19.95" customHeight="1">
      <c r="B65" s="101"/>
      <c r="D65" s="103" t="s">
        <v>107</v>
      </c>
      <c r="E65" s="104"/>
      <c r="F65" s="104"/>
      <c r="G65" s="104"/>
      <c r="H65" s="104"/>
      <c r="I65" s="104"/>
      <c r="J65" s="105">
        <f>J169</f>
        <v>0</v>
      </c>
      <c r="L65" s="101"/>
    </row>
    <row r="66" spans="2:12" s="102" customFormat="1" ht="19.95" customHeight="1">
      <c r="B66" s="101"/>
      <c r="D66" s="103" t="s">
        <v>108</v>
      </c>
      <c r="E66" s="104"/>
      <c r="F66" s="104"/>
      <c r="G66" s="104"/>
      <c r="H66" s="104"/>
      <c r="I66" s="104"/>
      <c r="J66" s="105">
        <f>J193</f>
        <v>0</v>
      </c>
      <c r="L66" s="101"/>
    </row>
    <row r="67" spans="2:12" s="102" customFormat="1" ht="19.95" customHeight="1">
      <c r="B67" s="101"/>
      <c r="D67" s="103" t="s">
        <v>109</v>
      </c>
      <c r="E67" s="104"/>
      <c r="F67" s="104"/>
      <c r="G67" s="104"/>
      <c r="H67" s="104"/>
      <c r="I67" s="104"/>
      <c r="J67" s="105">
        <f>J203</f>
        <v>0</v>
      </c>
      <c r="L67" s="101"/>
    </row>
    <row r="68" spans="2:12" s="97" customFormat="1" ht="24.9" customHeight="1">
      <c r="B68" s="96"/>
      <c r="D68" s="98" t="s">
        <v>110</v>
      </c>
      <c r="E68" s="99"/>
      <c r="F68" s="99"/>
      <c r="G68" s="99"/>
      <c r="H68" s="99"/>
      <c r="I68" s="99"/>
      <c r="J68" s="100">
        <f>J206</f>
        <v>0</v>
      </c>
      <c r="L68" s="96"/>
    </row>
    <row r="69" spans="2:12" s="102" customFormat="1" ht="19.95" customHeight="1">
      <c r="B69" s="101"/>
      <c r="D69" s="103" t="s">
        <v>112</v>
      </c>
      <c r="E69" s="104"/>
      <c r="F69" s="104"/>
      <c r="G69" s="104"/>
      <c r="H69" s="104"/>
      <c r="I69" s="104"/>
      <c r="J69" s="105">
        <f>J207</f>
        <v>0</v>
      </c>
      <c r="L69" s="101"/>
    </row>
    <row r="70" spans="2:12" s="97" customFormat="1" ht="24.9" customHeight="1">
      <c r="B70" s="96"/>
      <c r="D70" s="98" t="s">
        <v>116</v>
      </c>
      <c r="E70" s="99"/>
      <c r="F70" s="99"/>
      <c r="G70" s="99"/>
      <c r="H70" s="99"/>
      <c r="I70" s="99"/>
      <c r="J70" s="100">
        <f>J211</f>
        <v>0</v>
      </c>
      <c r="L70" s="96"/>
    </row>
    <row r="71" spans="2:12" s="97" customFormat="1" ht="24.9" customHeight="1">
      <c r="B71" s="96"/>
      <c r="D71" s="98" t="s">
        <v>117</v>
      </c>
      <c r="E71" s="99"/>
      <c r="F71" s="99"/>
      <c r="G71" s="99"/>
      <c r="H71" s="99"/>
      <c r="I71" s="99"/>
      <c r="J71" s="100">
        <f>J214</f>
        <v>0</v>
      </c>
      <c r="L71" s="96"/>
    </row>
    <row r="72" spans="2:12" s="102" customFormat="1" ht="19.95" customHeight="1">
      <c r="B72" s="101"/>
      <c r="D72" s="103" t="s">
        <v>118</v>
      </c>
      <c r="E72" s="104"/>
      <c r="F72" s="104"/>
      <c r="G72" s="104"/>
      <c r="H72" s="104"/>
      <c r="I72" s="104"/>
      <c r="J72" s="105">
        <f>J215</f>
        <v>0</v>
      </c>
      <c r="L72" s="101"/>
    </row>
    <row r="73" spans="2:12" s="102" customFormat="1" ht="19.95" customHeight="1">
      <c r="B73" s="101"/>
      <c r="D73" s="103" t="s">
        <v>119</v>
      </c>
      <c r="E73" s="104"/>
      <c r="F73" s="104"/>
      <c r="G73" s="104"/>
      <c r="H73" s="104"/>
      <c r="I73" s="104"/>
      <c r="J73" s="105">
        <f>J218</f>
        <v>0</v>
      </c>
      <c r="L73" s="101"/>
    </row>
    <row r="74" spans="2:12" s="21" customFormat="1" ht="21.75" customHeight="1">
      <c r="B74" s="20"/>
      <c r="L74" s="20"/>
    </row>
    <row r="75" spans="2:12" s="21" customFormat="1" ht="6.9" customHeight="1"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20"/>
    </row>
    <row r="79" spans="2:12" s="21" customFormat="1" ht="6.9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20"/>
    </row>
    <row r="80" spans="2:12" s="21" customFormat="1" ht="24.9" customHeight="1">
      <c r="B80" s="20"/>
      <c r="C80" s="15" t="s">
        <v>120</v>
      </c>
      <c r="L80" s="20"/>
    </row>
    <row r="81" spans="2:12" s="21" customFormat="1" ht="6.9" customHeight="1">
      <c r="B81" s="20"/>
      <c r="L81" s="20"/>
    </row>
    <row r="82" spans="2:12" s="21" customFormat="1" ht="12" customHeight="1">
      <c r="B82" s="20"/>
      <c r="C82" s="18" t="s">
        <v>16</v>
      </c>
      <c r="L82" s="20"/>
    </row>
    <row r="83" spans="2:12" s="21" customFormat="1" ht="16.5" customHeight="1">
      <c r="B83" s="20"/>
      <c r="E83" s="218" t="str">
        <f>E7</f>
        <v>II. ZŠ Nové Město na Moravě</v>
      </c>
      <c r="F83" s="219"/>
      <c r="G83" s="219"/>
      <c r="H83" s="219"/>
      <c r="L83" s="20"/>
    </row>
    <row r="84" spans="2:12" s="21" customFormat="1" ht="12" customHeight="1">
      <c r="B84" s="20"/>
      <c r="C84" s="18" t="s">
        <v>93</v>
      </c>
      <c r="L84" s="20"/>
    </row>
    <row r="85" spans="2:12" s="21" customFormat="1" ht="16.5" customHeight="1">
      <c r="B85" s="20"/>
      <c r="E85" s="204" t="str">
        <f>E9</f>
        <v>02 - vnitřní kanalizace - etapa Ib</v>
      </c>
      <c r="F85" s="203"/>
      <c r="G85" s="203"/>
      <c r="H85" s="203"/>
      <c r="L85" s="20"/>
    </row>
    <row r="86" spans="2:12" s="21" customFormat="1" ht="6.9" customHeight="1">
      <c r="B86" s="20"/>
      <c r="L86" s="20"/>
    </row>
    <row r="87" spans="2:12" s="21" customFormat="1" ht="12" customHeight="1">
      <c r="B87" s="20"/>
      <c r="C87" s="18" t="s">
        <v>20</v>
      </c>
      <c r="F87" s="11" t="str">
        <f>F12</f>
        <v xml:space="preserve"> </v>
      </c>
      <c r="I87" s="18" t="s">
        <v>22</v>
      </c>
      <c r="J87" s="78" t="str">
        <f>IF(J12="","",J12)</f>
        <v>4. 10. 2019</v>
      </c>
      <c r="L87" s="20"/>
    </row>
    <row r="88" spans="2:12" s="21" customFormat="1" ht="6.9" customHeight="1">
      <c r="B88" s="20"/>
      <c r="L88" s="20"/>
    </row>
    <row r="89" spans="2:12" s="21" customFormat="1" ht="13.65" customHeight="1">
      <c r="B89" s="20"/>
      <c r="C89" s="18" t="s">
        <v>24</v>
      </c>
      <c r="F89" s="11" t="str">
        <f>E15</f>
        <v xml:space="preserve"> </v>
      </c>
      <c r="I89" s="18" t="s">
        <v>29</v>
      </c>
      <c r="J89" s="92" t="str">
        <f>E21</f>
        <v xml:space="preserve"> </v>
      </c>
      <c r="L89" s="20"/>
    </row>
    <row r="90" spans="2:12" s="21" customFormat="1" ht="13.65" customHeight="1">
      <c r="B90" s="20"/>
      <c r="C90" s="18" t="s">
        <v>27</v>
      </c>
      <c r="F90" s="11" t="str">
        <f>IF(E18="","",E18)</f>
        <v>Vyplň údaj</v>
      </c>
      <c r="I90" s="18" t="s">
        <v>31</v>
      </c>
      <c r="J90" s="92" t="str">
        <f>E24</f>
        <v xml:space="preserve"> </v>
      </c>
      <c r="L90" s="20"/>
    </row>
    <row r="91" spans="2:12" s="21" customFormat="1" ht="10.35" customHeight="1">
      <c r="B91" s="20"/>
      <c r="L91" s="20"/>
    </row>
    <row r="92" spans="2:20" s="110" customFormat="1" ht="29.25" customHeight="1">
      <c r="B92" s="106"/>
      <c r="C92" s="107" t="s">
        <v>121</v>
      </c>
      <c r="D92" s="108" t="s">
        <v>52</v>
      </c>
      <c r="E92" s="108" t="s">
        <v>48</v>
      </c>
      <c r="F92" s="108" t="s">
        <v>49</v>
      </c>
      <c r="G92" s="108" t="s">
        <v>122</v>
      </c>
      <c r="H92" s="108" t="s">
        <v>123</v>
      </c>
      <c r="I92" s="108" t="s">
        <v>124</v>
      </c>
      <c r="J92" s="108" t="s">
        <v>98</v>
      </c>
      <c r="K92" s="109" t="s">
        <v>125</v>
      </c>
      <c r="L92" s="106"/>
      <c r="M92" s="44" t="s">
        <v>1</v>
      </c>
      <c r="N92" s="45" t="s">
        <v>37</v>
      </c>
      <c r="O92" s="45" t="s">
        <v>126</v>
      </c>
      <c r="P92" s="45" t="s">
        <v>127</v>
      </c>
      <c r="Q92" s="45" t="s">
        <v>128</v>
      </c>
      <c r="R92" s="45" t="s">
        <v>129</v>
      </c>
      <c r="S92" s="45" t="s">
        <v>130</v>
      </c>
      <c r="T92" s="46" t="s">
        <v>131</v>
      </c>
    </row>
    <row r="93" spans="2:63" s="21" customFormat="1" ht="22.95" customHeight="1">
      <c r="B93" s="20"/>
      <c r="C93" s="50" t="s">
        <v>132</v>
      </c>
      <c r="J93" s="111">
        <f>BK93</f>
        <v>0</v>
      </c>
      <c r="L93" s="20"/>
      <c r="M93" s="47"/>
      <c r="N93" s="38"/>
      <c r="O93" s="38"/>
      <c r="P93" s="112">
        <f>P94+P206+P211+P214</f>
        <v>0</v>
      </c>
      <c r="Q93" s="38"/>
      <c r="R93" s="112">
        <f>R94+R206+R211+R214</f>
        <v>1.4779936</v>
      </c>
      <c r="S93" s="38"/>
      <c r="T93" s="113">
        <f>T94+T206+T211+T214</f>
        <v>1.7032500000000002</v>
      </c>
      <c r="AT93" s="11" t="s">
        <v>66</v>
      </c>
      <c r="AU93" s="11" t="s">
        <v>100</v>
      </c>
      <c r="BK93" s="114">
        <f>BK94+BK206+BK211+BK214</f>
        <v>0</v>
      </c>
    </row>
    <row r="94" spans="2:63" s="116" customFormat="1" ht="25.95" customHeight="1">
      <c r="B94" s="115"/>
      <c r="D94" s="117" t="s">
        <v>66</v>
      </c>
      <c r="E94" s="118" t="s">
        <v>133</v>
      </c>
      <c r="F94" s="118" t="s">
        <v>134</v>
      </c>
      <c r="J94" s="119">
        <f>BK94</f>
        <v>0</v>
      </c>
      <c r="L94" s="115"/>
      <c r="M94" s="120"/>
      <c r="N94" s="121"/>
      <c r="O94" s="121"/>
      <c r="P94" s="122">
        <f>P95+P139+P143+P160+P169+P193+P203</f>
        <v>0</v>
      </c>
      <c r="Q94" s="121"/>
      <c r="R94" s="122">
        <f>R95+R139+R143+R160+R169+R193+R203</f>
        <v>1.4532136</v>
      </c>
      <c r="S94" s="121"/>
      <c r="T94" s="123">
        <f>T95+T139+T143+T160+T169+T193+T203</f>
        <v>1.7032500000000002</v>
      </c>
      <c r="AR94" s="117" t="s">
        <v>75</v>
      </c>
      <c r="AT94" s="124" t="s">
        <v>66</v>
      </c>
      <c r="AU94" s="124" t="s">
        <v>67</v>
      </c>
      <c r="AY94" s="117" t="s">
        <v>135</v>
      </c>
      <c r="BK94" s="125">
        <f>BK95+BK139+BK143+BK160+BK169+BK193+BK203</f>
        <v>0</v>
      </c>
    </row>
    <row r="95" spans="2:63" s="116" customFormat="1" ht="22.95" customHeight="1">
      <c r="B95" s="115"/>
      <c r="D95" s="117" t="s">
        <v>66</v>
      </c>
      <c r="E95" s="126" t="s">
        <v>75</v>
      </c>
      <c r="F95" s="126" t="s">
        <v>136</v>
      </c>
      <c r="J95" s="127">
        <f>BK95</f>
        <v>0</v>
      </c>
      <c r="L95" s="115"/>
      <c r="M95" s="120"/>
      <c r="N95" s="121"/>
      <c r="O95" s="121"/>
      <c r="P95" s="122">
        <f>SUM(P96:P138)</f>
        <v>0</v>
      </c>
      <c r="Q95" s="121"/>
      <c r="R95" s="122">
        <f>SUM(R96:R138)</f>
        <v>0</v>
      </c>
      <c r="S95" s="121"/>
      <c r="T95" s="123">
        <f>SUM(T96:T138)</f>
        <v>0</v>
      </c>
      <c r="AR95" s="117" t="s">
        <v>75</v>
      </c>
      <c r="AT95" s="124" t="s">
        <v>66</v>
      </c>
      <c r="AU95" s="124" t="s">
        <v>75</v>
      </c>
      <c r="AY95" s="117" t="s">
        <v>135</v>
      </c>
      <c r="BK95" s="125">
        <f>SUM(BK96:BK138)</f>
        <v>0</v>
      </c>
    </row>
    <row r="96" spans="2:65" s="21" customFormat="1" ht="16.5" customHeight="1">
      <c r="B96" s="20"/>
      <c r="C96" s="128" t="s">
        <v>75</v>
      </c>
      <c r="D96" s="128" t="s">
        <v>137</v>
      </c>
      <c r="E96" s="129" t="s">
        <v>138</v>
      </c>
      <c r="F96" s="130" t="s">
        <v>139</v>
      </c>
      <c r="G96" s="131" t="s">
        <v>140</v>
      </c>
      <c r="H96" s="132">
        <v>6.2</v>
      </c>
      <c r="I96" s="5"/>
      <c r="J96" s="133">
        <f>ROUND(I96*H96,2)</f>
        <v>0</v>
      </c>
      <c r="K96" s="130" t="s">
        <v>141</v>
      </c>
      <c r="L96" s="20"/>
      <c r="M96" s="134" t="s">
        <v>1</v>
      </c>
      <c r="N96" s="135" t="s">
        <v>38</v>
      </c>
      <c r="O96" s="40"/>
      <c r="P96" s="136">
        <f>O96*H96</f>
        <v>0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1" t="s">
        <v>142</v>
      </c>
      <c r="AT96" s="11" t="s">
        <v>137</v>
      </c>
      <c r="AU96" s="11" t="s">
        <v>77</v>
      </c>
      <c r="AY96" s="11" t="s">
        <v>135</v>
      </c>
      <c r="BE96" s="138">
        <f>IF(N96="základní",J96,0)</f>
        <v>0</v>
      </c>
      <c r="BF96" s="138">
        <f>IF(N96="snížená",J96,0)</f>
        <v>0</v>
      </c>
      <c r="BG96" s="138">
        <f>IF(N96="zákl. přenesená",J96,0)</f>
        <v>0</v>
      </c>
      <c r="BH96" s="138">
        <f>IF(N96="sníž. přenesená",J96,0)</f>
        <v>0</v>
      </c>
      <c r="BI96" s="138">
        <f>IF(N96="nulová",J96,0)</f>
        <v>0</v>
      </c>
      <c r="BJ96" s="11" t="s">
        <v>75</v>
      </c>
      <c r="BK96" s="138">
        <f>ROUND(I96*H96,2)</f>
        <v>0</v>
      </c>
      <c r="BL96" s="11" t="s">
        <v>142</v>
      </c>
      <c r="BM96" s="11" t="s">
        <v>143</v>
      </c>
    </row>
    <row r="97" spans="2:47" s="21" customFormat="1" ht="19.2">
      <c r="B97" s="20"/>
      <c r="D97" s="139" t="s">
        <v>144</v>
      </c>
      <c r="F97" s="140" t="s">
        <v>145</v>
      </c>
      <c r="L97" s="20"/>
      <c r="M97" s="141"/>
      <c r="N97" s="40"/>
      <c r="O97" s="40"/>
      <c r="P97" s="40"/>
      <c r="Q97" s="40"/>
      <c r="R97" s="40"/>
      <c r="S97" s="40"/>
      <c r="T97" s="41"/>
      <c r="AT97" s="11" t="s">
        <v>144</v>
      </c>
      <c r="AU97" s="11" t="s">
        <v>77</v>
      </c>
    </row>
    <row r="98" spans="2:51" s="143" customFormat="1" ht="12">
      <c r="B98" s="142"/>
      <c r="D98" s="139" t="s">
        <v>146</v>
      </c>
      <c r="E98" s="144" t="s">
        <v>1</v>
      </c>
      <c r="F98" s="145" t="s">
        <v>147</v>
      </c>
      <c r="H98" s="144" t="s">
        <v>1</v>
      </c>
      <c r="L98" s="142"/>
      <c r="M98" s="146"/>
      <c r="N98" s="147"/>
      <c r="O98" s="147"/>
      <c r="P98" s="147"/>
      <c r="Q98" s="147"/>
      <c r="R98" s="147"/>
      <c r="S98" s="147"/>
      <c r="T98" s="148"/>
      <c r="AT98" s="144" t="s">
        <v>146</v>
      </c>
      <c r="AU98" s="144" t="s">
        <v>77</v>
      </c>
      <c r="AV98" s="143" t="s">
        <v>75</v>
      </c>
      <c r="AW98" s="143" t="s">
        <v>30</v>
      </c>
      <c r="AX98" s="143" t="s">
        <v>67</v>
      </c>
      <c r="AY98" s="144" t="s">
        <v>135</v>
      </c>
    </row>
    <row r="99" spans="2:51" s="150" customFormat="1" ht="12">
      <c r="B99" s="149"/>
      <c r="D99" s="139" t="s">
        <v>146</v>
      </c>
      <c r="E99" s="151" t="s">
        <v>84</v>
      </c>
      <c r="F99" s="152" t="s">
        <v>467</v>
      </c>
      <c r="H99" s="153">
        <v>6.2</v>
      </c>
      <c r="L99" s="149"/>
      <c r="M99" s="154"/>
      <c r="N99" s="155"/>
      <c r="O99" s="155"/>
      <c r="P99" s="155"/>
      <c r="Q99" s="155"/>
      <c r="R99" s="155"/>
      <c r="S99" s="155"/>
      <c r="T99" s="156"/>
      <c r="AT99" s="151" t="s">
        <v>146</v>
      </c>
      <c r="AU99" s="151" t="s">
        <v>77</v>
      </c>
      <c r="AV99" s="150" t="s">
        <v>77</v>
      </c>
      <c r="AW99" s="150" t="s">
        <v>30</v>
      </c>
      <c r="AX99" s="150" t="s">
        <v>75</v>
      </c>
      <c r="AY99" s="151" t="s">
        <v>135</v>
      </c>
    </row>
    <row r="100" spans="2:65" s="21" customFormat="1" ht="16.5" customHeight="1">
      <c r="B100" s="20"/>
      <c r="C100" s="128" t="s">
        <v>77</v>
      </c>
      <c r="D100" s="128" t="s">
        <v>137</v>
      </c>
      <c r="E100" s="129" t="s">
        <v>148</v>
      </c>
      <c r="F100" s="130" t="s">
        <v>149</v>
      </c>
      <c r="G100" s="131" t="s">
        <v>140</v>
      </c>
      <c r="H100" s="132">
        <v>1.86</v>
      </c>
      <c r="I100" s="5"/>
      <c r="J100" s="133">
        <f>ROUND(I100*H100,2)</f>
        <v>0</v>
      </c>
      <c r="K100" s="130" t="s">
        <v>141</v>
      </c>
      <c r="L100" s="20"/>
      <c r="M100" s="134" t="s">
        <v>1</v>
      </c>
      <c r="N100" s="135" t="s">
        <v>38</v>
      </c>
      <c r="O100" s="40"/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1" t="s">
        <v>142</v>
      </c>
      <c r="AT100" s="11" t="s">
        <v>137</v>
      </c>
      <c r="AU100" s="11" t="s">
        <v>77</v>
      </c>
      <c r="AY100" s="11" t="s">
        <v>135</v>
      </c>
      <c r="BE100" s="138">
        <f>IF(N100="základní",J100,0)</f>
        <v>0</v>
      </c>
      <c r="BF100" s="138">
        <f>IF(N100="snížená",J100,0)</f>
        <v>0</v>
      </c>
      <c r="BG100" s="138">
        <f>IF(N100="zákl. přenesená",J100,0)</f>
        <v>0</v>
      </c>
      <c r="BH100" s="138">
        <f>IF(N100="sníž. přenesená",J100,0)</f>
        <v>0</v>
      </c>
      <c r="BI100" s="138">
        <f>IF(N100="nulová",J100,0)</f>
        <v>0</v>
      </c>
      <c r="BJ100" s="11" t="s">
        <v>75</v>
      </c>
      <c r="BK100" s="138">
        <f>ROUND(I100*H100,2)</f>
        <v>0</v>
      </c>
      <c r="BL100" s="11" t="s">
        <v>142</v>
      </c>
      <c r="BM100" s="11" t="s">
        <v>150</v>
      </c>
    </row>
    <row r="101" spans="2:47" s="21" customFormat="1" ht="19.2">
      <c r="B101" s="20"/>
      <c r="D101" s="139" t="s">
        <v>144</v>
      </c>
      <c r="F101" s="140" t="s">
        <v>151</v>
      </c>
      <c r="L101" s="20"/>
      <c r="M101" s="141"/>
      <c r="N101" s="40"/>
      <c r="O101" s="40"/>
      <c r="P101" s="40"/>
      <c r="Q101" s="40"/>
      <c r="R101" s="40"/>
      <c r="S101" s="40"/>
      <c r="T101" s="41"/>
      <c r="AT101" s="11" t="s">
        <v>144</v>
      </c>
      <c r="AU101" s="11" t="s">
        <v>77</v>
      </c>
    </row>
    <row r="102" spans="2:51" s="143" customFormat="1" ht="12">
      <c r="B102" s="142"/>
      <c r="D102" s="139" t="s">
        <v>146</v>
      </c>
      <c r="E102" s="144" t="s">
        <v>1</v>
      </c>
      <c r="F102" s="145" t="s">
        <v>152</v>
      </c>
      <c r="H102" s="144" t="s">
        <v>1</v>
      </c>
      <c r="L102" s="142"/>
      <c r="M102" s="146"/>
      <c r="N102" s="147"/>
      <c r="O102" s="147"/>
      <c r="P102" s="147"/>
      <c r="Q102" s="147"/>
      <c r="R102" s="147"/>
      <c r="S102" s="147"/>
      <c r="T102" s="148"/>
      <c r="AT102" s="144" t="s">
        <v>146</v>
      </c>
      <c r="AU102" s="144" t="s">
        <v>77</v>
      </c>
      <c r="AV102" s="143" t="s">
        <v>75</v>
      </c>
      <c r="AW102" s="143" t="s">
        <v>30</v>
      </c>
      <c r="AX102" s="143" t="s">
        <v>67</v>
      </c>
      <c r="AY102" s="144" t="s">
        <v>135</v>
      </c>
    </row>
    <row r="103" spans="2:51" s="150" customFormat="1" ht="12">
      <c r="B103" s="149"/>
      <c r="D103" s="139" t="s">
        <v>146</v>
      </c>
      <c r="E103" s="151" t="s">
        <v>1</v>
      </c>
      <c r="F103" s="152" t="s">
        <v>84</v>
      </c>
      <c r="H103" s="153">
        <v>6.2</v>
      </c>
      <c r="L103" s="149"/>
      <c r="M103" s="154"/>
      <c r="N103" s="155"/>
      <c r="O103" s="155"/>
      <c r="P103" s="155"/>
      <c r="Q103" s="155"/>
      <c r="R103" s="155"/>
      <c r="S103" s="155"/>
      <c r="T103" s="156"/>
      <c r="AT103" s="151" t="s">
        <v>146</v>
      </c>
      <c r="AU103" s="151" t="s">
        <v>77</v>
      </c>
      <c r="AV103" s="150" t="s">
        <v>77</v>
      </c>
      <c r="AW103" s="150" t="s">
        <v>30</v>
      </c>
      <c r="AX103" s="150" t="s">
        <v>75</v>
      </c>
      <c r="AY103" s="151" t="s">
        <v>135</v>
      </c>
    </row>
    <row r="104" spans="2:51" s="150" customFormat="1" ht="12">
      <c r="B104" s="149"/>
      <c r="D104" s="139" t="s">
        <v>146</v>
      </c>
      <c r="F104" s="152" t="s">
        <v>471</v>
      </c>
      <c r="H104" s="153">
        <v>1.86</v>
      </c>
      <c r="L104" s="149"/>
      <c r="M104" s="154"/>
      <c r="N104" s="155"/>
      <c r="O104" s="155"/>
      <c r="P104" s="155"/>
      <c r="Q104" s="155"/>
      <c r="R104" s="155"/>
      <c r="S104" s="155"/>
      <c r="T104" s="156"/>
      <c r="AT104" s="151" t="s">
        <v>146</v>
      </c>
      <c r="AU104" s="151" t="s">
        <v>77</v>
      </c>
      <c r="AV104" s="150" t="s">
        <v>77</v>
      </c>
      <c r="AW104" s="150" t="s">
        <v>3</v>
      </c>
      <c r="AX104" s="150" t="s">
        <v>75</v>
      </c>
      <c r="AY104" s="151" t="s">
        <v>135</v>
      </c>
    </row>
    <row r="105" spans="2:65" s="21" customFormat="1" ht="16.5" customHeight="1">
      <c r="B105" s="20"/>
      <c r="C105" s="128" t="s">
        <v>154</v>
      </c>
      <c r="D105" s="128" t="s">
        <v>137</v>
      </c>
      <c r="E105" s="129" t="s">
        <v>155</v>
      </c>
      <c r="F105" s="130" t="s">
        <v>156</v>
      </c>
      <c r="G105" s="131" t="s">
        <v>140</v>
      </c>
      <c r="H105" s="132">
        <v>6.2</v>
      </c>
      <c r="I105" s="5"/>
      <c r="J105" s="133">
        <f>ROUND(I105*H105,2)</f>
        <v>0</v>
      </c>
      <c r="K105" s="130" t="s">
        <v>141</v>
      </c>
      <c r="L105" s="20"/>
      <c r="M105" s="134" t="s">
        <v>1</v>
      </c>
      <c r="N105" s="135" t="s">
        <v>38</v>
      </c>
      <c r="O105" s="40"/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1" t="s">
        <v>142</v>
      </c>
      <c r="AT105" s="11" t="s">
        <v>137</v>
      </c>
      <c r="AU105" s="11" t="s">
        <v>77</v>
      </c>
      <c r="AY105" s="11" t="s">
        <v>135</v>
      </c>
      <c r="BE105" s="138">
        <f>IF(N105="základní",J105,0)</f>
        <v>0</v>
      </c>
      <c r="BF105" s="138">
        <f>IF(N105="snížená",J105,0)</f>
        <v>0</v>
      </c>
      <c r="BG105" s="138">
        <f>IF(N105="zákl. přenesená",J105,0)</f>
        <v>0</v>
      </c>
      <c r="BH105" s="138">
        <f>IF(N105="sníž. přenesená",J105,0)</f>
        <v>0</v>
      </c>
      <c r="BI105" s="138">
        <f>IF(N105="nulová",J105,0)</f>
        <v>0</v>
      </c>
      <c r="BJ105" s="11" t="s">
        <v>75</v>
      </c>
      <c r="BK105" s="138">
        <f>ROUND(I105*H105,2)</f>
        <v>0</v>
      </c>
      <c r="BL105" s="11" t="s">
        <v>142</v>
      </c>
      <c r="BM105" s="11" t="s">
        <v>157</v>
      </c>
    </row>
    <row r="106" spans="2:47" s="21" customFormat="1" ht="19.2">
      <c r="B106" s="20"/>
      <c r="D106" s="139" t="s">
        <v>144</v>
      </c>
      <c r="F106" s="140" t="s">
        <v>158</v>
      </c>
      <c r="L106" s="20"/>
      <c r="M106" s="141"/>
      <c r="N106" s="40"/>
      <c r="O106" s="40"/>
      <c r="P106" s="40"/>
      <c r="Q106" s="40"/>
      <c r="R106" s="40"/>
      <c r="S106" s="40"/>
      <c r="T106" s="41"/>
      <c r="AT106" s="11" t="s">
        <v>144</v>
      </c>
      <c r="AU106" s="11" t="s">
        <v>77</v>
      </c>
    </row>
    <row r="107" spans="2:51" s="150" customFormat="1" ht="12">
      <c r="B107" s="149"/>
      <c r="D107" s="139" t="s">
        <v>146</v>
      </c>
      <c r="E107" s="151" t="s">
        <v>1</v>
      </c>
      <c r="F107" s="152" t="s">
        <v>84</v>
      </c>
      <c r="H107" s="153">
        <v>6.2</v>
      </c>
      <c r="L107" s="149"/>
      <c r="M107" s="154"/>
      <c r="N107" s="155"/>
      <c r="O107" s="155"/>
      <c r="P107" s="155"/>
      <c r="Q107" s="155"/>
      <c r="R107" s="155"/>
      <c r="S107" s="155"/>
      <c r="T107" s="156"/>
      <c r="AT107" s="151" t="s">
        <v>146</v>
      </c>
      <c r="AU107" s="151" t="s">
        <v>77</v>
      </c>
      <c r="AV107" s="150" t="s">
        <v>77</v>
      </c>
      <c r="AW107" s="150" t="s">
        <v>30</v>
      </c>
      <c r="AX107" s="150" t="s">
        <v>75</v>
      </c>
      <c r="AY107" s="151" t="s">
        <v>135</v>
      </c>
    </row>
    <row r="108" spans="2:65" s="21" customFormat="1" ht="16.5" customHeight="1">
      <c r="B108" s="20"/>
      <c r="C108" s="128" t="s">
        <v>142</v>
      </c>
      <c r="D108" s="128" t="s">
        <v>137</v>
      </c>
      <c r="E108" s="129" t="s">
        <v>159</v>
      </c>
      <c r="F108" s="130" t="s">
        <v>160</v>
      </c>
      <c r="G108" s="131" t="s">
        <v>140</v>
      </c>
      <c r="H108" s="132">
        <v>6.2</v>
      </c>
      <c r="I108" s="5"/>
      <c r="J108" s="133">
        <f>ROUND(I108*H108,2)</f>
        <v>0</v>
      </c>
      <c r="K108" s="130" t="s">
        <v>141</v>
      </c>
      <c r="L108" s="20"/>
      <c r="M108" s="134" t="s">
        <v>1</v>
      </c>
      <c r="N108" s="135" t="s">
        <v>38</v>
      </c>
      <c r="O108" s="40"/>
      <c r="P108" s="136">
        <f>O108*H108</f>
        <v>0</v>
      </c>
      <c r="Q108" s="136">
        <v>0</v>
      </c>
      <c r="R108" s="136">
        <f>Q108*H108</f>
        <v>0</v>
      </c>
      <c r="S108" s="136">
        <v>0</v>
      </c>
      <c r="T108" s="137">
        <f>S108*H108</f>
        <v>0</v>
      </c>
      <c r="AR108" s="11" t="s">
        <v>142</v>
      </c>
      <c r="AT108" s="11" t="s">
        <v>137</v>
      </c>
      <c r="AU108" s="11" t="s">
        <v>77</v>
      </c>
      <c r="AY108" s="11" t="s">
        <v>135</v>
      </c>
      <c r="BE108" s="138">
        <f>IF(N108="základní",J108,0)</f>
        <v>0</v>
      </c>
      <c r="BF108" s="138">
        <f>IF(N108="snížená",J108,0)</f>
        <v>0</v>
      </c>
      <c r="BG108" s="138">
        <f>IF(N108="zákl. přenesená",J108,0)</f>
        <v>0</v>
      </c>
      <c r="BH108" s="138">
        <f>IF(N108="sníž. přenesená",J108,0)</f>
        <v>0</v>
      </c>
      <c r="BI108" s="138">
        <f>IF(N108="nulová",J108,0)</f>
        <v>0</v>
      </c>
      <c r="BJ108" s="11" t="s">
        <v>75</v>
      </c>
      <c r="BK108" s="138">
        <f>ROUND(I108*H108,2)</f>
        <v>0</v>
      </c>
      <c r="BL108" s="11" t="s">
        <v>142</v>
      </c>
      <c r="BM108" s="11" t="s">
        <v>161</v>
      </c>
    </row>
    <row r="109" spans="2:47" s="21" customFormat="1" ht="19.2">
      <c r="B109" s="20"/>
      <c r="D109" s="139" t="s">
        <v>144</v>
      </c>
      <c r="F109" s="140" t="s">
        <v>162</v>
      </c>
      <c r="L109" s="20"/>
      <c r="M109" s="141"/>
      <c r="N109" s="40"/>
      <c r="O109" s="40"/>
      <c r="P109" s="40"/>
      <c r="Q109" s="40"/>
      <c r="R109" s="40"/>
      <c r="S109" s="40"/>
      <c r="T109" s="41"/>
      <c r="AT109" s="11" t="s">
        <v>144</v>
      </c>
      <c r="AU109" s="11" t="s">
        <v>77</v>
      </c>
    </row>
    <row r="110" spans="2:51" s="150" customFormat="1" ht="12">
      <c r="B110" s="149"/>
      <c r="D110" s="139" t="s">
        <v>146</v>
      </c>
      <c r="E110" s="151" t="s">
        <v>1</v>
      </c>
      <c r="F110" s="152" t="s">
        <v>84</v>
      </c>
      <c r="H110" s="153">
        <v>6.2</v>
      </c>
      <c r="L110" s="149"/>
      <c r="M110" s="154"/>
      <c r="N110" s="155"/>
      <c r="O110" s="155"/>
      <c r="P110" s="155"/>
      <c r="Q110" s="155"/>
      <c r="R110" s="155"/>
      <c r="S110" s="155"/>
      <c r="T110" s="156"/>
      <c r="AT110" s="151" t="s">
        <v>146</v>
      </c>
      <c r="AU110" s="151" t="s">
        <v>77</v>
      </c>
      <c r="AV110" s="150" t="s">
        <v>77</v>
      </c>
      <c r="AW110" s="150" t="s">
        <v>30</v>
      </c>
      <c r="AX110" s="150" t="s">
        <v>75</v>
      </c>
      <c r="AY110" s="151" t="s">
        <v>135</v>
      </c>
    </row>
    <row r="111" spans="2:65" s="21" customFormat="1" ht="16.5" customHeight="1">
      <c r="B111" s="20"/>
      <c r="C111" s="128" t="s">
        <v>163</v>
      </c>
      <c r="D111" s="128" t="s">
        <v>137</v>
      </c>
      <c r="E111" s="129" t="s">
        <v>164</v>
      </c>
      <c r="F111" s="130" t="s">
        <v>165</v>
      </c>
      <c r="G111" s="131" t="s">
        <v>140</v>
      </c>
      <c r="H111" s="132">
        <v>1.4</v>
      </c>
      <c r="I111" s="5"/>
      <c r="J111" s="133">
        <f>ROUND(I111*H111,2)</f>
        <v>0</v>
      </c>
      <c r="K111" s="130" t="s">
        <v>166</v>
      </c>
      <c r="L111" s="20"/>
      <c r="M111" s="134" t="s">
        <v>1</v>
      </c>
      <c r="N111" s="135" t="s">
        <v>38</v>
      </c>
      <c r="O111" s="40"/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1" t="s">
        <v>142</v>
      </c>
      <c r="AT111" s="11" t="s">
        <v>137</v>
      </c>
      <c r="AU111" s="11" t="s">
        <v>77</v>
      </c>
      <c r="AY111" s="11" t="s">
        <v>135</v>
      </c>
      <c r="BE111" s="138">
        <f>IF(N111="základní",J111,0)</f>
        <v>0</v>
      </c>
      <c r="BF111" s="138">
        <f>IF(N111="snížená",J111,0)</f>
        <v>0</v>
      </c>
      <c r="BG111" s="138">
        <f>IF(N111="zákl. přenesená",J111,0)</f>
        <v>0</v>
      </c>
      <c r="BH111" s="138">
        <f>IF(N111="sníž. přenesená",J111,0)</f>
        <v>0</v>
      </c>
      <c r="BI111" s="138">
        <f>IF(N111="nulová",J111,0)</f>
        <v>0</v>
      </c>
      <c r="BJ111" s="11" t="s">
        <v>75</v>
      </c>
      <c r="BK111" s="138">
        <f>ROUND(I111*H111,2)</f>
        <v>0</v>
      </c>
      <c r="BL111" s="11" t="s">
        <v>142</v>
      </c>
      <c r="BM111" s="11" t="s">
        <v>167</v>
      </c>
    </row>
    <row r="112" spans="2:47" s="21" customFormat="1" ht="19.2">
      <c r="B112" s="20"/>
      <c r="D112" s="139" t="s">
        <v>144</v>
      </c>
      <c r="F112" s="140" t="s">
        <v>168</v>
      </c>
      <c r="L112" s="20"/>
      <c r="M112" s="141"/>
      <c r="N112" s="40"/>
      <c r="O112" s="40"/>
      <c r="P112" s="40"/>
      <c r="Q112" s="40"/>
      <c r="R112" s="40"/>
      <c r="S112" s="40"/>
      <c r="T112" s="41"/>
      <c r="AT112" s="11" t="s">
        <v>144</v>
      </c>
      <c r="AU112" s="11" t="s">
        <v>77</v>
      </c>
    </row>
    <row r="113" spans="2:51" s="143" customFormat="1" ht="12">
      <c r="B113" s="142"/>
      <c r="D113" s="139" t="s">
        <v>146</v>
      </c>
      <c r="E113" s="144" t="s">
        <v>1</v>
      </c>
      <c r="F113" s="145" t="s">
        <v>169</v>
      </c>
      <c r="H113" s="144" t="s">
        <v>1</v>
      </c>
      <c r="L113" s="142"/>
      <c r="M113" s="146"/>
      <c r="N113" s="147"/>
      <c r="O113" s="147"/>
      <c r="P113" s="147"/>
      <c r="Q113" s="147"/>
      <c r="R113" s="147"/>
      <c r="S113" s="147"/>
      <c r="T113" s="148"/>
      <c r="AT113" s="144" t="s">
        <v>146</v>
      </c>
      <c r="AU113" s="144" t="s">
        <v>77</v>
      </c>
      <c r="AV113" s="143" t="s">
        <v>75</v>
      </c>
      <c r="AW113" s="143" t="s">
        <v>30</v>
      </c>
      <c r="AX113" s="143" t="s">
        <v>67</v>
      </c>
      <c r="AY113" s="144" t="s">
        <v>135</v>
      </c>
    </row>
    <row r="114" spans="2:51" s="150" customFormat="1" ht="12">
      <c r="B114" s="149"/>
      <c r="D114" s="139" t="s">
        <v>146</v>
      </c>
      <c r="E114" s="151" t="s">
        <v>91</v>
      </c>
      <c r="F114" s="152" t="s">
        <v>170</v>
      </c>
      <c r="H114" s="153">
        <v>1.4</v>
      </c>
      <c r="L114" s="149"/>
      <c r="M114" s="154"/>
      <c r="N114" s="155"/>
      <c r="O114" s="155"/>
      <c r="P114" s="155"/>
      <c r="Q114" s="155"/>
      <c r="R114" s="155"/>
      <c r="S114" s="155"/>
      <c r="T114" s="156"/>
      <c r="AT114" s="151" t="s">
        <v>146</v>
      </c>
      <c r="AU114" s="151" t="s">
        <v>77</v>
      </c>
      <c r="AV114" s="150" t="s">
        <v>77</v>
      </c>
      <c r="AW114" s="150" t="s">
        <v>30</v>
      </c>
      <c r="AX114" s="150" t="s">
        <v>75</v>
      </c>
      <c r="AY114" s="151" t="s">
        <v>135</v>
      </c>
    </row>
    <row r="115" spans="2:65" s="21" customFormat="1" ht="16.5" customHeight="1">
      <c r="B115" s="20"/>
      <c r="C115" s="128" t="s">
        <v>171</v>
      </c>
      <c r="D115" s="128" t="s">
        <v>137</v>
      </c>
      <c r="E115" s="129" t="s">
        <v>172</v>
      </c>
      <c r="F115" s="130" t="s">
        <v>173</v>
      </c>
      <c r="G115" s="131" t="s">
        <v>140</v>
      </c>
      <c r="H115" s="132">
        <v>6.2</v>
      </c>
      <c r="I115" s="5"/>
      <c r="J115" s="133">
        <f>ROUND(I115*H115,2)</f>
        <v>0</v>
      </c>
      <c r="K115" s="130" t="s">
        <v>166</v>
      </c>
      <c r="L115" s="20"/>
      <c r="M115" s="134" t="s">
        <v>1</v>
      </c>
      <c r="N115" s="135" t="s">
        <v>38</v>
      </c>
      <c r="O115" s="40"/>
      <c r="P115" s="136">
        <f>O115*H115</f>
        <v>0</v>
      </c>
      <c r="Q115" s="136">
        <v>0</v>
      </c>
      <c r="R115" s="136">
        <f>Q115*H115</f>
        <v>0</v>
      </c>
      <c r="S115" s="136">
        <v>0</v>
      </c>
      <c r="T115" s="137">
        <f>S115*H115</f>
        <v>0</v>
      </c>
      <c r="AR115" s="11" t="s">
        <v>142</v>
      </c>
      <c r="AT115" s="11" t="s">
        <v>137</v>
      </c>
      <c r="AU115" s="11" t="s">
        <v>77</v>
      </c>
      <c r="AY115" s="11" t="s">
        <v>135</v>
      </c>
      <c r="BE115" s="138">
        <f>IF(N115="základní",J115,0)</f>
        <v>0</v>
      </c>
      <c r="BF115" s="138">
        <f>IF(N115="snížená",J115,0)</f>
        <v>0</v>
      </c>
      <c r="BG115" s="138">
        <f>IF(N115="zákl. přenesená",J115,0)</f>
        <v>0</v>
      </c>
      <c r="BH115" s="138">
        <f>IF(N115="sníž. přenesená",J115,0)</f>
        <v>0</v>
      </c>
      <c r="BI115" s="138">
        <f>IF(N115="nulová",J115,0)</f>
        <v>0</v>
      </c>
      <c r="BJ115" s="11" t="s">
        <v>75</v>
      </c>
      <c r="BK115" s="138">
        <f>ROUND(I115*H115,2)</f>
        <v>0</v>
      </c>
      <c r="BL115" s="11" t="s">
        <v>142</v>
      </c>
      <c r="BM115" s="11" t="s">
        <v>174</v>
      </c>
    </row>
    <row r="116" spans="2:47" s="21" customFormat="1" ht="12">
      <c r="B116" s="20"/>
      <c r="D116" s="139" t="s">
        <v>144</v>
      </c>
      <c r="F116" s="140" t="s">
        <v>175</v>
      </c>
      <c r="L116" s="20"/>
      <c r="M116" s="141"/>
      <c r="N116" s="40"/>
      <c r="O116" s="40"/>
      <c r="P116" s="40"/>
      <c r="Q116" s="40"/>
      <c r="R116" s="40"/>
      <c r="S116" s="40"/>
      <c r="T116" s="41"/>
      <c r="AT116" s="11" t="s">
        <v>144</v>
      </c>
      <c r="AU116" s="11" t="s">
        <v>77</v>
      </c>
    </row>
    <row r="117" spans="2:51" s="143" customFormat="1" ht="12">
      <c r="B117" s="142"/>
      <c r="D117" s="139" t="s">
        <v>146</v>
      </c>
      <c r="E117" s="144" t="s">
        <v>1</v>
      </c>
      <c r="F117" s="145" t="s">
        <v>176</v>
      </c>
      <c r="H117" s="144" t="s">
        <v>1</v>
      </c>
      <c r="L117" s="142"/>
      <c r="M117" s="146"/>
      <c r="N117" s="147"/>
      <c r="O117" s="147"/>
      <c r="P117" s="147"/>
      <c r="Q117" s="147"/>
      <c r="R117" s="147"/>
      <c r="S117" s="147"/>
      <c r="T117" s="148"/>
      <c r="AT117" s="144" t="s">
        <v>146</v>
      </c>
      <c r="AU117" s="144" t="s">
        <v>77</v>
      </c>
      <c r="AV117" s="143" t="s">
        <v>75</v>
      </c>
      <c r="AW117" s="143" t="s">
        <v>30</v>
      </c>
      <c r="AX117" s="143" t="s">
        <v>67</v>
      </c>
      <c r="AY117" s="144" t="s">
        <v>135</v>
      </c>
    </row>
    <row r="118" spans="2:51" s="150" customFormat="1" ht="12">
      <c r="B118" s="149"/>
      <c r="D118" s="139" t="s">
        <v>146</v>
      </c>
      <c r="E118" s="151" t="s">
        <v>1</v>
      </c>
      <c r="F118" s="152" t="s">
        <v>91</v>
      </c>
      <c r="H118" s="153">
        <v>1.4</v>
      </c>
      <c r="L118" s="149"/>
      <c r="M118" s="154"/>
      <c r="N118" s="155"/>
      <c r="O118" s="155"/>
      <c r="P118" s="155"/>
      <c r="Q118" s="155"/>
      <c r="R118" s="155"/>
      <c r="S118" s="155"/>
      <c r="T118" s="156"/>
      <c r="AT118" s="151" t="s">
        <v>146</v>
      </c>
      <c r="AU118" s="151" t="s">
        <v>77</v>
      </c>
      <c r="AV118" s="150" t="s">
        <v>77</v>
      </c>
      <c r="AW118" s="150" t="s">
        <v>30</v>
      </c>
      <c r="AX118" s="150" t="s">
        <v>67</v>
      </c>
      <c r="AY118" s="151" t="s">
        <v>135</v>
      </c>
    </row>
    <row r="119" spans="2:51" s="143" customFormat="1" ht="12">
      <c r="B119" s="142"/>
      <c r="D119" s="139" t="s">
        <v>146</v>
      </c>
      <c r="E119" s="144" t="s">
        <v>1</v>
      </c>
      <c r="F119" s="145" t="s">
        <v>177</v>
      </c>
      <c r="H119" s="144" t="s">
        <v>1</v>
      </c>
      <c r="L119" s="142"/>
      <c r="M119" s="146"/>
      <c r="N119" s="147"/>
      <c r="O119" s="147"/>
      <c r="P119" s="147"/>
      <c r="Q119" s="147"/>
      <c r="R119" s="147"/>
      <c r="S119" s="147"/>
      <c r="T119" s="148"/>
      <c r="AT119" s="144" t="s">
        <v>146</v>
      </c>
      <c r="AU119" s="144" t="s">
        <v>77</v>
      </c>
      <c r="AV119" s="143" t="s">
        <v>75</v>
      </c>
      <c r="AW119" s="143" t="s">
        <v>30</v>
      </c>
      <c r="AX119" s="143" t="s">
        <v>67</v>
      </c>
      <c r="AY119" s="144" t="s">
        <v>135</v>
      </c>
    </row>
    <row r="120" spans="2:51" s="150" customFormat="1" ht="12">
      <c r="B120" s="149"/>
      <c r="D120" s="139" t="s">
        <v>146</v>
      </c>
      <c r="E120" s="151" t="s">
        <v>1</v>
      </c>
      <c r="F120" s="152" t="s">
        <v>89</v>
      </c>
      <c r="H120" s="153">
        <v>4.8</v>
      </c>
      <c r="L120" s="149"/>
      <c r="M120" s="154"/>
      <c r="N120" s="155"/>
      <c r="O120" s="155"/>
      <c r="P120" s="155"/>
      <c r="Q120" s="155"/>
      <c r="R120" s="155"/>
      <c r="S120" s="155"/>
      <c r="T120" s="156"/>
      <c r="AT120" s="151" t="s">
        <v>146</v>
      </c>
      <c r="AU120" s="151" t="s">
        <v>77</v>
      </c>
      <c r="AV120" s="150" t="s">
        <v>77</v>
      </c>
      <c r="AW120" s="150" t="s">
        <v>30</v>
      </c>
      <c r="AX120" s="150" t="s">
        <v>67</v>
      </c>
      <c r="AY120" s="151" t="s">
        <v>135</v>
      </c>
    </row>
    <row r="121" spans="2:51" s="158" customFormat="1" ht="12">
      <c r="B121" s="157"/>
      <c r="D121" s="139" t="s">
        <v>146</v>
      </c>
      <c r="E121" s="159" t="s">
        <v>1</v>
      </c>
      <c r="F121" s="160" t="s">
        <v>178</v>
      </c>
      <c r="H121" s="161">
        <v>6.2</v>
      </c>
      <c r="L121" s="157"/>
      <c r="M121" s="162"/>
      <c r="N121" s="163"/>
      <c r="O121" s="163"/>
      <c r="P121" s="163"/>
      <c r="Q121" s="163"/>
      <c r="R121" s="163"/>
      <c r="S121" s="163"/>
      <c r="T121" s="164"/>
      <c r="AT121" s="159" t="s">
        <v>146</v>
      </c>
      <c r="AU121" s="159" t="s">
        <v>77</v>
      </c>
      <c r="AV121" s="158" t="s">
        <v>142</v>
      </c>
      <c r="AW121" s="158" t="s">
        <v>30</v>
      </c>
      <c r="AX121" s="158" t="s">
        <v>75</v>
      </c>
      <c r="AY121" s="159" t="s">
        <v>135</v>
      </c>
    </row>
    <row r="122" spans="2:65" s="21" customFormat="1" ht="16.5" customHeight="1">
      <c r="B122" s="20"/>
      <c r="C122" s="128" t="s">
        <v>179</v>
      </c>
      <c r="D122" s="128" t="s">
        <v>137</v>
      </c>
      <c r="E122" s="129" t="s">
        <v>180</v>
      </c>
      <c r="F122" s="130" t="s">
        <v>181</v>
      </c>
      <c r="G122" s="131" t="s">
        <v>140</v>
      </c>
      <c r="H122" s="132">
        <v>1.4</v>
      </c>
      <c r="I122" s="5"/>
      <c r="J122" s="133">
        <f>ROUND(I122*H122,2)</f>
        <v>0</v>
      </c>
      <c r="K122" s="130" t="s">
        <v>166</v>
      </c>
      <c r="L122" s="20"/>
      <c r="M122" s="134" t="s">
        <v>1</v>
      </c>
      <c r="N122" s="135" t="s">
        <v>38</v>
      </c>
      <c r="O122" s="40"/>
      <c r="P122" s="136">
        <f>O122*H122</f>
        <v>0</v>
      </c>
      <c r="Q122" s="136">
        <v>0</v>
      </c>
      <c r="R122" s="136">
        <f>Q122*H122</f>
        <v>0</v>
      </c>
      <c r="S122" s="136">
        <v>0</v>
      </c>
      <c r="T122" s="137">
        <f>S122*H122</f>
        <v>0</v>
      </c>
      <c r="AR122" s="11" t="s">
        <v>142</v>
      </c>
      <c r="AT122" s="11" t="s">
        <v>137</v>
      </c>
      <c r="AU122" s="11" t="s">
        <v>77</v>
      </c>
      <c r="AY122" s="11" t="s">
        <v>135</v>
      </c>
      <c r="BE122" s="138">
        <f>IF(N122="základní",J122,0)</f>
        <v>0</v>
      </c>
      <c r="BF122" s="138">
        <f>IF(N122="snížená",J122,0)</f>
        <v>0</v>
      </c>
      <c r="BG122" s="138">
        <f>IF(N122="zákl. přenesená",J122,0)</f>
        <v>0</v>
      </c>
      <c r="BH122" s="138">
        <f>IF(N122="sníž. přenesená",J122,0)</f>
        <v>0</v>
      </c>
      <c r="BI122" s="138">
        <f>IF(N122="nulová",J122,0)</f>
        <v>0</v>
      </c>
      <c r="BJ122" s="11" t="s">
        <v>75</v>
      </c>
      <c r="BK122" s="138">
        <f>ROUND(I122*H122,2)</f>
        <v>0</v>
      </c>
      <c r="BL122" s="11" t="s">
        <v>142</v>
      </c>
      <c r="BM122" s="11" t="s">
        <v>182</v>
      </c>
    </row>
    <row r="123" spans="2:47" s="21" customFormat="1" ht="12">
      <c r="B123" s="20"/>
      <c r="D123" s="139" t="s">
        <v>144</v>
      </c>
      <c r="F123" s="140" t="s">
        <v>183</v>
      </c>
      <c r="L123" s="20"/>
      <c r="M123" s="141"/>
      <c r="N123" s="40"/>
      <c r="O123" s="40"/>
      <c r="P123" s="40"/>
      <c r="Q123" s="40"/>
      <c r="R123" s="40"/>
      <c r="S123" s="40"/>
      <c r="T123" s="41"/>
      <c r="AT123" s="11" t="s">
        <v>144</v>
      </c>
      <c r="AU123" s="11" t="s">
        <v>77</v>
      </c>
    </row>
    <row r="124" spans="2:51" s="150" customFormat="1" ht="12">
      <c r="B124" s="149"/>
      <c r="D124" s="139" t="s">
        <v>146</v>
      </c>
      <c r="E124" s="151" t="s">
        <v>1</v>
      </c>
      <c r="F124" s="152" t="s">
        <v>91</v>
      </c>
      <c r="H124" s="153">
        <v>1.4</v>
      </c>
      <c r="L124" s="149"/>
      <c r="M124" s="154"/>
      <c r="N124" s="155"/>
      <c r="O124" s="155"/>
      <c r="P124" s="155"/>
      <c r="Q124" s="155"/>
      <c r="R124" s="155"/>
      <c r="S124" s="155"/>
      <c r="T124" s="156"/>
      <c r="AT124" s="151" t="s">
        <v>146</v>
      </c>
      <c r="AU124" s="151" t="s">
        <v>77</v>
      </c>
      <c r="AV124" s="150" t="s">
        <v>77</v>
      </c>
      <c r="AW124" s="150" t="s">
        <v>30</v>
      </c>
      <c r="AX124" s="150" t="s">
        <v>75</v>
      </c>
      <c r="AY124" s="151" t="s">
        <v>135</v>
      </c>
    </row>
    <row r="125" spans="2:65" s="21" customFormat="1" ht="16.5" customHeight="1">
      <c r="B125" s="20"/>
      <c r="C125" s="128" t="s">
        <v>184</v>
      </c>
      <c r="D125" s="128" t="s">
        <v>137</v>
      </c>
      <c r="E125" s="129" t="s">
        <v>185</v>
      </c>
      <c r="F125" s="130" t="s">
        <v>186</v>
      </c>
      <c r="G125" s="131" t="s">
        <v>187</v>
      </c>
      <c r="H125" s="132">
        <v>2.8</v>
      </c>
      <c r="I125" s="5"/>
      <c r="J125" s="133">
        <f>ROUND(I125*H125,2)</f>
        <v>0</v>
      </c>
      <c r="K125" s="130" t="s">
        <v>166</v>
      </c>
      <c r="L125" s="20"/>
      <c r="M125" s="134" t="s">
        <v>1</v>
      </c>
      <c r="N125" s="135" t="s">
        <v>38</v>
      </c>
      <c r="O125" s="40"/>
      <c r="P125" s="136">
        <f>O125*H125</f>
        <v>0</v>
      </c>
      <c r="Q125" s="136">
        <v>0</v>
      </c>
      <c r="R125" s="136">
        <f>Q125*H125</f>
        <v>0</v>
      </c>
      <c r="S125" s="136">
        <v>0</v>
      </c>
      <c r="T125" s="137">
        <f>S125*H125</f>
        <v>0</v>
      </c>
      <c r="AR125" s="11" t="s">
        <v>142</v>
      </c>
      <c r="AT125" s="11" t="s">
        <v>137</v>
      </c>
      <c r="AU125" s="11" t="s">
        <v>77</v>
      </c>
      <c r="AY125" s="11" t="s">
        <v>135</v>
      </c>
      <c r="BE125" s="138">
        <f>IF(N125="základní",J125,0)</f>
        <v>0</v>
      </c>
      <c r="BF125" s="138">
        <f>IF(N125="snížená",J125,0)</f>
        <v>0</v>
      </c>
      <c r="BG125" s="138">
        <f>IF(N125="zákl. přenesená",J125,0)</f>
        <v>0</v>
      </c>
      <c r="BH125" s="138">
        <f>IF(N125="sníž. přenesená",J125,0)</f>
        <v>0</v>
      </c>
      <c r="BI125" s="138">
        <f>IF(N125="nulová",J125,0)</f>
        <v>0</v>
      </c>
      <c r="BJ125" s="11" t="s">
        <v>75</v>
      </c>
      <c r="BK125" s="138">
        <f>ROUND(I125*H125,2)</f>
        <v>0</v>
      </c>
      <c r="BL125" s="11" t="s">
        <v>142</v>
      </c>
      <c r="BM125" s="11" t="s">
        <v>188</v>
      </c>
    </row>
    <row r="126" spans="2:47" s="21" customFormat="1" ht="19.2">
      <c r="B126" s="20"/>
      <c r="D126" s="139" t="s">
        <v>144</v>
      </c>
      <c r="F126" s="140" t="s">
        <v>189</v>
      </c>
      <c r="L126" s="20"/>
      <c r="M126" s="141"/>
      <c r="N126" s="40"/>
      <c r="O126" s="40"/>
      <c r="P126" s="40"/>
      <c r="Q126" s="40"/>
      <c r="R126" s="40"/>
      <c r="S126" s="40"/>
      <c r="T126" s="41"/>
      <c r="AT126" s="11" t="s">
        <v>144</v>
      </c>
      <c r="AU126" s="11" t="s">
        <v>77</v>
      </c>
    </row>
    <row r="127" spans="2:51" s="150" customFormat="1" ht="12">
      <c r="B127" s="149"/>
      <c r="D127" s="139" t="s">
        <v>146</v>
      </c>
      <c r="E127" s="151" t="s">
        <v>1</v>
      </c>
      <c r="F127" s="152" t="s">
        <v>91</v>
      </c>
      <c r="H127" s="153">
        <v>1.4</v>
      </c>
      <c r="L127" s="149"/>
      <c r="M127" s="154"/>
      <c r="N127" s="155"/>
      <c r="O127" s="155"/>
      <c r="P127" s="155"/>
      <c r="Q127" s="155"/>
      <c r="R127" s="155"/>
      <c r="S127" s="155"/>
      <c r="T127" s="156"/>
      <c r="AT127" s="151" t="s">
        <v>146</v>
      </c>
      <c r="AU127" s="151" t="s">
        <v>77</v>
      </c>
      <c r="AV127" s="150" t="s">
        <v>77</v>
      </c>
      <c r="AW127" s="150" t="s">
        <v>30</v>
      </c>
      <c r="AX127" s="150" t="s">
        <v>75</v>
      </c>
      <c r="AY127" s="151" t="s">
        <v>135</v>
      </c>
    </row>
    <row r="128" spans="2:51" s="150" customFormat="1" ht="12">
      <c r="B128" s="149"/>
      <c r="D128" s="139" t="s">
        <v>146</v>
      </c>
      <c r="F128" s="152" t="s">
        <v>472</v>
      </c>
      <c r="H128" s="153">
        <v>2.8</v>
      </c>
      <c r="L128" s="149"/>
      <c r="M128" s="154"/>
      <c r="N128" s="155"/>
      <c r="O128" s="155"/>
      <c r="P128" s="155"/>
      <c r="Q128" s="155"/>
      <c r="R128" s="155"/>
      <c r="S128" s="155"/>
      <c r="T128" s="156"/>
      <c r="AT128" s="151" t="s">
        <v>146</v>
      </c>
      <c r="AU128" s="151" t="s">
        <v>77</v>
      </c>
      <c r="AV128" s="150" t="s">
        <v>77</v>
      </c>
      <c r="AW128" s="150" t="s">
        <v>3</v>
      </c>
      <c r="AX128" s="150" t="s">
        <v>75</v>
      </c>
      <c r="AY128" s="151" t="s">
        <v>135</v>
      </c>
    </row>
    <row r="129" spans="2:65" s="21" customFormat="1" ht="16.5" customHeight="1">
      <c r="B129" s="20"/>
      <c r="C129" s="128" t="s">
        <v>191</v>
      </c>
      <c r="D129" s="128" t="s">
        <v>137</v>
      </c>
      <c r="E129" s="129" t="s">
        <v>192</v>
      </c>
      <c r="F129" s="130" t="s">
        <v>193</v>
      </c>
      <c r="G129" s="131" t="s">
        <v>140</v>
      </c>
      <c r="H129" s="132">
        <v>4.8</v>
      </c>
      <c r="I129" s="5"/>
      <c r="J129" s="133">
        <f>ROUND(I129*H129,2)</f>
        <v>0</v>
      </c>
      <c r="K129" s="130" t="s">
        <v>166</v>
      </c>
      <c r="L129" s="20"/>
      <c r="M129" s="134" t="s">
        <v>1</v>
      </c>
      <c r="N129" s="135" t="s">
        <v>38</v>
      </c>
      <c r="O129" s="40"/>
      <c r="P129" s="136">
        <f>O129*H129</f>
        <v>0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1" t="s">
        <v>142</v>
      </c>
      <c r="AT129" s="11" t="s">
        <v>137</v>
      </c>
      <c r="AU129" s="11" t="s">
        <v>77</v>
      </c>
      <c r="AY129" s="11" t="s">
        <v>135</v>
      </c>
      <c r="BE129" s="138">
        <f>IF(N129="základní",J129,0)</f>
        <v>0</v>
      </c>
      <c r="BF129" s="138">
        <f>IF(N129="snížená",J129,0)</f>
        <v>0</v>
      </c>
      <c r="BG129" s="138">
        <f>IF(N129="zákl. přenesená",J129,0)</f>
        <v>0</v>
      </c>
      <c r="BH129" s="138">
        <f>IF(N129="sníž. přenesená",J129,0)</f>
        <v>0</v>
      </c>
      <c r="BI129" s="138">
        <f>IF(N129="nulová",J129,0)</f>
        <v>0</v>
      </c>
      <c r="BJ129" s="11" t="s">
        <v>75</v>
      </c>
      <c r="BK129" s="138">
        <f>ROUND(I129*H129,2)</f>
        <v>0</v>
      </c>
      <c r="BL129" s="11" t="s">
        <v>142</v>
      </c>
      <c r="BM129" s="11" t="s">
        <v>194</v>
      </c>
    </row>
    <row r="130" spans="2:47" s="21" customFormat="1" ht="19.2">
      <c r="B130" s="20"/>
      <c r="D130" s="139" t="s">
        <v>144</v>
      </c>
      <c r="F130" s="140" t="s">
        <v>195</v>
      </c>
      <c r="L130" s="20"/>
      <c r="M130" s="141"/>
      <c r="N130" s="40"/>
      <c r="O130" s="40"/>
      <c r="P130" s="40"/>
      <c r="Q130" s="40"/>
      <c r="R130" s="40"/>
      <c r="S130" s="40"/>
      <c r="T130" s="41"/>
      <c r="AT130" s="11" t="s">
        <v>144</v>
      </c>
      <c r="AU130" s="11" t="s">
        <v>77</v>
      </c>
    </row>
    <row r="131" spans="2:51" s="150" customFormat="1" ht="12">
      <c r="B131" s="149"/>
      <c r="D131" s="139" t="s">
        <v>146</v>
      </c>
      <c r="E131" s="151" t="s">
        <v>89</v>
      </c>
      <c r="F131" s="152" t="s">
        <v>468</v>
      </c>
      <c r="H131" s="153">
        <v>4.8</v>
      </c>
      <c r="L131" s="149"/>
      <c r="M131" s="154"/>
      <c r="N131" s="155"/>
      <c r="O131" s="155"/>
      <c r="P131" s="155"/>
      <c r="Q131" s="155"/>
      <c r="R131" s="155"/>
      <c r="S131" s="155"/>
      <c r="T131" s="156"/>
      <c r="AT131" s="151" t="s">
        <v>146</v>
      </c>
      <c r="AU131" s="151" t="s">
        <v>77</v>
      </c>
      <c r="AV131" s="150" t="s">
        <v>77</v>
      </c>
      <c r="AW131" s="150" t="s">
        <v>30</v>
      </c>
      <c r="AX131" s="150" t="s">
        <v>75</v>
      </c>
      <c r="AY131" s="151" t="s">
        <v>135</v>
      </c>
    </row>
    <row r="132" spans="2:65" s="21" customFormat="1" ht="16.5" customHeight="1">
      <c r="B132" s="20"/>
      <c r="C132" s="128" t="s">
        <v>196</v>
      </c>
      <c r="D132" s="128" t="s">
        <v>137</v>
      </c>
      <c r="E132" s="129" t="s">
        <v>197</v>
      </c>
      <c r="F132" s="130" t="s">
        <v>198</v>
      </c>
      <c r="G132" s="131" t="s">
        <v>140</v>
      </c>
      <c r="H132" s="132">
        <v>1.1</v>
      </c>
      <c r="I132" s="5"/>
      <c r="J132" s="133">
        <f>ROUND(I132*H132,2)</f>
        <v>0</v>
      </c>
      <c r="K132" s="130" t="s">
        <v>141</v>
      </c>
      <c r="L132" s="20"/>
      <c r="M132" s="134" t="s">
        <v>1</v>
      </c>
      <c r="N132" s="135" t="s">
        <v>38</v>
      </c>
      <c r="O132" s="40"/>
      <c r="P132" s="136">
        <f>O132*H132</f>
        <v>0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1" t="s">
        <v>142</v>
      </c>
      <c r="AT132" s="11" t="s">
        <v>137</v>
      </c>
      <c r="AU132" s="11" t="s">
        <v>77</v>
      </c>
      <c r="AY132" s="11" t="s">
        <v>135</v>
      </c>
      <c r="BE132" s="138">
        <f>IF(N132="základní",J132,0)</f>
        <v>0</v>
      </c>
      <c r="BF132" s="138">
        <f>IF(N132="snížená",J132,0)</f>
        <v>0</v>
      </c>
      <c r="BG132" s="138">
        <f>IF(N132="zákl. přenesená",J132,0)</f>
        <v>0</v>
      </c>
      <c r="BH132" s="138">
        <f>IF(N132="sníž. přenesená",J132,0)</f>
        <v>0</v>
      </c>
      <c r="BI132" s="138">
        <f>IF(N132="nulová",J132,0)</f>
        <v>0</v>
      </c>
      <c r="BJ132" s="11" t="s">
        <v>75</v>
      </c>
      <c r="BK132" s="138">
        <f>ROUND(I132*H132,2)</f>
        <v>0</v>
      </c>
      <c r="BL132" s="11" t="s">
        <v>142</v>
      </c>
      <c r="BM132" s="11" t="s">
        <v>199</v>
      </c>
    </row>
    <row r="133" spans="2:47" s="21" customFormat="1" ht="19.2">
      <c r="B133" s="20"/>
      <c r="D133" s="139" t="s">
        <v>144</v>
      </c>
      <c r="F133" s="140" t="s">
        <v>200</v>
      </c>
      <c r="L133" s="20"/>
      <c r="M133" s="141"/>
      <c r="N133" s="40"/>
      <c r="O133" s="40"/>
      <c r="P133" s="40"/>
      <c r="Q133" s="40"/>
      <c r="R133" s="40"/>
      <c r="S133" s="40"/>
      <c r="T133" s="41"/>
      <c r="AT133" s="11" t="s">
        <v>144</v>
      </c>
      <c r="AU133" s="11" t="s">
        <v>77</v>
      </c>
    </row>
    <row r="134" spans="2:51" s="150" customFormat="1" ht="12">
      <c r="B134" s="149"/>
      <c r="D134" s="139" t="s">
        <v>146</v>
      </c>
      <c r="E134" s="151" t="s">
        <v>86</v>
      </c>
      <c r="F134" s="152" t="s">
        <v>215</v>
      </c>
      <c r="H134" s="153">
        <v>1.1</v>
      </c>
      <c r="L134" s="149"/>
      <c r="M134" s="154"/>
      <c r="N134" s="155"/>
      <c r="O134" s="155"/>
      <c r="P134" s="155"/>
      <c r="Q134" s="155"/>
      <c r="R134" s="155"/>
      <c r="S134" s="155"/>
      <c r="T134" s="156"/>
      <c r="AT134" s="151" t="s">
        <v>146</v>
      </c>
      <c r="AU134" s="151" t="s">
        <v>77</v>
      </c>
      <c r="AV134" s="150" t="s">
        <v>77</v>
      </c>
      <c r="AW134" s="150" t="s">
        <v>30</v>
      </c>
      <c r="AX134" s="150" t="s">
        <v>75</v>
      </c>
      <c r="AY134" s="151" t="s">
        <v>135</v>
      </c>
    </row>
    <row r="135" spans="2:65" s="21" customFormat="1" ht="16.5" customHeight="1">
      <c r="B135" s="20"/>
      <c r="C135" s="165" t="s">
        <v>201</v>
      </c>
      <c r="D135" s="165" t="s">
        <v>202</v>
      </c>
      <c r="E135" s="166" t="s">
        <v>203</v>
      </c>
      <c r="F135" s="167" t="s">
        <v>204</v>
      </c>
      <c r="G135" s="168" t="s">
        <v>187</v>
      </c>
      <c r="H135" s="169">
        <v>2.2</v>
      </c>
      <c r="I135" s="6"/>
      <c r="J135" s="170">
        <f>ROUND(I135*H135,2)</f>
        <v>0</v>
      </c>
      <c r="K135" s="167" t="s">
        <v>141</v>
      </c>
      <c r="L135" s="171"/>
      <c r="M135" s="172" t="s">
        <v>1</v>
      </c>
      <c r="N135" s="173" t="s">
        <v>38</v>
      </c>
      <c r="O135" s="40"/>
      <c r="P135" s="136">
        <f>O135*H135</f>
        <v>0</v>
      </c>
      <c r="Q135" s="136">
        <v>0</v>
      </c>
      <c r="R135" s="136">
        <f>Q135*H135</f>
        <v>0</v>
      </c>
      <c r="S135" s="136">
        <v>0</v>
      </c>
      <c r="T135" s="137">
        <f>S135*H135</f>
        <v>0</v>
      </c>
      <c r="AR135" s="11" t="s">
        <v>184</v>
      </c>
      <c r="AT135" s="11" t="s">
        <v>202</v>
      </c>
      <c r="AU135" s="11" t="s">
        <v>77</v>
      </c>
      <c r="AY135" s="11" t="s">
        <v>135</v>
      </c>
      <c r="BE135" s="138">
        <f>IF(N135="základní",J135,0)</f>
        <v>0</v>
      </c>
      <c r="BF135" s="138">
        <f>IF(N135="snížená",J135,0)</f>
        <v>0</v>
      </c>
      <c r="BG135" s="138">
        <f>IF(N135="zákl. přenesená",J135,0)</f>
        <v>0</v>
      </c>
      <c r="BH135" s="138">
        <f>IF(N135="sníž. přenesená",J135,0)</f>
        <v>0</v>
      </c>
      <c r="BI135" s="138">
        <f>IF(N135="nulová",J135,0)</f>
        <v>0</v>
      </c>
      <c r="BJ135" s="11" t="s">
        <v>75</v>
      </c>
      <c r="BK135" s="138">
        <f>ROUND(I135*H135,2)</f>
        <v>0</v>
      </c>
      <c r="BL135" s="11" t="s">
        <v>142</v>
      </c>
      <c r="BM135" s="11" t="s">
        <v>205</v>
      </c>
    </row>
    <row r="136" spans="2:47" s="21" customFormat="1" ht="12">
      <c r="B136" s="20"/>
      <c r="D136" s="139" t="s">
        <v>144</v>
      </c>
      <c r="F136" s="140" t="s">
        <v>204</v>
      </c>
      <c r="L136" s="20"/>
      <c r="M136" s="141"/>
      <c r="N136" s="40"/>
      <c r="O136" s="40"/>
      <c r="P136" s="40"/>
      <c r="Q136" s="40"/>
      <c r="R136" s="40"/>
      <c r="S136" s="40"/>
      <c r="T136" s="41"/>
      <c r="AT136" s="11" t="s">
        <v>144</v>
      </c>
      <c r="AU136" s="11" t="s">
        <v>77</v>
      </c>
    </row>
    <row r="137" spans="2:51" s="150" customFormat="1" ht="12">
      <c r="B137" s="149"/>
      <c r="D137" s="139" t="s">
        <v>146</v>
      </c>
      <c r="E137" s="151" t="s">
        <v>1</v>
      </c>
      <c r="F137" s="152" t="s">
        <v>86</v>
      </c>
      <c r="H137" s="153">
        <v>1.1</v>
      </c>
      <c r="L137" s="149"/>
      <c r="M137" s="154"/>
      <c r="N137" s="155"/>
      <c r="O137" s="155"/>
      <c r="P137" s="155"/>
      <c r="Q137" s="155"/>
      <c r="R137" s="155"/>
      <c r="S137" s="155"/>
      <c r="T137" s="156"/>
      <c r="AT137" s="151" t="s">
        <v>146</v>
      </c>
      <c r="AU137" s="151" t="s">
        <v>77</v>
      </c>
      <c r="AV137" s="150" t="s">
        <v>77</v>
      </c>
      <c r="AW137" s="150" t="s">
        <v>30</v>
      </c>
      <c r="AX137" s="150" t="s">
        <v>75</v>
      </c>
      <c r="AY137" s="151" t="s">
        <v>135</v>
      </c>
    </row>
    <row r="138" spans="2:51" s="150" customFormat="1" ht="12">
      <c r="B138" s="149"/>
      <c r="D138" s="139" t="s">
        <v>146</v>
      </c>
      <c r="F138" s="152" t="s">
        <v>473</v>
      </c>
      <c r="H138" s="153">
        <v>2.2</v>
      </c>
      <c r="L138" s="149"/>
      <c r="M138" s="154"/>
      <c r="N138" s="155"/>
      <c r="O138" s="155"/>
      <c r="P138" s="155"/>
      <c r="Q138" s="155"/>
      <c r="R138" s="155"/>
      <c r="S138" s="155"/>
      <c r="T138" s="156"/>
      <c r="AT138" s="151" t="s">
        <v>146</v>
      </c>
      <c r="AU138" s="151" t="s">
        <v>77</v>
      </c>
      <c r="AV138" s="150" t="s">
        <v>77</v>
      </c>
      <c r="AW138" s="150" t="s">
        <v>3</v>
      </c>
      <c r="AX138" s="150" t="s">
        <v>75</v>
      </c>
      <c r="AY138" s="151" t="s">
        <v>135</v>
      </c>
    </row>
    <row r="139" spans="2:63" s="116" customFormat="1" ht="22.95" customHeight="1">
      <c r="B139" s="115"/>
      <c r="D139" s="117" t="s">
        <v>66</v>
      </c>
      <c r="E139" s="126" t="s">
        <v>142</v>
      </c>
      <c r="F139" s="126" t="s">
        <v>216</v>
      </c>
      <c r="J139" s="127">
        <f>BK139</f>
        <v>0</v>
      </c>
      <c r="L139" s="115"/>
      <c r="M139" s="120"/>
      <c r="N139" s="121"/>
      <c r="O139" s="121"/>
      <c r="P139" s="122">
        <f>SUM(P140:P142)</f>
        <v>0</v>
      </c>
      <c r="Q139" s="121"/>
      <c r="R139" s="122">
        <f>SUM(R140:R142)</f>
        <v>0</v>
      </c>
      <c r="S139" s="121"/>
      <c r="T139" s="123">
        <f>SUM(T140:T142)</f>
        <v>0</v>
      </c>
      <c r="AR139" s="117" t="s">
        <v>75</v>
      </c>
      <c r="AT139" s="124" t="s">
        <v>66</v>
      </c>
      <c r="AU139" s="124" t="s">
        <v>75</v>
      </c>
      <c r="AY139" s="117" t="s">
        <v>135</v>
      </c>
      <c r="BK139" s="125">
        <f>SUM(BK140:BK142)</f>
        <v>0</v>
      </c>
    </row>
    <row r="140" spans="2:65" s="21" customFormat="1" ht="16.5" customHeight="1">
      <c r="B140" s="20"/>
      <c r="C140" s="128" t="s">
        <v>208</v>
      </c>
      <c r="D140" s="128" t="s">
        <v>137</v>
      </c>
      <c r="E140" s="129" t="s">
        <v>218</v>
      </c>
      <c r="F140" s="130" t="s">
        <v>219</v>
      </c>
      <c r="G140" s="131" t="s">
        <v>140</v>
      </c>
      <c r="H140" s="132">
        <v>0.4</v>
      </c>
      <c r="I140" s="5"/>
      <c r="J140" s="133">
        <f>ROUND(I140*H140,2)</f>
        <v>0</v>
      </c>
      <c r="K140" s="130" t="s">
        <v>141</v>
      </c>
      <c r="L140" s="20"/>
      <c r="M140" s="134" t="s">
        <v>1</v>
      </c>
      <c r="N140" s="135" t="s">
        <v>38</v>
      </c>
      <c r="O140" s="40"/>
      <c r="P140" s="136">
        <f>O140*H140</f>
        <v>0</v>
      </c>
      <c r="Q140" s="136">
        <v>0</v>
      </c>
      <c r="R140" s="136">
        <f>Q140*H140</f>
        <v>0</v>
      </c>
      <c r="S140" s="136">
        <v>0</v>
      </c>
      <c r="T140" s="137">
        <f>S140*H140</f>
        <v>0</v>
      </c>
      <c r="AR140" s="11" t="s">
        <v>142</v>
      </c>
      <c r="AT140" s="11" t="s">
        <v>137</v>
      </c>
      <c r="AU140" s="11" t="s">
        <v>77</v>
      </c>
      <c r="AY140" s="11" t="s">
        <v>135</v>
      </c>
      <c r="BE140" s="138">
        <f>IF(N140="základní",J140,0)</f>
        <v>0</v>
      </c>
      <c r="BF140" s="138">
        <f>IF(N140="snížená",J140,0)</f>
        <v>0</v>
      </c>
      <c r="BG140" s="138">
        <f>IF(N140="zákl. přenesená",J140,0)</f>
        <v>0</v>
      </c>
      <c r="BH140" s="138">
        <f>IF(N140="sníž. přenesená",J140,0)</f>
        <v>0</v>
      </c>
      <c r="BI140" s="138">
        <f>IF(N140="nulová",J140,0)</f>
        <v>0</v>
      </c>
      <c r="BJ140" s="11" t="s">
        <v>75</v>
      </c>
      <c r="BK140" s="138">
        <f>ROUND(I140*H140,2)</f>
        <v>0</v>
      </c>
      <c r="BL140" s="11" t="s">
        <v>142</v>
      </c>
      <c r="BM140" s="11" t="s">
        <v>220</v>
      </c>
    </row>
    <row r="141" spans="2:47" s="21" customFormat="1" ht="12">
      <c r="B141" s="20"/>
      <c r="D141" s="139" t="s">
        <v>144</v>
      </c>
      <c r="F141" s="140" t="s">
        <v>221</v>
      </c>
      <c r="L141" s="20"/>
      <c r="M141" s="141"/>
      <c r="N141" s="40"/>
      <c r="O141" s="40"/>
      <c r="P141" s="40"/>
      <c r="Q141" s="40"/>
      <c r="R141" s="40"/>
      <c r="S141" s="40"/>
      <c r="T141" s="41"/>
      <c r="AT141" s="11" t="s">
        <v>144</v>
      </c>
      <c r="AU141" s="11" t="s">
        <v>77</v>
      </c>
    </row>
    <row r="142" spans="2:51" s="150" customFormat="1" ht="12">
      <c r="B142" s="149"/>
      <c r="D142" s="139" t="s">
        <v>146</v>
      </c>
      <c r="E142" s="151" t="s">
        <v>222</v>
      </c>
      <c r="F142" s="152" t="s">
        <v>474</v>
      </c>
      <c r="H142" s="153">
        <v>0.4</v>
      </c>
      <c r="L142" s="149"/>
      <c r="M142" s="154"/>
      <c r="N142" s="155"/>
      <c r="O142" s="155"/>
      <c r="P142" s="155"/>
      <c r="Q142" s="155"/>
      <c r="R142" s="155"/>
      <c r="S142" s="155"/>
      <c r="T142" s="156"/>
      <c r="AT142" s="151" t="s">
        <v>146</v>
      </c>
      <c r="AU142" s="151" t="s">
        <v>77</v>
      </c>
      <c r="AV142" s="150" t="s">
        <v>77</v>
      </c>
      <c r="AW142" s="150" t="s">
        <v>30</v>
      </c>
      <c r="AX142" s="150" t="s">
        <v>75</v>
      </c>
      <c r="AY142" s="151" t="s">
        <v>135</v>
      </c>
    </row>
    <row r="143" spans="2:63" s="116" customFormat="1" ht="22.95" customHeight="1">
      <c r="B143" s="115"/>
      <c r="D143" s="117" t="s">
        <v>66</v>
      </c>
      <c r="E143" s="126" t="s">
        <v>171</v>
      </c>
      <c r="F143" s="126" t="s">
        <v>224</v>
      </c>
      <c r="J143" s="127">
        <f>BK143</f>
        <v>0</v>
      </c>
      <c r="L143" s="115"/>
      <c r="M143" s="120"/>
      <c r="N143" s="121"/>
      <c r="O143" s="121"/>
      <c r="P143" s="122">
        <f>SUM(P144:P159)</f>
        <v>0</v>
      </c>
      <c r="Q143" s="121"/>
      <c r="R143" s="122">
        <f>SUM(R144:R159)</f>
        <v>1.4299436</v>
      </c>
      <c r="S143" s="121"/>
      <c r="T143" s="123">
        <f>SUM(T144:T159)</f>
        <v>0</v>
      </c>
      <c r="AR143" s="117" t="s">
        <v>75</v>
      </c>
      <c r="AT143" s="124" t="s">
        <v>66</v>
      </c>
      <c r="AU143" s="124" t="s">
        <v>75</v>
      </c>
      <c r="AY143" s="117" t="s">
        <v>135</v>
      </c>
      <c r="BK143" s="125">
        <f>SUM(BK144:BK159)</f>
        <v>0</v>
      </c>
    </row>
    <row r="144" spans="2:65" s="21" customFormat="1" ht="16.5" customHeight="1">
      <c r="B144" s="20"/>
      <c r="C144" s="128" t="s">
        <v>217</v>
      </c>
      <c r="D144" s="128" t="s">
        <v>137</v>
      </c>
      <c r="E144" s="129" t="s">
        <v>242</v>
      </c>
      <c r="F144" s="130" t="s">
        <v>243</v>
      </c>
      <c r="G144" s="131" t="s">
        <v>140</v>
      </c>
      <c r="H144" s="132">
        <v>0.54</v>
      </c>
      <c r="I144" s="5"/>
      <c r="J144" s="133">
        <f>ROUND(I144*H144,2)</f>
        <v>0</v>
      </c>
      <c r="K144" s="130" t="s">
        <v>141</v>
      </c>
      <c r="L144" s="20"/>
      <c r="M144" s="134" t="s">
        <v>1</v>
      </c>
      <c r="N144" s="135" t="s">
        <v>38</v>
      </c>
      <c r="O144" s="40"/>
      <c r="P144" s="136">
        <f>O144*H144</f>
        <v>0</v>
      </c>
      <c r="Q144" s="136">
        <v>2.25634</v>
      </c>
      <c r="R144" s="136">
        <f>Q144*H144</f>
        <v>1.2184236</v>
      </c>
      <c r="S144" s="136">
        <v>0</v>
      </c>
      <c r="T144" s="137">
        <f>S144*H144</f>
        <v>0</v>
      </c>
      <c r="AR144" s="11" t="s">
        <v>142</v>
      </c>
      <c r="AT144" s="11" t="s">
        <v>137</v>
      </c>
      <c r="AU144" s="11" t="s">
        <v>77</v>
      </c>
      <c r="AY144" s="11" t="s">
        <v>135</v>
      </c>
      <c r="BE144" s="138">
        <f>IF(N144="základní",J144,0)</f>
        <v>0</v>
      </c>
      <c r="BF144" s="138">
        <f>IF(N144="snížená",J144,0)</f>
        <v>0</v>
      </c>
      <c r="BG144" s="138">
        <f>IF(N144="zákl. přenesená",J144,0)</f>
        <v>0</v>
      </c>
      <c r="BH144" s="138">
        <f>IF(N144="sníž. přenesená",J144,0)</f>
        <v>0</v>
      </c>
      <c r="BI144" s="138">
        <f>IF(N144="nulová",J144,0)</f>
        <v>0</v>
      </c>
      <c r="BJ144" s="11" t="s">
        <v>75</v>
      </c>
      <c r="BK144" s="138">
        <f>ROUND(I144*H144,2)</f>
        <v>0</v>
      </c>
      <c r="BL144" s="11" t="s">
        <v>142</v>
      </c>
      <c r="BM144" s="11" t="s">
        <v>244</v>
      </c>
    </row>
    <row r="145" spans="2:47" s="21" customFormat="1" ht="12">
      <c r="B145" s="20"/>
      <c r="D145" s="139" t="s">
        <v>144</v>
      </c>
      <c r="F145" s="140" t="s">
        <v>245</v>
      </c>
      <c r="L145" s="20"/>
      <c r="M145" s="141"/>
      <c r="N145" s="40"/>
      <c r="O145" s="40"/>
      <c r="P145" s="40"/>
      <c r="Q145" s="40"/>
      <c r="R145" s="40"/>
      <c r="S145" s="40"/>
      <c r="T145" s="41"/>
      <c r="AT145" s="11" t="s">
        <v>144</v>
      </c>
      <c r="AU145" s="11" t="s">
        <v>77</v>
      </c>
    </row>
    <row r="146" spans="2:51" s="143" customFormat="1" ht="12">
      <c r="B146" s="142"/>
      <c r="D146" s="139" t="s">
        <v>146</v>
      </c>
      <c r="E146" s="144" t="s">
        <v>1</v>
      </c>
      <c r="F146" s="145" t="s">
        <v>475</v>
      </c>
      <c r="H146" s="144" t="s">
        <v>1</v>
      </c>
      <c r="L146" s="142"/>
      <c r="M146" s="146"/>
      <c r="N146" s="147"/>
      <c r="O146" s="147"/>
      <c r="P146" s="147"/>
      <c r="Q146" s="147"/>
      <c r="R146" s="147"/>
      <c r="S146" s="147"/>
      <c r="T146" s="148"/>
      <c r="AT146" s="144" t="s">
        <v>146</v>
      </c>
      <c r="AU146" s="144" t="s">
        <v>77</v>
      </c>
      <c r="AV146" s="143" t="s">
        <v>75</v>
      </c>
      <c r="AW146" s="143" t="s">
        <v>30</v>
      </c>
      <c r="AX146" s="143" t="s">
        <v>67</v>
      </c>
      <c r="AY146" s="144" t="s">
        <v>135</v>
      </c>
    </row>
    <row r="147" spans="2:51" s="150" customFormat="1" ht="12">
      <c r="B147" s="149"/>
      <c r="D147" s="139" t="s">
        <v>146</v>
      </c>
      <c r="E147" s="151" t="s">
        <v>1</v>
      </c>
      <c r="F147" s="152" t="s">
        <v>476</v>
      </c>
      <c r="H147" s="153">
        <v>0.54</v>
      </c>
      <c r="L147" s="149"/>
      <c r="M147" s="154"/>
      <c r="N147" s="155"/>
      <c r="O147" s="155"/>
      <c r="P147" s="155"/>
      <c r="Q147" s="155"/>
      <c r="R147" s="155"/>
      <c r="S147" s="155"/>
      <c r="T147" s="156"/>
      <c r="AT147" s="151" t="s">
        <v>146</v>
      </c>
      <c r="AU147" s="151" t="s">
        <v>77</v>
      </c>
      <c r="AV147" s="150" t="s">
        <v>77</v>
      </c>
      <c r="AW147" s="150" t="s">
        <v>30</v>
      </c>
      <c r="AX147" s="150" t="s">
        <v>75</v>
      </c>
      <c r="AY147" s="151" t="s">
        <v>135</v>
      </c>
    </row>
    <row r="148" spans="2:65" s="21" customFormat="1" ht="16.5" customHeight="1">
      <c r="B148" s="20"/>
      <c r="C148" s="128" t="s">
        <v>225</v>
      </c>
      <c r="D148" s="128" t="s">
        <v>137</v>
      </c>
      <c r="E148" s="129" t="s">
        <v>477</v>
      </c>
      <c r="F148" s="130" t="s">
        <v>478</v>
      </c>
      <c r="G148" s="131" t="s">
        <v>297</v>
      </c>
      <c r="H148" s="132">
        <v>1</v>
      </c>
      <c r="I148" s="5"/>
      <c r="J148" s="133">
        <f>ROUND(I148*H148,2)</f>
        <v>0</v>
      </c>
      <c r="K148" s="130" t="s">
        <v>1</v>
      </c>
      <c r="L148" s="20"/>
      <c r="M148" s="134" t="s">
        <v>1</v>
      </c>
      <c r="N148" s="135" t="s">
        <v>38</v>
      </c>
      <c r="O148" s="40"/>
      <c r="P148" s="136">
        <f>O148*H148</f>
        <v>0</v>
      </c>
      <c r="Q148" s="136">
        <v>0.102</v>
      </c>
      <c r="R148" s="136">
        <f>Q148*H148</f>
        <v>0.102</v>
      </c>
      <c r="S148" s="136">
        <v>0</v>
      </c>
      <c r="T148" s="137">
        <f>S148*H148</f>
        <v>0</v>
      </c>
      <c r="AR148" s="11" t="s">
        <v>142</v>
      </c>
      <c r="AT148" s="11" t="s">
        <v>137</v>
      </c>
      <c r="AU148" s="11" t="s">
        <v>77</v>
      </c>
      <c r="AY148" s="11" t="s">
        <v>135</v>
      </c>
      <c r="BE148" s="138">
        <f>IF(N148="základní",J148,0)</f>
        <v>0</v>
      </c>
      <c r="BF148" s="138">
        <f>IF(N148="snížená",J148,0)</f>
        <v>0</v>
      </c>
      <c r="BG148" s="138">
        <f>IF(N148="zákl. přenesená",J148,0)</f>
        <v>0</v>
      </c>
      <c r="BH148" s="138">
        <f>IF(N148="sníž. přenesená",J148,0)</f>
        <v>0</v>
      </c>
      <c r="BI148" s="138">
        <f>IF(N148="nulová",J148,0)</f>
        <v>0</v>
      </c>
      <c r="BJ148" s="11" t="s">
        <v>75</v>
      </c>
      <c r="BK148" s="138">
        <f>ROUND(I148*H148,2)</f>
        <v>0</v>
      </c>
      <c r="BL148" s="11" t="s">
        <v>142</v>
      </c>
      <c r="BM148" s="11" t="s">
        <v>479</v>
      </c>
    </row>
    <row r="149" spans="2:47" s="21" customFormat="1" ht="12">
      <c r="B149" s="20"/>
      <c r="D149" s="139" t="s">
        <v>144</v>
      </c>
      <c r="F149" s="140" t="s">
        <v>478</v>
      </c>
      <c r="L149" s="20"/>
      <c r="M149" s="141"/>
      <c r="N149" s="40"/>
      <c r="O149" s="40"/>
      <c r="P149" s="40"/>
      <c r="Q149" s="40"/>
      <c r="R149" s="40"/>
      <c r="S149" s="40"/>
      <c r="T149" s="41"/>
      <c r="AT149" s="11" t="s">
        <v>144</v>
      </c>
      <c r="AU149" s="11" t="s">
        <v>77</v>
      </c>
    </row>
    <row r="150" spans="2:65" s="21" customFormat="1" ht="16.5" customHeight="1">
      <c r="B150" s="20"/>
      <c r="C150" s="128" t="s">
        <v>8</v>
      </c>
      <c r="D150" s="128" t="s">
        <v>137</v>
      </c>
      <c r="E150" s="129" t="s">
        <v>480</v>
      </c>
      <c r="F150" s="130" t="s">
        <v>481</v>
      </c>
      <c r="G150" s="131" t="s">
        <v>297</v>
      </c>
      <c r="H150" s="132">
        <v>1</v>
      </c>
      <c r="I150" s="5"/>
      <c r="J150" s="133">
        <f>ROUND(I150*H150,2)</f>
        <v>0</v>
      </c>
      <c r="K150" s="130" t="s">
        <v>1</v>
      </c>
      <c r="L150" s="20"/>
      <c r="M150" s="134" t="s">
        <v>1</v>
      </c>
      <c r="N150" s="135" t="s">
        <v>38</v>
      </c>
      <c r="O150" s="40"/>
      <c r="P150" s="136">
        <f>O150*H150</f>
        <v>0</v>
      </c>
      <c r="Q150" s="136">
        <v>0.102</v>
      </c>
      <c r="R150" s="136">
        <f>Q150*H150</f>
        <v>0.102</v>
      </c>
      <c r="S150" s="136">
        <v>0</v>
      </c>
      <c r="T150" s="137">
        <f>S150*H150</f>
        <v>0</v>
      </c>
      <c r="AR150" s="11" t="s">
        <v>142</v>
      </c>
      <c r="AT150" s="11" t="s">
        <v>137</v>
      </c>
      <c r="AU150" s="11" t="s">
        <v>77</v>
      </c>
      <c r="AY150" s="11" t="s">
        <v>135</v>
      </c>
      <c r="BE150" s="138">
        <f>IF(N150="základní",J150,0)</f>
        <v>0</v>
      </c>
      <c r="BF150" s="138">
        <f>IF(N150="snížená",J150,0)</f>
        <v>0</v>
      </c>
      <c r="BG150" s="138">
        <f>IF(N150="zákl. přenesená",J150,0)</f>
        <v>0</v>
      </c>
      <c r="BH150" s="138">
        <f>IF(N150="sníž. přenesená",J150,0)</f>
        <v>0</v>
      </c>
      <c r="BI150" s="138">
        <f>IF(N150="nulová",J150,0)</f>
        <v>0</v>
      </c>
      <c r="BJ150" s="11" t="s">
        <v>75</v>
      </c>
      <c r="BK150" s="138">
        <f>ROUND(I150*H150,2)</f>
        <v>0</v>
      </c>
      <c r="BL150" s="11" t="s">
        <v>142</v>
      </c>
      <c r="BM150" s="11" t="s">
        <v>482</v>
      </c>
    </row>
    <row r="151" spans="2:47" s="21" customFormat="1" ht="12">
      <c r="B151" s="20"/>
      <c r="D151" s="139" t="s">
        <v>144</v>
      </c>
      <c r="F151" s="140" t="s">
        <v>481</v>
      </c>
      <c r="L151" s="20"/>
      <c r="M151" s="141"/>
      <c r="N151" s="40"/>
      <c r="O151" s="40"/>
      <c r="P151" s="40"/>
      <c r="Q151" s="40"/>
      <c r="R151" s="40"/>
      <c r="S151" s="40"/>
      <c r="T151" s="41"/>
      <c r="AT151" s="11" t="s">
        <v>144</v>
      </c>
      <c r="AU151" s="11" t="s">
        <v>77</v>
      </c>
    </row>
    <row r="152" spans="2:65" s="21" customFormat="1" ht="16.5" customHeight="1">
      <c r="B152" s="20"/>
      <c r="C152" s="128" t="s">
        <v>236</v>
      </c>
      <c r="D152" s="128" t="s">
        <v>137</v>
      </c>
      <c r="E152" s="129" t="s">
        <v>483</v>
      </c>
      <c r="F152" s="130" t="s">
        <v>484</v>
      </c>
      <c r="G152" s="131" t="s">
        <v>211</v>
      </c>
      <c r="H152" s="132">
        <v>2</v>
      </c>
      <c r="I152" s="5"/>
      <c r="J152" s="133">
        <f>ROUND(I152*H152,2)</f>
        <v>0</v>
      </c>
      <c r="K152" s="130" t="s">
        <v>141</v>
      </c>
      <c r="L152" s="20"/>
      <c r="M152" s="134" t="s">
        <v>1</v>
      </c>
      <c r="N152" s="135" t="s">
        <v>38</v>
      </c>
      <c r="O152" s="40"/>
      <c r="P152" s="136">
        <f>O152*H152</f>
        <v>0</v>
      </c>
      <c r="Q152" s="136">
        <v>0.00188</v>
      </c>
      <c r="R152" s="136">
        <f>Q152*H152</f>
        <v>0.00376</v>
      </c>
      <c r="S152" s="136">
        <v>0</v>
      </c>
      <c r="T152" s="137">
        <f>S152*H152</f>
        <v>0</v>
      </c>
      <c r="AR152" s="11" t="s">
        <v>142</v>
      </c>
      <c r="AT152" s="11" t="s">
        <v>137</v>
      </c>
      <c r="AU152" s="11" t="s">
        <v>77</v>
      </c>
      <c r="AY152" s="11" t="s">
        <v>135</v>
      </c>
      <c r="BE152" s="138">
        <f>IF(N152="základní",J152,0)</f>
        <v>0</v>
      </c>
      <c r="BF152" s="138">
        <f>IF(N152="snížená",J152,0)</f>
        <v>0</v>
      </c>
      <c r="BG152" s="138">
        <f>IF(N152="zákl. přenesená",J152,0)</f>
        <v>0</v>
      </c>
      <c r="BH152" s="138">
        <f>IF(N152="sníž. přenesená",J152,0)</f>
        <v>0</v>
      </c>
      <c r="BI152" s="138">
        <f>IF(N152="nulová",J152,0)</f>
        <v>0</v>
      </c>
      <c r="BJ152" s="11" t="s">
        <v>75</v>
      </c>
      <c r="BK152" s="138">
        <f>ROUND(I152*H152,2)</f>
        <v>0</v>
      </c>
      <c r="BL152" s="11" t="s">
        <v>142</v>
      </c>
      <c r="BM152" s="11" t="s">
        <v>485</v>
      </c>
    </row>
    <row r="153" spans="2:47" s="21" customFormat="1" ht="12">
      <c r="B153" s="20"/>
      <c r="D153" s="139" t="s">
        <v>144</v>
      </c>
      <c r="F153" s="140" t="s">
        <v>486</v>
      </c>
      <c r="L153" s="20"/>
      <c r="M153" s="141"/>
      <c r="N153" s="40"/>
      <c r="O153" s="40"/>
      <c r="P153" s="40"/>
      <c r="Q153" s="40"/>
      <c r="R153" s="40"/>
      <c r="S153" s="40"/>
      <c r="T153" s="41"/>
      <c r="AT153" s="11" t="s">
        <v>144</v>
      </c>
      <c r="AU153" s="11" t="s">
        <v>77</v>
      </c>
    </row>
    <row r="154" spans="2:51" s="143" customFormat="1" ht="12">
      <c r="B154" s="142"/>
      <c r="D154" s="139" t="s">
        <v>146</v>
      </c>
      <c r="E154" s="144" t="s">
        <v>1</v>
      </c>
      <c r="F154" s="145" t="s">
        <v>487</v>
      </c>
      <c r="H154" s="144" t="s">
        <v>1</v>
      </c>
      <c r="L154" s="142"/>
      <c r="M154" s="146"/>
      <c r="N154" s="147"/>
      <c r="O154" s="147"/>
      <c r="P154" s="147"/>
      <c r="Q154" s="147"/>
      <c r="R154" s="147"/>
      <c r="S154" s="147"/>
      <c r="T154" s="148"/>
      <c r="AT154" s="144" t="s">
        <v>146</v>
      </c>
      <c r="AU154" s="144" t="s">
        <v>77</v>
      </c>
      <c r="AV154" s="143" t="s">
        <v>75</v>
      </c>
      <c r="AW154" s="143" t="s">
        <v>30</v>
      </c>
      <c r="AX154" s="143" t="s">
        <v>67</v>
      </c>
      <c r="AY154" s="144" t="s">
        <v>135</v>
      </c>
    </row>
    <row r="155" spans="2:51" s="150" customFormat="1" ht="12">
      <c r="B155" s="149"/>
      <c r="D155" s="139" t="s">
        <v>146</v>
      </c>
      <c r="E155" s="151" t="s">
        <v>1</v>
      </c>
      <c r="F155" s="152" t="s">
        <v>77</v>
      </c>
      <c r="H155" s="153">
        <v>2</v>
      </c>
      <c r="L155" s="149"/>
      <c r="M155" s="154"/>
      <c r="N155" s="155"/>
      <c r="O155" s="155"/>
      <c r="P155" s="155"/>
      <c r="Q155" s="155"/>
      <c r="R155" s="155"/>
      <c r="S155" s="155"/>
      <c r="T155" s="156"/>
      <c r="AT155" s="151" t="s">
        <v>146</v>
      </c>
      <c r="AU155" s="151" t="s">
        <v>77</v>
      </c>
      <c r="AV155" s="150" t="s">
        <v>77</v>
      </c>
      <c r="AW155" s="150" t="s">
        <v>30</v>
      </c>
      <c r="AX155" s="150" t="s">
        <v>75</v>
      </c>
      <c r="AY155" s="151" t="s">
        <v>135</v>
      </c>
    </row>
    <row r="156" spans="2:65" s="21" customFormat="1" ht="16.5" customHeight="1">
      <c r="B156" s="20"/>
      <c r="C156" s="128" t="s">
        <v>241</v>
      </c>
      <c r="D156" s="128" t="s">
        <v>137</v>
      </c>
      <c r="E156" s="129" t="s">
        <v>488</v>
      </c>
      <c r="F156" s="130" t="s">
        <v>489</v>
      </c>
      <c r="G156" s="131" t="s">
        <v>211</v>
      </c>
      <c r="H156" s="132">
        <v>2</v>
      </c>
      <c r="I156" s="5"/>
      <c r="J156" s="133">
        <f>ROUND(I156*H156,2)</f>
        <v>0</v>
      </c>
      <c r="K156" s="130" t="s">
        <v>1</v>
      </c>
      <c r="L156" s="20"/>
      <c r="M156" s="134" t="s">
        <v>1</v>
      </c>
      <c r="N156" s="135" t="s">
        <v>38</v>
      </c>
      <c r="O156" s="40"/>
      <c r="P156" s="136">
        <f>O156*H156</f>
        <v>0</v>
      </c>
      <c r="Q156" s="136">
        <v>0.00188</v>
      </c>
      <c r="R156" s="136">
        <f>Q156*H156</f>
        <v>0.00376</v>
      </c>
      <c r="S156" s="136">
        <v>0</v>
      </c>
      <c r="T156" s="137">
        <f>S156*H156</f>
        <v>0</v>
      </c>
      <c r="AR156" s="11" t="s">
        <v>142</v>
      </c>
      <c r="AT156" s="11" t="s">
        <v>137</v>
      </c>
      <c r="AU156" s="11" t="s">
        <v>77</v>
      </c>
      <c r="AY156" s="11" t="s">
        <v>135</v>
      </c>
      <c r="BE156" s="138">
        <f>IF(N156="základní",J156,0)</f>
        <v>0</v>
      </c>
      <c r="BF156" s="138">
        <f>IF(N156="snížená",J156,0)</f>
        <v>0</v>
      </c>
      <c r="BG156" s="138">
        <f>IF(N156="zákl. přenesená",J156,0)</f>
        <v>0</v>
      </c>
      <c r="BH156" s="138">
        <f>IF(N156="sníž. přenesená",J156,0)</f>
        <v>0</v>
      </c>
      <c r="BI156" s="138">
        <f>IF(N156="nulová",J156,0)</f>
        <v>0</v>
      </c>
      <c r="BJ156" s="11" t="s">
        <v>75</v>
      </c>
      <c r="BK156" s="138">
        <f>ROUND(I156*H156,2)</f>
        <v>0</v>
      </c>
      <c r="BL156" s="11" t="s">
        <v>142</v>
      </c>
      <c r="BM156" s="11" t="s">
        <v>490</v>
      </c>
    </row>
    <row r="157" spans="2:47" s="21" customFormat="1" ht="12">
      <c r="B157" s="20"/>
      <c r="D157" s="139" t="s">
        <v>144</v>
      </c>
      <c r="F157" s="140" t="s">
        <v>491</v>
      </c>
      <c r="L157" s="20"/>
      <c r="M157" s="141"/>
      <c r="N157" s="40"/>
      <c r="O157" s="40"/>
      <c r="P157" s="40"/>
      <c r="Q157" s="40"/>
      <c r="R157" s="40"/>
      <c r="S157" s="40"/>
      <c r="T157" s="41"/>
      <c r="AT157" s="11" t="s">
        <v>144</v>
      </c>
      <c r="AU157" s="11" t="s">
        <v>77</v>
      </c>
    </row>
    <row r="158" spans="2:51" s="143" customFormat="1" ht="12">
      <c r="B158" s="142"/>
      <c r="D158" s="139" t="s">
        <v>146</v>
      </c>
      <c r="E158" s="144" t="s">
        <v>1</v>
      </c>
      <c r="F158" s="145" t="s">
        <v>492</v>
      </c>
      <c r="H158" s="144" t="s">
        <v>1</v>
      </c>
      <c r="L158" s="142"/>
      <c r="M158" s="146"/>
      <c r="N158" s="147"/>
      <c r="O158" s="147"/>
      <c r="P158" s="147"/>
      <c r="Q158" s="147"/>
      <c r="R158" s="147"/>
      <c r="S158" s="147"/>
      <c r="T158" s="148"/>
      <c r="AT158" s="144" t="s">
        <v>146</v>
      </c>
      <c r="AU158" s="144" t="s">
        <v>77</v>
      </c>
      <c r="AV158" s="143" t="s">
        <v>75</v>
      </c>
      <c r="AW158" s="143" t="s">
        <v>30</v>
      </c>
      <c r="AX158" s="143" t="s">
        <v>67</v>
      </c>
      <c r="AY158" s="144" t="s">
        <v>135</v>
      </c>
    </row>
    <row r="159" spans="2:51" s="150" customFormat="1" ht="12">
      <c r="B159" s="149"/>
      <c r="D159" s="139" t="s">
        <v>146</v>
      </c>
      <c r="E159" s="151" t="s">
        <v>1</v>
      </c>
      <c r="F159" s="152" t="s">
        <v>77</v>
      </c>
      <c r="H159" s="153">
        <v>2</v>
      </c>
      <c r="L159" s="149"/>
      <c r="M159" s="154"/>
      <c r="N159" s="155"/>
      <c r="O159" s="155"/>
      <c r="P159" s="155"/>
      <c r="Q159" s="155"/>
      <c r="R159" s="155"/>
      <c r="S159" s="155"/>
      <c r="T159" s="156"/>
      <c r="AT159" s="151" t="s">
        <v>146</v>
      </c>
      <c r="AU159" s="151" t="s">
        <v>77</v>
      </c>
      <c r="AV159" s="150" t="s">
        <v>77</v>
      </c>
      <c r="AW159" s="150" t="s">
        <v>30</v>
      </c>
      <c r="AX159" s="150" t="s">
        <v>75</v>
      </c>
      <c r="AY159" s="151" t="s">
        <v>135</v>
      </c>
    </row>
    <row r="160" spans="2:63" s="116" customFormat="1" ht="22.95" customHeight="1">
      <c r="B160" s="115"/>
      <c r="D160" s="117" t="s">
        <v>66</v>
      </c>
      <c r="E160" s="126" t="s">
        <v>184</v>
      </c>
      <c r="F160" s="126" t="s">
        <v>255</v>
      </c>
      <c r="J160" s="127">
        <f>BK160</f>
        <v>0</v>
      </c>
      <c r="L160" s="115"/>
      <c r="M160" s="120"/>
      <c r="N160" s="121"/>
      <c r="O160" s="121"/>
      <c r="P160" s="122">
        <f>SUM(P161:P168)</f>
        <v>0</v>
      </c>
      <c r="Q160" s="121"/>
      <c r="R160" s="122">
        <f>SUM(R161:R168)</f>
        <v>0.02263</v>
      </c>
      <c r="S160" s="121"/>
      <c r="T160" s="123">
        <f>SUM(T161:T168)</f>
        <v>0.15325</v>
      </c>
      <c r="AR160" s="117" t="s">
        <v>75</v>
      </c>
      <c r="AT160" s="124" t="s">
        <v>66</v>
      </c>
      <c r="AU160" s="124" t="s">
        <v>75</v>
      </c>
      <c r="AY160" s="117" t="s">
        <v>135</v>
      </c>
      <c r="BK160" s="125">
        <f>SUM(BK161:BK168)</f>
        <v>0</v>
      </c>
    </row>
    <row r="161" spans="2:65" s="21" customFormat="1" ht="16.5" customHeight="1">
      <c r="B161" s="20"/>
      <c r="C161" s="128" t="s">
        <v>248</v>
      </c>
      <c r="D161" s="128" t="s">
        <v>137</v>
      </c>
      <c r="E161" s="129" t="s">
        <v>257</v>
      </c>
      <c r="F161" s="130" t="s">
        <v>258</v>
      </c>
      <c r="G161" s="131" t="s">
        <v>259</v>
      </c>
      <c r="H161" s="132">
        <v>5</v>
      </c>
      <c r="I161" s="5"/>
      <c r="J161" s="133">
        <f>ROUND(I161*H161,2)</f>
        <v>0</v>
      </c>
      <c r="K161" s="130" t="s">
        <v>1</v>
      </c>
      <c r="L161" s="20"/>
      <c r="M161" s="134" t="s">
        <v>1</v>
      </c>
      <c r="N161" s="135" t="s">
        <v>38</v>
      </c>
      <c r="O161" s="40"/>
      <c r="P161" s="136">
        <f>O161*H161</f>
        <v>0</v>
      </c>
      <c r="Q161" s="136">
        <v>0</v>
      </c>
      <c r="R161" s="136">
        <f>Q161*H161</f>
        <v>0</v>
      </c>
      <c r="S161" s="136">
        <v>0.03065</v>
      </c>
      <c r="T161" s="137">
        <f>S161*H161</f>
        <v>0.15325</v>
      </c>
      <c r="AR161" s="11" t="s">
        <v>142</v>
      </c>
      <c r="AT161" s="11" t="s">
        <v>137</v>
      </c>
      <c r="AU161" s="11" t="s">
        <v>77</v>
      </c>
      <c r="AY161" s="11" t="s">
        <v>135</v>
      </c>
      <c r="BE161" s="138">
        <f>IF(N161="základní",J161,0)</f>
        <v>0</v>
      </c>
      <c r="BF161" s="138">
        <f>IF(N161="snížená",J161,0)</f>
        <v>0</v>
      </c>
      <c r="BG161" s="138">
        <f>IF(N161="zákl. přenesená",J161,0)</f>
        <v>0</v>
      </c>
      <c r="BH161" s="138">
        <f>IF(N161="sníž. přenesená",J161,0)</f>
        <v>0</v>
      </c>
      <c r="BI161" s="138">
        <f>IF(N161="nulová",J161,0)</f>
        <v>0</v>
      </c>
      <c r="BJ161" s="11" t="s">
        <v>75</v>
      </c>
      <c r="BK161" s="138">
        <f>ROUND(I161*H161,2)</f>
        <v>0</v>
      </c>
      <c r="BL161" s="11" t="s">
        <v>142</v>
      </c>
      <c r="BM161" s="11" t="s">
        <v>260</v>
      </c>
    </row>
    <row r="162" spans="2:47" s="21" customFormat="1" ht="12">
      <c r="B162" s="20"/>
      <c r="D162" s="139" t="s">
        <v>144</v>
      </c>
      <c r="F162" s="140" t="s">
        <v>258</v>
      </c>
      <c r="L162" s="20"/>
      <c r="M162" s="141"/>
      <c r="N162" s="40"/>
      <c r="O162" s="40"/>
      <c r="P162" s="40"/>
      <c r="Q162" s="40"/>
      <c r="R162" s="40"/>
      <c r="S162" s="40"/>
      <c r="T162" s="41"/>
      <c r="AT162" s="11" t="s">
        <v>144</v>
      </c>
      <c r="AU162" s="11" t="s">
        <v>77</v>
      </c>
    </row>
    <row r="163" spans="2:65" s="21" customFormat="1" ht="16.5" customHeight="1">
      <c r="B163" s="20"/>
      <c r="C163" s="128" t="s">
        <v>256</v>
      </c>
      <c r="D163" s="128" t="s">
        <v>137</v>
      </c>
      <c r="E163" s="129" t="s">
        <v>276</v>
      </c>
      <c r="F163" s="130" t="s">
        <v>277</v>
      </c>
      <c r="G163" s="131" t="s">
        <v>259</v>
      </c>
      <c r="H163" s="132">
        <v>5</v>
      </c>
      <c r="I163" s="5"/>
      <c r="J163" s="133">
        <f>ROUND(I163*H163,2)</f>
        <v>0</v>
      </c>
      <c r="K163" s="130" t="s">
        <v>141</v>
      </c>
      <c r="L163" s="20"/>
      <c r="M163" s="134" t="s">
        <v>1</v>
      </c>
      <c r="N163" s="135" t="s">
        <v>38</v>
      </c>
      <c r="O163" s="40"/>
      <c r="P163" s="136">
        <f>O163*H163</f>
        <v>0</v>
      </c>
      <c r="Q163" s="136">
        <v>0.00427</v>
      </c>
      <c r="R163" s="136">
        <f>Q163*H163</f>
        <v>0.02135</v>
      </c>
      <c r="S163" s="136">
        <v>0</v>
      </c>
      <c r="T163" s="137">
        <f>S163*H163</f>
        <v>0</v>
      </c>
      <c r="AR163" s="11" t="s">
        <v>142</v>
      </c>
      <c r="AT163" s="11" t="s">
        <v>137</v>
      </c>
      <c r="AU163" s="11" t="s">
        <v>77</v>
      </c>
      <c r="AY163" s="11" t="s">
        <v>135</v>
      </c>
      <c r="BE163" s="138">
        <f>IF(N163="základní",J163,0)</f>
        <v>0</v>
      </c>
      <c r="BF163" s="138">
        <f>IF(N163="snížená",J163,0)</f>
        <v>0</v>
      </c>
      <c r="BG163" s="138">
        <f>IF(N163="zákl. přenesená",J163,0)</f>
        <v>0</v>
      </c>
      <c r="BH163" s="138">
        <f>IF(N163="sníž. přenesená",J163,0)</f>
        <v>0</v>
      </c>
      <c r="BI163" s="138">
        <f>IF(N163="nulová",J163,0)</f>
        <v>0</v>
      </c>
      <c r="BJ163" s="11" t="s">
        <v>75</v>
      </c>
      <c r="BK163" s="138">
        <f>ROUND(I163*H163,2)</f>
        <v>0</v>
      </c>
      <c r="BL163" s="11" t="s">
        <v>142</v>
      </c>
      <c r="BM163" s="11" t="s">
        <v>278</v>
      </c>
    </row>
    <row r="164" spans="2:47" s="21" customFormat="1" ht="19.2">
      <c r="B164" s="20"/>
      <c r="D164" s="139" t="s">
        <v>144</v>
      </c>
      <c r="F164" s="140" t="s">
        <v>279</v>
      </c>
      <c r="L164" s="20"/>
      <c r="M164" s="141"/>
      <c r="N164" s="40"/>
      <c r="O164" s="40"/>
      <c r="P164" s="40"/>
      <c r="Q164" s="40"/>
      <c r="R164" s="40"/>
      <c r="S164" s="40"/>
      <c r="T164" s="41"/>
      <c r="AT164" s="11" t="s">
        <v>144</v>
      </c>
      <c r="AU164" s="11" t="s">
        <v>77</v>
      </c>
    </row>
    <row r="165" spans="2:65" s="21" customFormat="1" ht="16.5" customHeight="1">
      <c r="B165" s="20"/>
      <c r="C165" s="128" t="s">
        <v>261</v>
      </c>
      <c r="D165" s="128" t="s">
        <v>137</v>
      </c>
      <c r="E165" s="129" t="s">
        <v>290</v>
      </c>
      <c r="F165" s="130" t="s">
        <v>291</v>
      </c>
      <c r="G165" s="131" t="s">
        <v>259</v>
      </c>
      <c r="H165" s="132">
        <v>5</v>
      </c>
      <c r="I165" s="5"/>
      <c r="J165" s="133">
        <f>ROUND(I165*H165,2)</f>
        <v>0</v>
      </c>
      <c r="K165" s="130" t="s">
        <v>141</v>
      </c>
      <c r="L165" s="20"/>
      <c r="M165" s="134" t="s">
        <v>1</v>
      </c>
      <c r="N165" s="135" t="s">
        <v>38</v>
      </c>
      <c r="O165" s="40"/>
      <c r="P165" s="136">
        <f>O165*H165</f>
        <v>0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1" t="s">
        <v>236</v>
      </c>
      <c r="AT165" s="11" t="s">
        <v>137</v>
      </c>
      <c r="AU165" s="11" t="s">
        <v>77</v>
      </c>
      <c r="AY165" s="11" t="s">
        <v>135</v>
      </c>
      <c r="BE165" s="138">
        <f>IF(N165="základní",J165,0)</f>
        <v>0</v>
      </c>
      <c r="BF165" s="138">
        <f>IF(N165="snížená",J165,0)</f>
        <v>0</v>
      </c>
      <c r="BG165" s="138">
        <f>IF(N165="zákl. přenesená",J165,0)</f>
        <v>0</v>
      </c>
      <c r="BH165" s="138">
        <f>IF(N165="sníž. přenesená",J165,0)</f>
        <v>0</v>
      </c>
      <c r="BI165" s="138">
        <f>IF(N165="nulová",J165,0)</f>
        <v>0</v>
      </c>
      <c r="BJ165" s="11" t="s">
        <v>75</v>
      </c>
      <c r="BK165" s="138">
        <f>ROUND(I165*H165,2)</f>
        <v>0</v>
      </c>
      <c r="BL165" s="11" t="s">
        <v>236</v>
      </c>
      <c r="BM165" s="11" t="s">
        <v>292</v>
      </c>
    </row>
    <row r="166" spans="2:47" s="21" customFormat="1" ht="12">
      <c r="B166" s="20"/>
      <c r="D166" s="139" t="s">
        <v>144</v>
      </c>
      <c r="F166" s="140" t="s">
        <v>293</v>
      </c>
      <c r="L166" s="20"/>
      <c r="M166" s="141"/>
      <c r="N166" s="40"/>
      <c r="O166" s="40"/>
      <c r="P166" s="40"/>
      <c r="Q166" s="40"/>
      <c r="R166" s="40"/>
      <c r="S166" s="40"/>
      <c r="T166" s="41"/>
      <c r="AT166" s="11" t="s">
        <v>144</v>
      </c>
      <c r="AU166" s="11" t="s">
        <v>77</v>
      </c>
    </row>
    <row r="167" spans="2:65" s="21" customFormat="1" ht="16.5" customHeight="1">
      <c r="B167" s="20"/>
      <c r="C167" s="128" t="s">
        <v>7</v>
      </c>
      <c r="D167" s="128" t="s">
        <v>137</v>
      </c>
      <c r="E167" s="129" t="s">
        <v>295</v>
      </c>
      <c r="F167" s="130" t="s">
        <v>296</v>
      </c>
      <c r="G167" s="131" t="s">
        <v>297</v>
      </c>
      <c r="H167" s="132">
        <v>1</v>
      </c>
      <c r="I167" s="5"/>
      <c r="J167" s="133">
        <f>ROUND(I167*H167,2)</f>
        <v>0</v>
      </c>
      <c r="K167" s="130" t="s">
        <v>1</v>
      </c>
      <c r="L167" s="20"/>
      <c r="M167" s="134" t="s">
        <v>1</v>
      </c>
      <c r="N167" s="135" t="s">
        <v>38</v>
      </c>
      <c r="O167" s="40"/>
      <c r="P167" s="136">
        <f>O167*H167</f>
        <v>0</v>
      </c>
      <c r="Q167" s="136">
        <v>0.00128</v>
      </c>
      <c r="R167" s="136">
        <f>Q167*H167</f>
        <v>0.00128</v>
      </c>
      <c r="S167" s="136">
        <v>0</v>
      </c>
      <c r="T167" s="137">
        <f>S167*H167</f>
        <v>0</v>
      </c>
      <c r="AR167" s="11" t="s">
        <v>142</v>
      </c>
      <c r="AT167" s="11" t="s">
        <v>137</v>
      </c>
      <c r="AU167" s="11" t="s">
        <v>77</v>
      </c>
      <c r="AY167" s="11" t="s">
        <v>135</v>
      </c>
      <c r="BE167" s="138">
        <f>IF(N167="základní",J167,0)</f>
        <v>0</v>
      </c>
      <c r="BF167" s="138">
        <f>IF(N167="snížená",J167,0)</f>
        <v>0</v>
      </c>
      <c r="BG167" s="138">
        <f>IF(N167="zákl. přenesená",J167,0)</f>
        <v>0</v>
      </c>
      <c r="BH167" s="138">
        <f>IF(N167="sníž. přenesená",J167,0)</f>
        <v>0</v>
      </c>
      <c r="BI167" s="138">
        <f>IF(N167="nulová",J167,0)</f>
        <v>0</v>
      </c>
      <c r="BJ167" s="11" t="s">
        <v>75</v>
      </c>
      <c r="BK167" s="138">
        <f>ROUND(I167*H167,2)</f>
        <v>0</v>
      </c>
      <c r="BL167" s="11" t="s">
        <v>142</v>
      </c>
      <c r="BM167" s="11" t="s">
        <v>298</v>
      </c>
    </row>
    <row r="168" spans="2:47" s="21" customFormat="1" ht="12">
      <c r="B168" s="20"/>
      <c r="D168" s="139" t="s">
        <v>144</v>
      </c>
      <c r="F168" s="140" t="s">
        <v>296</v>
      </c>
      <c r="L168" s="20"/>
      <c r="M168" s="141"/>
      <c r="N168" s="40"/>
      <c r="O168" s="40"/>
      <c r="P168" s="40"/>
      <c r="Q168" s="40"/>
      <c r="R168" s="40"/>
      <c r="S168" s="40"/>
      <c r="T168" s="41"/>
      <c r="AT168" s="11" t="s">
        <v>144</v>
      </c>
      <c r="AU168" s="11" t="s">
        <v>77</v>
      </c>
    </row>
    <row r="169" spans="2:63" s="116" customFormat="1" ht="22.95" customHeight="1">
      <c r="B169" s="115"/>
      <c r="D169" s="117" t="s">
        <v>66</v>
      </c>
      <c r="E169" s="126" t="s">
        <v>191</v>
      </c>
      <c r="F169" s="126" t="s">
        <v>311</v>
      </c>
      <c r="J169" s="127">
        <f>BK169</f>
        <v>0</v>
      </c>
      <c r="L169" s="115"/>
      <c r="M169" s="120"/>
      <c r="N169" s="121"/>
      <c r="O169" s="121"/>
      <c r="P169" s="122">
        <f>SUM(P170:P192)</f>
        <v>0</v>
      </c>
      <c r="Q169" s="121"/>
      <c r="R169" s="122">
        <f>SUM(R170:R192)</f>
        <v>0.00064</v>
      </c>
      <c r="S169" s="121"/>
      <c r="T169" s="123">
        <f>SUM(T170:T192)</f>
        <v>1.5500000000000003</v>
      </c>
      <c r="AR169" s="117" t="s">
        <v>75</v>
      </c>
      <c r="AT169" s="124" t="s">
        <v>66</v>
      </c>
      <c r="AU169" s="124" t="s">
        <v>75</v>
      </c>
      <c r="AY169" s="117" t="s">
        <v>135</v>
      </c>
      <c r="BK169" s="125">
        <f>SUM(BK170:BK192)</f>
        <v>0</v>
      </c>
    </row>
    <row r="170" spans="2:65" s="21" customFormat="1" ht="16.5" customHeight="1">
      <c r="B170" s="20"/>
      <c r="C170" s="128" t="s">
        <v>270</v>
      </c>
      <c r="D170" s="128" t="s">
        <v>137</v>
      </c>
      <c r="E170" s="129" t="s">
        <v>313</v>
      </c>
      <c r="F170" s="130" t="s">
        <v>314</v>
      </c>
      <c r="G170" s="131" t="s">
        <v>259</v>
      </c>
      <c r="H170" s="132">
        <v>8</v>
      </c>
      <c r="I170" s="5"/>
      <c r="J170" s="133">
        <f>ROUND(I170*H170,2)</f>
        <v>0</v>
      </c>
      <c r="K170" s="130" t="s">
        <v>141</v>
      </c>
      <c r="L170" s="20"/>
      <c r="M170" s="134" t="s">
        <v>1</v>
      </c>
      <c r="N170" s="135" t="s">
        <v>38</v>
      </c>
      <c r="O170" s="40"/>
      <c r="P170" s="136">
        <f>O170*H170</f>
        <v>0</v>
      </c>
      <c r="Q170" s="136">
        <v>8E-05</v>
      </c>
      <c r="R170" s="136">
        <f>Q170*H170</f>
        <v>0.00064</v>
      </c>
      <c r="S170" s="136">
        <v>0</v>
      </c>
      <c r="T170" s="137">
        <f>S170*H170</f>
        <v>0</v>
      </c>
      <c r="AR170" s="11" t="s">
        <v>142</v>
      </c>
      <c r="AT170" s="11" t="s">
        <v>137</v>
      </c>
      <c r="AU170" s="11" t="s">
        <v>77</v>
      </c>
      <c r="AY170" s="11" t="s">
        <v>135</v>
      </c>
      <c r="BE170" s="138">
        <f>IF(N170="základní",J170,0)</f>
        <v>0</v>
      </c>
      <c r="BF170" s="138">
        <f>IF(N170="snížená",J170,0)</f>
        <v>0</v>
      </c>
      <c r="BG170" s="138">
        <f>IF(N170="zákl. přenesená",J170,0)</f>
        <v>0</v>
      </c>
      <c r="BH170" s="138">
        <f>IF(N170="sníž. přenesená",J170,0)</f>
        <v>0</v>
      </c>
      <c r="BI170" s="138">
        <f>IF(N170="nulová",J170,0)</f>
        <v>0</v>
      </c>
      <c r="BJ170" s="11" t="s">
        <v>75</v>
      </c>
      <c r="BK170" s="138">
        <f>ROUND(I170*H170,2)</f>
        <v>0</v>
      </c>
      <c r="BL170" s="11" t="s">
        <v>142</v>
      </c>
      <c r="BM170" s="11" t="s">
        <v>315</v>
      </c>
    </row>
    <row r="171" spans="2:47" s="21" customFormat="1" ht="12">
      <c r="B171" s="20"/>
      <c r="D171" s="139" t="s">
        <v>144</v>
      </c>
      <c r="F171" s="140" t="s">
        <v>316</v>
      </c>
      <c r="L171" s="20"/>
      <c r="M171" s="141"/>
      <c r="N171" s="40"/>
      <c r="O171" s="40"/>
      <c r="P171" s="40"/>
      <c r="Q171" s="40"/>
      <c r="R171" s="40"/>
      <c r="S171" s="40"/>
      <c r="T171" s="41"/>
      <c r="AT171" s="11" t="s">
        <v>144</v>
      </c>
      <c r="AU171" s="11" t="s">
        <v>77</v>
      </c>
    </row>
    <row r="172" spans="2:51" s="143" customFormat="1" ht="12">
      <c r="B172" s="142"/>
      <c r="D172" s="139" t="s">
        <v>146</v>
      </c>
      <c r="E172" s="144" t="s">
        <v>1</v>
      </c>
      <c r="F172" s="145" t="s">
        <v>493</v>
      </c>
      <c r="H172" s="144" t="s">
        <v>1</v>
      </c>
      <c r="L172" s="142"/>
      <c r="M172" s="146"/>
      <c r="N172" s="147"/>
      <c r="O172" s="147"/>
      <c r="P172" s="147"/>
      <c r="Q172" s="147"/>
      <c r="R172" s="147"/>
      <c r="S172" s="147"/>
      <c r="T172" s="148"/>
      <c r="AT172" s="144" t="s">
        <v>146</v>
      </c>
      <c r="AU172" s="144" t="s">
        <v>77</v>
      </c>
      <c r="AV172" s="143" t="s">
        <v>75</v>
      </c>
      <c r="AW172" s="143" t="s">
        <v>30</v>
      </c>
      <c r="AX172" s="143" t="s">
        <v>67</v>
      </c>
      <c r="AY172" s="144" t="s">
        <v>135</v>
      </c>
    </row>
    <row r="173" spans="2:51" s="150" customFormat="1" ht="12">
      <c r="B173" s="149"/>
      <c r="D173" s="139" t="s">
        <v>146</v>
      </c>
      <c r="E173" s="151" t="s">
        <v>1</v>
      </c>
      <c r="F173" s="152" t="s">
        <v>184</v>
      </c>
      <c r="H173" s="153">
        <v>8</v>
      </c>
      <c r="L173" s="149"/>
      <c r="M173" s="154"/>
      <c r="N173" s="155"/>
      <c r="O173" s="155"/>
      <c r="P173" s="155"/>
      <c r="Q173" s="155"/>
      <c r="R173" s="155"/>
      <c r="S173" s="155"/>
      <c r="T173" s="156"/>
      <c r="AT173" s="151" t="s">
        <v>146</v>
      </c>
      <c r="AU173" s="151" t="s">
        <v>77</v>
      </c>
      <c r="AV173" s="150" t="s">
        <v>77</v>
      </c>
      <c r="AW173" s="150" t="s">
        <v>30</v>
      </c>
      <c r="AX173" s="150" t="s">
        <v>75</v>
      </c>
      <c r="AY173" s="151" t="s">
        <v>135</v>
      </c>
    </row>
    <row r="174" spans="2:65" s="21" customFormat="1" ht="16.5" customHeight="1">
      <c r="B174" s="20"/>
      <c r="C174" s="128" t="s">
        <v>275</v>
      </c>
      <c r="D174" s="128" t="s">
        <v>137</v>
      </c>
      <c r="E174" s="129" t="s">
        <v>326</v>
      </c>
      <c r="F174" s="130" t="s">
        <v>327</v>
      </c>
      <c r="G174" s="131" t="s">
        <v>140</v>
      </c>
      <c r="H174" s="132">
        <v>0.405</v>
      </c>
      <c r="I174" s="5"/>
      <c r="J174" s="133">
        <f>ROUND(I174*H174,2)</f>
        <v>0</v>
      </c>
      <c r="K174" s="130" t="s">
        <v>141</v>
      </c>
      <c r="L174" s="20"/>
      <c r="M174" s="134" t="s">
        <v>1</v>
      </c>
      <c r="N174" s="135" t="s">
        <v>38</v>
      </c>
      <c r="O174" s="40"/>
      <c r="P174" s="136">
        <f>O174*H174</f>
        <v>0</v>
      </c>
      <c r="Q174" s="136">
        <v>0</v>
      </c>
      <c r="R174" s="136">
        <f>Q174*H174</f>
        <v>0</v>
      </c>
      <c r="S174" s="136">
        <v>2.2</v>
      </c>
      <c r="T174" s="137">
        <f>S174*H174</f>
        <v>0.8910000000000001</v>
      </c>
      <c r="AR174" s="11" t="s">
        <v>142</v>
      </c>
      <c r="AT174" s="11" t="s">
        <v>137</v>
      </c>
      <c r="AU174" s="11" t="s">
        <v>77</v>
      </c>
      <c r="AY174" s="11" t="s">
        <v>135</v>
      </c>
      <c r="BE174" s="138">
        <f>IF(N174="základní",J174,0)</f>
        <v>0</v>
      </c>
      <c r="BF174" s="138">
        <f>IF(N174="snížená",J174,0)</f>
        <v>0</v>
      </c>
      <c r="BG174" s="138">
        <f>IF(N174="zákl. přenesená",J174,0)</f>
        <v>0</v>
      </c>
      <c r="BH174" s="138">
        <f>IF(N174="sníž. přenesená",J174,0)</f>
        <v>0</v>
      </c>
      <c r="BI174" s="138">
        <f>IF(N174="nulová",J174,0)</f>
        <v>0</v>
      </c>
      <c r="BJ174" s="11" t="s">
        <v>75</v>
      </c>
      <c r="BK174" s="138">
        <f>ROUND(I174*H174,2)</f>
        <v>0</v>
      </c>
      <c r="BL174" s="11" t="s">
        <v>142</v>
      </c>
      <c r="BM174" s="11" t="s">
        <v>328</v>
      </c>
    </row>
    <row r="175" spans="2:47" s="21" customFormat="1" ht="12">
      <c r="B175" s="20"/>
      <c r="D175" s="139" t="s">
        <v>144</v>
      </c>
      <c r="F175" s="140" t="s">
        <v>329</v>
      </c>
      <c r="L175" s="20"/>
      <c r="M175" s="141"/>
      <c r="N175" s="40"/>
      <c r="O175" s="40"/>
      <c r="P175" s="40"/>
      <c r="Q175" s="40"/>
      <c r="R175" s="40"/>
      <c r="S175" s="40"/>
      <c r="T175" s="41"/>
      <c r="AT175" s="11" t="s">
        <v>144</v>
      </c>
      <c r="AU175" s="11" t="s">
        <v>77</v>
      </c>
    </row>
    <row r="176" spans="2:51" s="143" customFormat="1" ht="12">
      <c r="B176" s="142"/>
      <c r="D176" s="139" t="s">
        <v>146</v>
      </c>
      <c r="E176" s="144" t="s">
        <v>1</v>
      </c>
      <c r="F176" s="145" t="s">
        <v>330</v>
      </c>
      <c r="H176" s="144" t="s">
        <v>1</v>
      </c>
      <c r="L176" s="142"/>
      <c r="M176" s="146"/>
      <c r="N176" s="147"/>
      <c r="O176" s="147"/>
      <c r="P176" s="147"/>
      <c r="Q176" s="147"/>
      <c r="R176" s="147"/>
      <c r="S176" s="147"/>
      <c r="T176" s="148"/>
      <c r="AT176" s="144" t="s">
        <v>146</v>
      </c>
      <c r="AU176" s="144" t="s">
        <v>77</v>
      </c>
      <c r="AV176" s="143" t="s">
        <v>75</v>
      </c>
      <c r="AW176" s="143" t="s">
        <v>30</v>
      </c>
      <c r="AX176" s="143" t="s">
        <v>67</v>
      </c>
      <c r="AY176" s="144" t="s">
        <v>135</v>
      </c>
    </row>
    <row r="177" spans="2:51" s="150" customFormat="1" ht="12">
      <c r="B177" s="149"/>
      <c r="D177" s="139" t="s">
        <v>146</v>
      </c>
      <c r="E177" s="151" t="s">
        <v>1</v>
      </c>
      <c r="F177" s="152" t="s">
        <v>494</v>
      </c>
      <c r="H177" s="153">
        <v>0.405</v>
      </c>
      <c r="L177" s="149"/>
      <c r="M177" s="154"/>
      <c r="N177" s="155"/>
      <c r="O177" s="155"/>
      <c r="P177" s="155"/>
      <c r="Q177" s="155"/>
      <c r="R177" s="155"/>
      <c r="S177" s="155"/>
      <c r="T177" s="156"/>
      <c r="AT177" s="151" t="s">
        <v>146</v>
      </c>
      <c r="AU177" s="151" t="s">
        <v>77</v>
      </c>
      <c r="AV177" s="150" t="s">
        <v>77</v>
      </c>
      <c r="AW177" s="150" t="s">
        <v>30</v>
      </c>
      <c r="AX177" s="150" t="s">
        <v>75</v>
      </c>
      <c r="AY177" s="151" t="s">
        <v>135</v>
      </c>
    </row>
    <row r="178" spans="2:65" s="21" customFormat="1" ht="16.5" customHeight="1">
      <c r="B178" s="20"/>
      <c r="C178" s="128" t="s">
        <v>280</v>
      </c>
      <c r="D178" s="128" t="s">
        <v>137</v>
      </c>
      <c r="E178" s="129" t="s">
        <v>333</v>
      </c>
      <c r="F178" s="130" t="s">
        <v>334</v>
      </c>
      <c r="G178" s="131" t="s">
        <v>211</v>
      </c>
      <c r="H178" s="132">
        <v>2.7</v>
      </c>
      <c r="I178" s="5"/>
      <c r="J178" s="133">
        <f>ROUND(I178*H178,2)</f>
        <v>0</v>
      </c>
      <c r="K178" s="130" t="s">
        <v>141</v>
      </c>
      <c r="L178" s="20"/>
      <c r="M178" s="134" t="s">
        <v>1</v>
      </c>
      <c r="N178" s="135" t="s">
        <v>38</v>
      </c>
      <c r="O178" s="40"/>
      <c r="P178" s="136">
        <f>O178*H178</f>
        <v>0</v>
      </c>
      <c r="Q178" s="136">
        <v>0</v>
      </c>
      <c r="R178" s="136">
        <f>Q178*H178</f>
        <v>0</v>
      </c>
      <c r="S178" s="136">
        <v>0.09</v>
      </c>
      <c r="T178" s="137">
        <f>S178*H178</f>
        <v>0.243</v>
      </c>
      <c r="AR178" s="11" t="s">
        <v>142</v>
      </c>
      <c r="AT178" s="11" t="s">
        <v>137</v>
      </c>
      <c r="AU178" s="11" t="s">
        <v>77</v>
      </c>
      <c r="AY178" s="11" t="s">
        <v>135</v>
      </c>
      <c r="BE178" s="138">
        <f>IF(N178="základní",J178,0)</f>
        <v>0</v>
      </c>
      <c r="BF178" s="138">
        <f>IF(N178="snížená",J178,0)</f>
        <v>0</v>
      </c>
      <c r="BG178" s="138">
        <f>IF(N178="zákl. přenesená",J178,0)</f>
        <v>0</v>
      </c>
      <c r="BH178" s="138">
        <f>IF(N178="sníž. přenesená",J178,0)</f>
        <v>0</v>
      </c>
      <c r="BI178" s="138">
        <f>IF(N178="nulová",J178,0)</f>
        <v>0</v>
      </c>
      <c r="BJ178" s="11" t="s">
        <v>75</v>
      </c>
      <c r="BK178" s="138">
        <f>ROUND(I178*H178,2)</f>
        <v>0</v>
      </c>
      <c r="BL178" s="11" t="s">
        <v>142</v>
      </c>
      <c r="BM178" s="11" t="s">
        <v>335</v>
      </c>
    </row>
    <row r="179" spans="2:47" s="21" customFormat="1" ht="12">
      <c r="B179" s="20"/>
      <c r="D179" s="139" t="s">
        <v>144</v>
      </c>
      <c r="F179" s="140" t="s">
        <v>336</v>
      </c>
      <c r="L179" s="20"/>
      <c r="M179" s="141"/>
      <c r="N179" s="40"/>
      <c r="O179" s="40"/>
      <c r="P179" s="40"/>
      <c r="Q179" s="40"/>
      <c r="R179" s="40"/>
      <c r="S179" s="40"/>
      <c r="T179" s="41"/>
      <c r="AT179" s="11" t="s">
        <v>144</v>
      </c>
      <c r="AU179" s="11" t="s">
        <v>77</v>
      </c>
    </row>
    <row r="180" spans="2:51" s="143" customFormat="1" ht="12">
      <c r="B180" s="142"/>
      <c r="D180" s="139" t="s">
        <v>146</v>
      </c>
      <c r="E180" s="144" t="s">
        <v>1</v>
      </c>
      <c r="F180" s="145" t="s">
        <v>330</v>
      </c>
      <c r="H180" s="144" t="s">
        <v>1</v>
      </c>
      <c r="L180" s="142"/>
      <c r="M180" s="146"/>
      <c r="N180" s="147"/>
      <c r="O180" s="147"/>
      <c r="P180" s="147"/>
      <c r="Q180" s="147"/>
      <c r="R180" s="147"/>
      <c r="S180" s="147"/>
      <c r="T180" s="148"/>
      <c r="AT180" s="144" t="s">
        <v>146</v>
      </c>
      <c r="AU180" s="144" t="s">
        <v>77</v>
      </c>
      <c r="AV180" s="143" t="s">
        <v>75</v>
      </c>
      <c r="AW180" s="143" t="s">
        <v>30</v>
      </c>
      <c r="AX180" s="143" t="s">
        <v>67</v>
      </c>
      <c r="AY180" s="144" t="s">
        <v>135</v>
      </c>
    </row>
    <row r="181" spans="2:51" s="150" customFormat="1" ht="12">
      <c r="B181" s="149"/>
      <c r="D181" s="139" t="s">
        <v>146</v>
      </c>
      <c r="E181" s="151" t="s">
        <v>1</v>
      </c>
      <c r="F181" s="152" t="s">
        <v>495</v>
      </c>
      <c r="H181" s="153">
        <v>2.7</v>
      </c>
      <c r="L181" s="149"/>
      <c r="M181" s="154"/>
      <c r="N181" s="155"/>
      <c r="O181" s="155"/>
      <c r="P181" s="155"/>
      <c r="Q181" s="155"/>
      <c r="R181" s="155"/>
      <c r="S181" s="155"/>
      <c r="T181" s="156"/>
      <c r="AT181" s="151" t="s">
        <v>146</v>
      </c>
      <c r="AU181" s="151" t="s">
        <v>77</v>
      </c>
      <c r="AV181" s="150" t="s">
        <v>77</v>
      </c>
      <c r="AW181" s="150" t="s">
        <v>30</v>
      </c>
      <c r="AX181" s="150" t="s">
        <v>75</v>
      </c>
      <c r="AY181" s="151" t="s">
        <v>135</v>
      </c>
    </row>
    <row r="182" spans="2:65" s="21" customFormat="1" ht="16.5" customHeight="1">
      <c r="B182" s="20"/>
      <c r="C182" s="128" t="s">
        <v>285</v>
      </c>
      <c r="D182" s="128" t="s">
        <v>137</v>
      </c>
      <c r="E182" s="129" t="s">
        <v>496</v>
      </c>
      <c r="F182" s="130" t="s">
        <v>497</v>
      </c>
      <c r="G182" s="131" t="s">
        <v>297</v>
      </c>
      <c r="H182" s="132">
        <v>1</v>
      </c>
      <c r="I182" s="5"/>
      <c r="J182" s="133">
        <f>ROUND(I182*H182,2)</f>
        <v>0</v>
      </c>
      <c r="K182" s="130" t="s">
        <v>1</v>
      </c>
      <c r="L182" s="20"/>
      <c r="M182" s="134" t="s">
        <v>1</v>
      </c>
      <c r="N182" s="135" t="s">
        <v>38</v>
      </c>
      <c r="O182" s="40"/>
      <c r="P182" s="136">
        <f>O182*H182</f>
        <v>0</v>
      </c>
      <c r="Q182" s="136">
        <v>0</v>
      </c>
      <c r="R182" s="136">
        <f>Q182*H182</f>
        <v>0</v>
      </c>
      <c r="S182" s="136">
        <v>0.09</v>
      </c>
      <c r="T182" s="137">
        <f>S182*H182</f>
        <v>0.09</v>
      </c>
      <c r="AR182" s="11" t="s">
        <v>142</v>
      </c>
      <c r="AT182" s="11" t="s">
        <v>137</v>
      </c>
      <c r="AU182" s="11" t="s">
        <v>77</v>
      </c>
      <c r="AY182" s="11" t="s">
        <v>135</v>
      </c>
      <c r="BE182" s="138">
        <f>IF(N182="základní",J182,0)</f>
        <v>0</v>
      </c>
      <c r="BF182" s="138">
        <f>IF(N182="snížená",J182,0)</f>
        <v>0</v>
      </c>
      <c r="BG182" s="138">
        <f>IF(N182="zákl. přenesená",J182,0)</f>
        <v>0</v>
      </c>
      <c r="BH182" s="138">
        <f>IF(N182="sníž. přenesená",J182,0)</f>
        <v>0</v>
      </c>
      <c r="BI182" s="138">
        <f>IF(N182="nulová",J182,0)</f>
        <v>0</v>
      </c>
      <c r="BJ182" s="11" t="s">
        <v>75</v>
      </c>
      <c r="BK182" s="138">
        <f>ROUND(I182*H182,2)</f>
        <v>0</v>
      </c>
      <c r="BL182" s="11" t="s">
        <v>142</v>
      </c>
      <c r="BM182" s="11" t="s">
        <v>498</v>
      </c>
    </row>
    <row r="183" spans="2:47" s="21" customFormat="1" ht="12">
      <c r="B183" s="20"/>
      <c r="D183" s="139" t="s">
        <v>144</v>
      </c>
      <c r="F183" s="140" t="s">
        <v>497</v>
      </c>
      <c r="L183" s="20"/>
      <c r="M183" s="141"/>
      <c r="N183" s="40"/>
      <c r="O183" s="40"/>
      <c r="P183" s="40"/>
      <c r="Q183" s="40"/>
      <c r="R183" s="40"/>
      <c r="S183" s="40"/>
      <c r="T183" s="41"/>
      <c r="AT183" s="11" t="s">
        <v>144</v>
      </c>
      <c r="AU183" s="11" t="s">
        <v>77</v>
      </c>
    </row>
    <row r="184" spans="2:65" s="21" customFormat="1" ht="16.5" customHeight="1">
      <c r="B184" s="20"/>
      <c r="C184" s="128" t="s">
        <v>289</v>
      </c>
      <c r="D184" s="128" t="s">
        <v>137</v>
      </c>
      <c r="E184" s="129" t="s">
        <v>499</v>
      </c>
      <c r="F184" s="130" t="s">
        <v>500</v>
      </c>
      <c r="G184" s="131" t="s">
        <v>297</v>
      </c>
      <c r="H184" s="132">
        <v>1</v>
      </c>
      <c r="I184" s="5"/>
      <c r="J184" s="133">
        <f>ROUND(I184*H184,2)</f>
        <v>0</v>
      </c>
      <c r="K184" s="130" t="s">
        <v>1</v>
      </c>
      <c r="L184" s="20"/>
      <c r="M184" s="134" t="s">
        <v>1</v>
      </c>
      <c r="N184" s="135" t="s">
        <v>38</v>
      </c>
      <c r="O184" s="40"/>
      <c r="P184" s="136">
        <f>O184*H184</f>
        <v>0</v>
      </c>
      <c r="Q184" s="136">
        <v>0</v>
      </c>
      <c r="R184" s="136">
        <f>Q184*H184</f>
        <v>0</v>
      </c>
      <c r="S184" s="136">
        <v>0.09</v>
      </c>
      <c r="T184" s="137">
        <f>S184*H184</f>
        <v>0.09</v>
      </c>
      <c r="AR184" s="11" t="s">
        <v>142</v>
      </c>
      <c r="AT184" s="11" t="s">
        <v>137</v>
      </c>
      <c r="AU184" s="11" t="s">
        <v>77</v>
      </c>
      <c r="AY184" s="11" t="s">
        <v>135</v>
      </c>
      <c r="BE184" s="138">
        <f>IF(N184="základní",J184,0)</f>
        <v>0</v>
      </c>
      <c r="BF184" s="138">
        <f>IF(N184="snížená",J184,0)</f>
        <v>0</v>
      </c>
      <c r="BG184" s="138">
        <f>IF(N184="zákl. přenesená",J184,0)</f>
        <v>0</v>
      </c>
      <c r="BH184" s="138">
        <f>IF(N184="sníž. přenesená",J184,0)</f>
        <v>0</v>
      </c>
      <c r="BI184" s="138">
        <f>IF(N184="nulová",J184,0)</f>
        <v>0</v>
      </c>
      <c r="BJ184" s="11" t="s">
        <v>75</v>
      </c>
      <c r="BK184" s="138">
        <f>ROUND(I184*H184,2)</f>
        <v>0</v>
      </c>
      <c r="BL184" s="11" t="s">
        <v>142</v>
      </c>
      <c r="BM184" s="11" t="s">
        <v>501</v>
      </c>
    </row>
    <row r="185" spans="2:47" s="21" customFormat="1" ht="12">
      <c r="B185" s="20"/>
      <c r="D185" s="139" t="s">
        <v>144</v>
      </c>
      <c r="F185" s="140" t="s">
        <v>500</v>
      </c>
      <c r="L185" s="20"/>
      <c r="M185" s="141"/>
      <c r="N185" s="40"/>
      <c r="O185" s="40"/>
      <c r="P185" s="40"/>
      <c r="Q185" s="40"/>
      <c r="R185" s="40"/>
      <c r="S185" s="40"/>
      <c r="T185" s="41"/>
      <c r="AT185" s="11" t="s">
        <v>144</v>
      </c>
      <c r="AU185" s="11" t="s">
        <v>77</v>
      </c>
    </row>
    <row r="186" spans="2:65" s="21" customFormat="1" ht="16.5" customHeight="1">
      <c r="B186" s="20"/>
      <c r="C186" s="128" t="s">
        <v>294</v>
      </c>
      <c r="D186" s="128" t="s">
        <v>137</v>
      </c>
      <c r="E186" s="129" t="s">
        <v>339</v>
      </c>
      <c r="F186" s="130" t="s">
        <v>340</v>
      </c>
      <c r="G186" s="131" t="s">
        <v>211</v>
      </c>
      <c r="H186" s="132">
        <v>4</v>
      </c>
      <c r="I186" s="5"/>
      <c r="J186" s="133">
        <f>ROUND(I186*H186,2)</f>
        <v>0</v>
      </c>
      <c r="K186" s="130" t="s">
        <v>141</v>
      </c>
      <c r="L186" s="20"/>
      <c r="M186" s="134" t="s">
        <v>1</v>
      </c>
      <c r="N186" s="135" t="s">
        <v>38</v>
      </c>
      <c r="O186" s="40"/>
      <c r="P186" s="136">
        <f>O186*H186</f>
        <v>0</v>
      </c>
      <c r="Q186" s="136">
        <v>0</v>
      </c>
      <c r="R186" s="136">
        <f>Q186*H186</f>
        <v>0</v>
      </c>
      <c r="S186" s="136">
        <v>0.059</v>
      </c>
      <c r="T186" s="137">
        <f>S186*H186</f>
        <v>0.236</v>
      </c>
      <c r="AR186" s="11" t="s">
        <v>142</v>
      </c>
      <c r="AT186" s="11" t="s">
        <v>137</v>
      </c>
      <c r="AU186" s="11" t="s">
        <v>77</v>
      </c>
      <c r="AY186" s="11" t="s">
        <v>135</v>
      </c>
      <c r="BE186" s="138">
        <f>IF(N186="základní",J186,0)</f>
        <v>0</v>
      </c>
      <c r="BF186" s="138">
        <f>IF(N186="snížená",J186,0)</f>
        <v>0</v>
      </c>
      <c r="BG186" s="138">
        <f>IF(N186="zákl. přenesená",J186,0)</f>
        <v>0</v>
      </c>
      <c r="BH186" s="138">
        <f>IF(N186="sníž. přenesená",J186,0)</f>
        <v>0</v>
      </c>
      <c r="BI186" s="138">
        <f>IF(N186="nulová",J186,0)</f>
        <v>0</v>
      </c>
      <c r="BJ186" s="11" t="s">
        <v>75</v>
      </c>
      <c r="BK186" s="138">
        <f>ROUND(I186*H186,2)</f>
        <v>0</v>
      </c>
      <c r="BL186" s="11" t="s">
        <v>142</v>
      </c>
      <c r="BM186" s="11" t="s">
        <v>341</v>
      </c>
    </row>
    <row r="187" spans="2:47" s="21" customFormat="1" ht="19.2">
      <c r="B187" s="20"/>
      <c r="D187" s="139" t="s">
        <v>144</v>
      </c>
      <c r="F187" s="140" t="s">
        <v>342</v>
      </c>
      <c r="L187" s="20"/>
      <c r="M187" s="141"/>
      <c r="N187" s="40"/>
      <c r="O187" s="40"/>
      <c r="P187" s="40"/>
      <c r="Q187" s="40"/>
      <c r="R187" s="40"/>
      <c r="S187" s="40"/>
      <c r="T187" s="41"/>
      <c r="AT187" s="11" t="s">
        <v>144</v>
      </c>
      <c r="AU187" s="11" t="s">
        <v>77</v>
      </c>
    </row>
    <row r="188" spans="2:51" s="143" customFormat="1" ht="12">
      <c r="B188" s="142"/>
      <c r="D188" s="139" t="s">
        <v>146</v>
      </c>
      <c r="E188" s="144" t="s">
        <v>1</v>
      </c>
      <c r="F188" s="145" t="s">
        <v>502</v>
      </c>
      <c r="H188" s="144" t="s">
        <v>1</v>
      </c>
      <c r="L188" s="142"/>
      <c r="M188" s="146"/>
      <c r="N188" s="147"/>
      <c r="O188" s="147"/>
      <c r="P188" s="147"/>
      <c r="Q188" s="147"/>
      <c r="R188" s="147"/>
      <c r="S188" s="147"/>
      <c r="T188" s="148"/>
      <c r="AT188" s="144" t="s">
        <v>146</v>
      </c>
      <c r="AU188" s="144" t="s">
        <v>77</v>
      </c>
      <c r="AV188" s="143" t="s">
        <v>75</v>
      </c>
      <c r="AW188" s="143" t="s">
        <v>30</v>
      </c>
      <c r="AX188" s="143" t="s">
        <v>67</v>
      </c>
      <c r="AY188" s="144" t="s">
        <v>135</v>
      </c>
    </row>
    <row r="189" spans="2:51" s="150" customFormat="1" ht="12">
      <c r="B189" s="149"/>
      <c r="D189" s="139" t="s">
        <v>146</v>
      </c>
      <c r="E189" s="151" t="s">
        <v>1</v>
      </c>
      <c r="F189" s="152" t="s">
        <v>77</v>
      </c>
      <c r="H189" s="153">
        <v>2</v>
      </c>
      <c r="L189" s="149"/>
      <c r="M189" s="154"/>
      <c r="N189" s="155"/>
      <c r="O189" s="155"/>
      <c r="P189" s="155"/>
      <c r="Q189" s="155"/>
      <c r="R189" s="155"/>
      <c r="S189" s="155"/>
      <c r="T189" s="156"/>
      <c r="AT189" s="151" t="s">
        <v>146</v>
      </c>
      <c r="AU189" s="151" t="s">
        <v>77</v>
      </c>
      <c r="AV189" s="150" t="s">
        <v>77</v>
      </c>
      <c r="AW189" s="150" t="s">
        <v>30</v>
      </c>
      <c r="AX189" s="150" t="s">
        <v>67</v>
      </c>
      <c r="AY189" s="151" t="s">
        <v>135</v>
      </c>
    </row>
    <row r="190" spans="2:51" s="143" customFormat="1" ht="12">
      <c r="B190" s="142"/>
      <c r="D190" s="139" t="s">
        <v>146</v>
      </c>
      <c r="E190" s="144" t="s">
        <v>1</v>
      </c>
      <c r="F190" s="145" t="s">
        <v>503</v>
      </c>
      <c r="H190" s="144" t="s">
        <v>1</v>
      </c>
      <c r="L190" s="142"/>
      <c r="M190" s="146"/>
      <c r="N190" s="147"/>
      <c r="O190" s="147"/>
      <c r="P190" s="147"/>
      <c r="Q190" s="147"/>
      <c r="R190" s="147"/>
      <c r="S190" s="147"/>
      <c r="T190" s="148"/>
      <c r="AT190" s="144" t="s">
        <v>146</v>
      </c>
      <c r="AU190" s="144" t="s">
        <v>77</v>
      </c>
      <c r="AV190" s="143" t="s">
        <v>75</v>
      </c>
      <c r="AW190" s="143" t="s">
        <v>30</v>
      </c>
      <c r="AX190" s="143" t="s">
        <v>67</v>
      </c>
      <c r="AY190" s="144" t="s">
        <v>135</v>
      </c>
    </row>
    <row r="191" spans="2:51" s="150" customFormat="1" ht="12">
      <c r="B191" s="149"/>
      <c r="D191" s="139" t="s">
        <v>146</v>
      </c>
      <c r="E191" s="151" t="s">
        <v>1</v>
      </c>
      <c r="F191" s="152" t="s">
        <v>77</v>
      </c>
      <c r="H191" s="153">
        <v>2</v>
      </c>
      <c r="L191" s="149"/>
      <c r="M191" s="154"/>
      <c r="N191" s="155"/>
      <c r="O191" s="155"/>
      <c r="P191" s="155"/>
      <c r="Q191" s="155"/>
      <c r="R191" s="155"/>
      <c r="S191" s="155"/>
      <c r="T191" s="156"/>
      <c r="AT191" s="151" t="s">
        <v>146</v>
      </c>
      <c r="AU191" s="151" t="s">
        <v>77</v>
      </c>
      <c r="AV191" s="150" t="s">
        <v>77</v>
      </c>
      <c r="AW191" s="150" t="s">
        <v>30</v>
      </c>
      <c r="AX191" s="150" t="s">
        <v>67</v>
      </c>
      <c r="AY191" s="151" t="s">
        <v>135</v>
      </c>
    </row>
    <row r="192" spans="2:51" s="158" customFormat="1" ht="12">
      <c r="B192" s="157"/>
      <c r="D192" s="139" t="s">
        <v>146</v>
      </c>
      <c r="E192" s="159" t="s">
        <v>1</v>
      </c>
      <c r="F192" s="160" t="s">
        <v>178</v>
      </c>
      <c r="H192" s="161">
        <v>4</v>
      </c>
      <c r="L192" s="157"/>
      <c r="M192" s="162"/>
      <c r="N192" s="163"/>
      <c r="O192" s="163"/>
      <c r="P192" s="163"/>
      <c r="Q192" s="163"/>
      <c r="R192" s="163"/>
      <c r="S192" s="163"/>
      <c r="T192" s="164"/>
      <c r="AT192" s="159" t="s">
        <v>146</v>
      </c>
      <c r="AU192" s="159" t="s">
        <v>77</v>
      </c>
      <c r="AV192" s="158" t="s">
        <v>142</v>
      </c>
      <c r="AW192" s="158" t="s">
        <v>30</v>
      </c>
      <c r="AX192" s="158" t="s">
        <v>75</v>
      </c>
      <c r="AY192" s="159" t="s">
        <v>135</v>
      </c>
    </row>
    <row r="193" spans="2:63" s="116" customFormat="1" ht="22.95" customHeight="1">
      <c r="B193" s="115"/>
      <c r="D193" s="117" t="s">
        <v>66</v>
      </c>
      <c r="E193" s="126" t="s">
        <v>350</v>
      </c>
      <c r="F193" s="126" t="s">
        <v>351</v>
      </c>
      <c r="J193" s="127">
        <f>BK193</f>
        <v>0</v>
      </c>
      <c r="L193" s="115"/>
      <c r="M193" s="120"/>
      <c r="N193" s="121"/>
      <c r="O193" s="121"/>
      <c r="P193" s="122">
        <f>SUM(P194:P202)</f>
        <v>0</v>
      </c>
      <c r="Q193" s="121"/>
      <c r="R193" s="122">
        <f>SUM(R194:R202)</f>
        <v>0</v>
      </c>
      <c r="S193" s="121"/>
      <c r="T193" s="123">
        <f>SUM(T194:T202)</f>
        <v>0</v>
      </c>
      <c r="AR193" s="117" t="s">
        <v>75</v>
      </c>
      <c r="AT193" s="124" t="s">
        <v>66</v>
      </c>
      <c r="AU193" s="124" t="s">
        <v>75</v>
      </c>
      <c r="AY193" s="117" t="s">
        <v>135</v>
      </c>
      <c r="BK193" s="125">
        <f>SUM(BK194:BK202)</f>
        <v>0</v>
      </c>
    </row>
    <row r="194" spans="2:65" s="21" customFormat="1" ht="16.5" customHeight="1">
      <c r="B194" s="20"/>
      <c r="C194" s="128" t="s">
        <v>299</v>
      </c>
      <c r="D194" s="128" t="s">
        <v>137</v>
      </c>
      <c r="E194" s="129" t="s">
        <v>353</v>
      </c>
      <c r="F194" s="130" t="s">
        <v>354</v>
      </c>
      <c r="G194" s="131" t="s">
        <v>187</v>
      </c>
      <c r="H194" s="132">
        <v>1.703</v>
      </c>
      <c r="I194" s="5"/>
      <c r="J194" s="133">
        <f>ROUND(I194*H194,2)</f>
        <v>0</v>
      </c>
      <c r="K194" s="130" t="s">
        <v>141</v>
      </c>
      <c r="L194" s="20"/>
      <c r="M194" s="134" t="s">
        <v>1</v>
      </c>
      <c r="N194" s="135" t="s">
        <v>38</v>
      </c>
      <c r="O194" s="40"/>
      <c r="P194" s="136">
        <f>O194*H194</f>
        <v>0</v>
      </c>
      <c r="Q194" s="136">
        <v>0</v>
      </c>
      <c r="R194" s="136">
        <f>Q194*H194</f>
        <v>0</v>
      </c>
      <c r="S194" s="136">
        <v>0</v>
      </c>
      <c r="T194" s="137">
        <f>S194*H194</f>
        <v>0</v>
      </c>
      <c r="AR194" s="11" t="s">
        <v>142</v>
      </c>
      <c r="AT194" s="11" t="s">
        <v>137</v>
      </c>
      <c r="AU194" s="11" t="s">
        <v>77</v>
      </c>
      <c r="AY194" s="11" t="s">
        <v>135</v>
      </c>
      <c r="BE194" s="138">
        <f>IF(N194="základní",J194,0)</f>
        <v>0</v>
      </c>
      <c r="BF194" s="138">
        <f>IF(N194="snížená",J194,0)</f>
        <v>0</v>
      </c>
      <c r="BG194" s="138">
        <f>IF(N194="zákl. přenesená",J194,0)</f>
        <v>0</v>
      </c>
      <c r="BH194" s="138">
        <f>IF(N194="sníž. přenesená",J194,0)</f>
        <v>0</v>
      </c>
      <c r="BI194" s="138">
        <f>IF(N194="nulová",J194,0)</f>
        <v>0</v>
      </c>
      <c r="BJ194" s="11" t="s">
        <v>75</v>
      </c>
      <c r="BK194" s="138">
        <f>ROUND(I194*H194,2)</f>
        <v>0</v>
      </c>
      <c r="BL194" s="11" t="s">
        <v>142</v>
      </c>
      <c r="BM194" s="11" t="s">
        <v>355</v>
      </c>
    </row>
    <row r="195" spans="2:47" s="21" customFormat="1" ht="19.2">
      <c r="B195" s="20"/>
      <c r="D195" s="139" t="s">
        <v>144</v>
      </c>
      <c r="F195" s="140" t="s">
        <v>356</v>
      </c>
      <c r="L195" s="20"/>
      <c r="M195" s="141"/>
      <c r="N195" s="40"/>
      <c r="O195" s="40"/>
      <c r="P195" s="40"/>
      <c r="Q195" s="40"/>
      <c r="R195" s="40"/>
      <c r="S195" s="40"/>
      <c r="T195" s="41"/>
      <c r="AT195" s="11" t="s">
        <v>144</v>
      </c>
      <c r="AU195" s="11" t="s">
        <v>77</v>
      </c>
    </row>
    <row r="196" spans="2:65" s="21" customFormat="1" ht="16.5" customHeight="1">
      <c r="B196" s="20"/>
      <c r="C196" s="128" t="s">
        <v>303</v>
      </c>
      <c r="D196" s="128" t="s">
        <v>137</v>
      </c>
      <c r="E196" s="129" t="s">
        <v>358</v>
      </c>
      <c r="F196" s="130" t="s">
        <v>359</v>
      </c>
      <c r="G196" s="131" t="s">
        <v>187</v>
      </c>
      <c r="H196" s="132">
        <v>1.703</v>
      </c>
      <c r="I196" s="5"/>
      <c r="J196" s="133">
        <f>ROUND(I196*H196,2)</f>
        <v>0</v>
      </c>
      <c r="K196" s="130" t="s">
        <v>141</v>
      </c>
      <c r="L196" s="20"/>
      <c r="M196" s="134" t="s">
        <v>1</v>
      </c>
      <c r="N196" s="135" t="s">
        <v>38</v>
      </c>
      <c r="O196" s="40"/>
      <c r="P196" s="136">
        <f>O196*H196</f>
        <v>0</v>
      </c>
      <c r="Q196" s="136">
        <v>0</v>
      </c>
      <c r="R196" s="136">
        <f>Q196*H196</f>
        <v>0</v>
      </c>
      <c r="S196" s="136">
        <v>0</v>
      </c>
      <c r="T196" s="137">
        <f>S196*H196</f>
        <v>0</v>
      </c>
      <c r="AR196" s="11" t="s">
        <v>142</v>
      </c>
      <c r="AT196" s="11" t="s">
        <v>137</v>
      </c>
      <c r="AU196" s="11" t="s">
        <v>77</v>
      </c>
      <c r="AY196" s="11" t="s">
        <v>135</v>
      </c>
      <c r="BE196" s="138">
        <f>IF(N196="základní",J196,0)</f>
        <v>0</v>
      </c>
      <c r="BF196" s="138">
        <f>IF(N196="snížená",J196,0)</f>
        <v>0</v>
      </c>
      <c r="BG196" s="138">
        <f>IF(N196="zákl. přenesená",J196,0)</f>
        <v>0</v>
      </c>
      <c r="BH196" s="138">
        <f>IF(N196="sníž. přenesená",J196,0)</f>
        <v>0</v>
      </c>
      <c r="BI196" s="138">
        <f>IF(N196="nulová",J196,0)</f>
        <v>0</v>
      </c>
      <c r="BJ196" s="11" t="s">
        <v>75</v>
      </c>
      <c r="BK196" s="138">
        <f>ROUND(I196*H196,2)</f>
        <v>0</v>
      </c>
      <c r="BL196" s="11" t="s">
        <v>142</v>
      </c>
      <c r="BM196" s="11" t="s">
        <v>360</v>
      </c>
    </row>
    <row r="197" spans="2:47" s="21" customFormat="1" ht="12">
      <c r="B197" s="20"/>
      <c r="D197" s="139" t="s">
        <v>144</v>
      </c>
      <c r="F197" s="140" t="s">
        <v>361</v>
      </c>
      <c r="L197" s="20"/>
      <c r="M197" s="141"/>
      <c r="N197" s="40"/>
      <c r="O197" s="40"/>
      <c r="P197" s="40"/>
      <c r="Q197" s="40"/>
      <c r="R197" s="40"/>
      <c r="S197" s="40"/>
      <c r="T197" s="41"/>
      <c r="AT197" s="11" t="s">
        <v>144</v>
      </c>
      <c r="AU197" s="11" t="s">
        <v>77</v>
      </c>
    </row>
    <row r="198" spans="2:65" s="21" customFormat="1" ht="16.5" customHeight="1">
      <c r="B198" s="20"/>
      <c r="C198" s="128" t="s">
        <v>307</v>
      </c>
      <c r="D198" s="128" t="s">
        <v>137</v>
      </c>
      <c r="E198" s="129" t="s">
        <v>363</v>
      </c>
      <c r="F198" s="130" t="s">
        <v>364</v>
      </c>
      <c r="G198" s="131" t="s">
        <v>187</v>
      </c>
      <c r="H198" s="132">
        <v>17.03</v>
      </c>
      <c r="I198" s="5"/>
      <c r="J198" s="133">
        <f>ROUND(I198*H198,2)</f>
        <v>0</v>
      </c>
      <c r="K198" s="130" t="s">
        <v>141</v>
      </c>
      <c r="L198" s="20"/>
      <c r="M198" s="134" t="s">
        <v>1</v>
      </c>
      <c r="N198" s="135" t="s">
        <v>38</v>
      </c>
      <c r="O198" s="40"/>
      <c r="P198" s="136">
        <f>O198*H198</f>
        <v>0</v>
      </c>
      <c r="Q198" s="136">
        <v>0</v>
      </c>
      <c r="R198" s="136">
        <f>Q198*H198</f>
        <v>0</v>
      </c>
      <c r="S198" s="136">
        <v>0</v>
      </c>
      <c r="T198" s="137">
        <f>S198*H198</f>
        <v>0</v>
      </c>
      <c r="AR198" s="11" t="s">
        <v>142</v>
      </c>
      <c r="AT198" s="11" t="s">
        <v>137</v>
      </c>
      <c r="AU198" s="11" t="s">
        <v>77</v>
      </c>
      <c r="AY198" s="11" t="s">
        <v>135</v>
      </c>
      <c r="BE198" s="138">
        <f>IF(N198="základní",J198,0)</f>
        <v>0</v>
      </c>
      <c r="BF198" s="138">
        <f>IF(N198="snížená",J198,0)</f>
        <v>0</v>
      </c>
      <c r="BG198" s="138">
        <f>IF(N198="zákl. přenesená",J198,0)</f>
        <v>0</v>
      </c>
      <c r="BH198" s="138">
        <f>IF(N198="sníž. přenesená",J198,0)</f>
        <v>0</v>
      </c>
      <c r="BI198" s="138">
        <f>IF(N198="nulová",J198,0)</f>
        <v>0</v>
      </c>
      <c r="BJ198" s="11" t="s">
        <v>75</v>
      </c>
      <c r="BK198" s="138">
        <f>ROUND(I198*H198,2)</f>
        <v>0</v>
      </c>
      <c r="BL198" s="11" t="s">
        <v>142</v>
      </c>
      <c r="BM198" s="11" t="s">
        <v>365</v>
      </c>
    </row>
    <row r="199" spans="2:47" s="21" customFormat="1" ht="19.2">
      <c r="B199" s="20"/>
      <c r="D199" s="139" t="s">
        <v>144</v>
      </c>
      <c r="F199" s="140" t="s">
        <v>366</v>
      </c>
      <c r="L199" s="20"/>
      <c r="M199" s="141"/>
      <c r="N199" s="40"/>
      <c r="O199" s="40"/>
      <c r="P199" s="40"/>
      <c r="Q199" s="40"/>
      <c r="R199" s="40"/>
      <c r="S199" s="40"/>
      <c r="T199" s="41"/>
      <c r="AT199" s="11" t="s">
        <v>144</v>
      </c>
      <c r="AU199" s="11" t="s">
        <v>77</v>
      </c>
    </row>
    <row r="200" spans="2:51" s="150" customFormat="1" ht="12">
      <c r="B200" s="149"/>
      <c r="D200" s="139" t="s">
        <v>146</v>
      </c>
      <c r="F200" s="152" t="s">
        <v>504</v>
      </c>
      <c r="H200" s="153">
        <v>17.03</v>
      </c>
      <c r="L200" s="149"/>
      <c r="M200" s="154"/>
      <c r="N200" s="155"/>
      <c r="O200" s="155"/>
      <c r="P200" s="155"/>
      <c r="Q200" s="155"/>
      <c r="R200" s="155"/>
      <c r="S200" s="155"/>
      <c r="T200" s="156"/>
      <c r="AT200" s="151" t="s">
        <v>146</v>
      </c>
      <c r="AU200" s="151" t="s">
        <v>77</v>
      </c>
      <c r="AV200" s="150" t="s">
        <v>77</v>
      </c>
      <c r="AW200" s="150" t="s">
        <v>3</v>
      </c>
      <c r="AX200" s="150" t="s">
        <v>75</v>
      </c>
      <c r="AY200" s="151" t="s">
        <v>135</v>
      </c>
    </row>
    <row r="201" spans="2:65" s="21" customFormat="1" ht="16.5" customHeight="1">
      <c r="B201" s="20"/>
      <c r="C201" s="128" t="s">
        <v>312</v>
      </c>
      <c r="D201" s="128" t="s">
        <v>137</v>
      </c>
      <c r="E201" s="129" t="s">
        <v>369</v>
      </c>
      <c r="F201" s="130" t="s">
        <v>370</v>
      </c>
      <c r="G201" s="131" t="s">
        <v>187</v>
      </c>
      <c r="H201" s="132">
        <v>1.703</v>
      </c>
      <c r="I201" s="5"/>
      <c r="J201" s="133">
        <f>ROUND(I201*H201,2)</f>
        <v>0</v>
      </c>
      <c r="K201" s="130" t="s">
        <v>141</v>
      </c>
      <c r="L201" s="20"/>
      <c r="M201" s="134" t="s">
        <v>1</v>
      </c>
      <c r="N201" s="135" t="s">
        <v>38</v>
      </c>
      <c r="O201" s="40"/>
      <c r="P201" s="136">
        <f>O201*H201</f>
        <v>0</v>
      </c>
      <c r="Q201" s="136">
        <v>0</v>
      </c>
      <c r="R201" s="136">
        <f>Q201*H201</f>
        <v>0</v>
      </c>
      <c r="S201" s="136">
        <v>0</v>
      </c>
      <c r="T201" s="137">
        <f>S201*H201</f>
        <v>0</v>
      </c>
      <c r="AR201" s="11" t="s">
        <v>142</v>
      </c>
      <c r="AT201" s="11" t="s">
        <v>137</v>
      </c>
      <c r="AU201" s="11" t="s">
        <v>77</v>
      </c>
      <c r="AY201" s="11" t="s">
        <v>135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1" t="s">
        <v>75</v>
      </c>
      <c r="BK201" s="138">
        <f>ROUND(I201*H201,2)</f>
        <v>0</v>
      </c>
      <c r="BL201" s="11" t="s">
        <v>142</v>
      </c>
      <c r="BM201" s="11" t="s">
        <v>371</v>
      </c>
    </row>
    <row r="202" spans="2:47" s="21" customFormat="1" ht="19.2">
      <c r="B202" s="20"/>
      <c r="D202" s="139" t="s">
        <v>144</v>
      </c>
      <c r="F202" s="140" t="s">
        <v>372</v>
      </c>
      <c r="L202" s="20"/>
      <c r="M202" s="141"/>
      <c r="N202" s="40"/>
      <c r="O202" s="40"/>
      <c r="P202" s="40"/>
      <c r="Q202" s="40"/>
      <c r="R202" s="40"/>
      <c r="S202" s="40"/>
      <c r="T202" s="41"/>
      <c r="AT202" s="11" t="s">
        <v>144</v>
      </c>
      <c r="AU202" s="11" t="s">
        <v>77</v>
      </c>
    </row>
    <row r="203" spans="2:63" s="116" customFormat="1" ht="22.95" customHeight="1">
      <c r="B203" s="115"/>
      <c r="D203" s="117" t="s">
        <v>66</v>
      </c>
      <c r="E203" s="126" t="s">
        <v>373</v>
      </c>
      <c r="F203" s="126" t="s">
        <v>374</v>
      </c>
      <c r="J203" s="127">
        <f>BK203</f>
        <v>0</v>
      </c>
      <c r="L203" s="115"/>
      <c r="M203" s="120"/>
      <c r="N203" s="121"/>
      <c r="O203" s="121"/>
      <c r="P203" s="122">
        <f>SUM(P204:P205)</f>
        <v>0</v>
      </c>
      <c r="Q203" s="121"/>
      <c r="R203" s="122">
        <f>SUM(R204:R205)</f>
        <v>0</v>
      </c>
      <c r="S203" s="121"/>
      <c r="T203" s="123">
        <f>SUM(T204:T205)</f>
        <v>0</v>
      </c>
      <c r="AR203" s="117" t="s">
        <v>75</v>
      </c>
      <c r="AT203" s="124" t="s">
        <v>66</v>
      </c>
      <c r="AU203" s="124" t="s">
        <v>75</v>
      </c>
      <c r="AY203" s="117" t="s">
        <v>135</v>
      </c>
      <c r="BK203" s="125">
        <f>SUM(BK204:BK205)</f>
        <v>0</v>
      </c>
    </row>
    <row r="204" spans="2:65" s="21" customFormat="1" ht="16.5" customHeight="1">
      <c r="B204" s="20"/>
      <c r="C204" s="128" t="s">
        <v>319</v>
      </c>
      <c r="D204" s="128" t="s">
        <v>137</v>
      </c>
      <c r="E204" s="129" t="s">
        <v>376</v>
      </c>
      <c r="F204" s="130" t="s">
        <v>377</v>
      </c>
      <c r="G204" s="131" t="s">
        <v>187</v>
      </c>
      <c r="H204" s="132">
        <v>1.453</v>
      </c>
      <c r="I204" s="5"/>
      <c r="J204" s="133">
        <f>ROUND(I204*H204,2)</f>
        <v>0</v>
      </c>
      <c r="K204" s="130" t="s">
        <v>141</v>
      </c>
      <c r="L204" s="20"/>
      <c r="M204" s="134" t="s">
        <v>1</v>
      </c>
      <c r="N204" s="135" t="s">
        <v>38</v>
      </c>
      <c r="O204" s="40"/>
      <c r="P204" s="136">
        <f>O204*H204</f>
        <v>0</v>
      </c>
      <c r="Q204" s="136">
        <v>0</v>
      </c>
      <c r="R204" s="136">
        <f>Q204*H204</f>
        <v>0</v>
      </c>
      <c r="S204" s="136">
        <v>0</v>
      </c>
      <c r="T204" s="137">
        <f>S204*H204</f>
        <v>0</v>
      </c>
      <c r="AR204" s="11" t="s">
        <v>142</v>
      </c>
      <c r="AT204" s="11" t="s">
        <v>137</v>
      </c>
      <c r="AU204" s="11" t="s">
        <v>77</v>
      </c>
      <c r="AY204" s="11" t="s">
        <v>135</v>
      </c>
      <c r="BE204" s="138">
        <f>IF(N204="základní",J204,0)</f>
        <v>0</v>
      </c>
      <c r="BF204" s="138">
        <f>IF(N204="snížená",J204,0)</f>
        <v>0</v>
      </c>
      <c r="BG204" s="138">
        <f>IF(N204="zákl. přenesená",J204,0)</f>
        <v>0</v>
      </c>
      <c r="BH204" s="138">
        <f>IF(N204="sníž. přenesená",J204,0)</f>
        <v>0</v>
      </c>
      <c r="BI204" s="138">
        <f>IF(N204="nulová",J204,0)</f>
        <v>0</v>
      </c>
      <c r="BJ204" s="11" t="s">
        <v>75</v>
      </c>
      <c r="BK204" s="138">
        <f>ROUND(I204*H204,2)</f>
        <v>0</v>
      </c>
      <c r="BL204" s="11" t="s">
        <v>142</v>
      </c>
      <c r="BM204" s="11" t="s">
        <v>378</v>
      </c>
    </row>
    <row r="205" spans="2:47" s="21" customFormat="1" ht="19.2">
      <c r="B205" s="20"/>
      <c r="D205" s="139" t="s">
        <v>144</v>
      </c>
      <c r="F205" s="140" t="s">
        <v>379</v>
      </c>
      <c r="L205" s="20"/>
      <c r="M205" s="141"/>
      <c r="N205" s="40"/>
      <c r="O205" s="40"/>
      <c r="P205" s="40"/>
      <c r="Q205" s="40"/>
      <c r="R205" s="40"/>
      <c r="S205" s="40"/>
      <c r="T205" s="41"/>
      <c r="AT205" s="11" t="s">
        <v>144</v>
      </c>
      <c r="AU205" s="11" t="s">
        <v>77</v>
      </c>
    </row>
    <row r="206" spans="2:63" s="116" customFormat="1" ht="25.95" customHeight="1">
      <c r="B206" s="115"/>
      <c r="D206" s="117" t="s">
        <v>66</v>
      </c>
      <c r="E206" s="118" t="s">
        <v>380</v>
      </c>
      <c r="F206" s="118" t="s">
        <v>381</v>
      </c>
      <c r="J206" s="119">
        <f>BK206</f>
        <v>0</v>
      </c>
      <c r="L206" s="115"/>
      <c r="M206" s="120"/>
      <c r="N206" s="121"/>
      <c r="O206" s="121"/>
      <c r="P206" s="122">
        <f>P207</f>
        <v>0</v>
      </c>
      <c r="Q206" s="121"/>
      <c r="R206" s="122">
        <f>R207</f>
        <v>0.02478</v>
      </c>
      <c r="S206" s="121"/>
      <c r="T206" s="123">
        <f>T207</f>
        <v>0</v>
      </c>
      <c r="AR206" s="117" t="s">
        <v>77</v>
      </c>
      <c r="AT206" s="124" t="s">
        <v>66</v>
      </c>
      <c r="AU206" s="124" t="s">
        <v>67</v>
      </c>
      <c r="AY206" s="117" t="s">
        <v>135</v>
      </c>
      <c r="BK206" s="125">
        <f>BK207</f>
        <v>0</v>
      </c>
    </row>
    <row r="207" spans="2:63" s="116" customFormat="1" ht="22.95" customHeight="1">
      <c r="B207" s="115"/>
      <c r="D207" s="117" t="s">
        <v>66</v>
      </c>
      <c r="E207" s="126" t="s">
        <v>395</v>
      </c>
      <c r="F207" s="126" t="s">
        <v>396</v>
      </c>
      <c r="J207" s="127">
        <f>BK207</f>
        <v>0</v>
      </c>
      <c r="L207" s="115"/>
      <c r="M207" s="120"/>
      <c r="N207" s="121"/>
      <c r="O207" s="121"/>
      <c r="P207" s="122">
        <f>SUM(P208:P210)</f>
        <v>0</v>
      </c>
      <c r="Q207" s="121"/>
      <c r="R207" s="122">
        <f>SUM(R208:R210)</f>
        <v>0.02478</v>
      </c>
      <c r="S207" s="121"/>
      <c r="T207" s="123">
        <f>SUM(T208:T210)</f>
        <v>0</v>
      </c>
      <c r="AR207" s="117" t="s">
        <v>77</v>
      </c>
      <c r="AT207" s="124" t="s">
        <v>66</v>
      </c>
      <c r="AU207" s="124" t="s">
        <v>75</v>
      </c>
      <c r="AY207" s="117" t="s">
        <v>135</v>
      </c>
      <c r="BK207" s="125">
        <f>SUM(BK208:BK210)</f>
        <v>0</v>
      </c>
    </row>
    <row r="208" spans="2:65" s="21" customFormat="1" ht="16.5" customHeight="1">
      <c r="B208" s="20"/>
      <c r="C208" s="128" t="s">
        <v>325</v>
      </c>
      <c r="D208" s="128" t="s">
        <v>137</v>
      </c>
      <c r="E208" s="129" t="s">
        <v>398</v>
      </c>
      <c r="F208" s="130" t="s">
        <v>399</v>
      </c>
      <c r="G208" s="131" t="s">
        <v>297</v>
      </c>
      <c r="H208" s="132">
        <v>1</v>
      </c>
      <c r="I208" s="5"/>
      <c r="J208" s="133">
        <f>ROUND(I208*H208,2)</f>
        <v>0</v>
      </c>
      <c r="K208" s="130" t="s">
        <v>1</v>
      </c>
      <c r="L208" s="20"/>
      <c r="M208" s="134" t="s">
        <v>1</v>
      </c>
      <c r="N208" s="135" t="s">
        <v>38</v>
      </c>
      <c r="O208" s="40"/>
      <c r="P208" s="136">
        <f>O208*H208</f>
        <v>0</v>
      </c>
      <c r="Q208" s="136">
        <v>0.02478</v>
      </c>
      <c r="R208" s="136">
        <f>Q208*H208</f>
        <v>0.02478</v>
      </c>
      <c r="S208" s="136">
        <v>0</v>
      </c>
      <c r="T208" s="137">
        <f>S208*H208</f>
        <v>0</v>
      </c>
      <c r="AR208" s="11" t="s">
        <v>236</v>
      </c>
      <c r="AT208" s="11" t="s">
        <v>137</v>
      </c>
      <c r="AU208" s="11" t="s">
        <v>77</v>
      </c>
      <c r="AY208" s="11" t="s">
        <v>135</v>
      </c>
      <c r="BE208" s="138">
        <f>IF(N208="základní",J208,0)</f>
        <v>0</v>
      </c>
      <c r="BF208" s="138">
        <f>IF(N208="snížená",J208,0)</f>
        <v>0</v>
      </c>
      <c r="BG208" s="138">
        <f>IF(N208="zákl. přenesená",J208,0)</f>
        <v>0</v>
      </c>
      <c r="BH208" s="138">
        <f>IF(N208="sníž. přenesená",J208,0)</f>
        <v>0</v>
      </c>
      <c r="BI208" s="138">
        <f>IF(N208="nulová",J208,0)</f>
        <v>0</v>
      </c>
      <c r="BJ208" s="11" t="s">
        <v>75</v>
      </c>
      <c r="BK208" s="138">
        <f>ROUND(I208*H208,2)</f>
        <v>0</v>
      </c>
      <c r="BL208" s="11" t="s">
        <v>236</v>
      </c>
      <c r="BM208" s="11" t="s">
        <v>400</v>
      </c>
    </row>
    <row r="209" spans="2:47" s="21" customFormat="1" ht="19.2">
      <c r="B209" s="20"/>
      <c r="D209" s="139" t="s">
        <v>144</v>
      </c>
      <c r="F209" s="140" t="s">
        <v>401</v>
      </c>
      <c r="L209" s="20"/>
      <c r="M209" s="141"/>
      <c r="N209" s="40"/>
      <c r="O209" s="40"/>
      <c r="P209" s="40"/>
      <c r="Q209" s="40"/>
      <c r="R209" s="40"/>
      <c r="S209" s="40"/>
      <c r="T209" s="41"/>
      <c r="AT209" s="11" t="s">
        <v>144</v>
      </c>
      <c r="AU209" s="11" t="s">
        <v>77</v>
      </c>
    </row>
    <row r="210" spans="2:47" s="21" customFormat="1" ht="28.8">
      <c r="B210" s="20"/>
      <c r="D210" s="139" t="s">
        <v>402</v>
      </c>
      <c r="F210" s="174" t="s">
        <v>505</v>
      </c>
      <c r="L210" s="20"/>
      <c r="M210" s="141"/>
      <c r="N210" s="40"/>
      <c r="O210" s="40"/>
      <c r="P210" s="40"/>
      <c r="Q210" s="40"/>
      <c r="R210" s="40"/>
      <c r="S210" s="40"/>
      <c r="T210" s="41"/>
      <c r="AT210" s="11" t="s">
        <v>402</v>
      </c>
      <c r="AU210" s="11" t="s">
        <v>77</v>
      </c>
    </row>
    <row r="211" spans="2:63" s="116" customFormat="1" ht="25.95" customHeight="1">
      <c r="B211" s="115"/>
      <c r="D211" s="117" t="s">
        <v>66</v>
      </c>
      <c r="E211" s="118" t="s">
        <v>443</v>
      </c>
      <c r="F211" s="118" t="s">
        <v>444</v>
      </c>
      <c r="J211" s="119">
        <f>BK211</f>
        <v>0</v>
      </c>
      <c r="L211" s="115"/>
      <c r="M211" s="120"/>
      <c r="N211" s="121"/>
      <c r="O211" s="121"/>
      <c r="P211" s="122">
        <f>SUM(P212:P213)</f>
        <v>0</v>
      </c>
      <c r="Q211" s="121"/>
      <c r="R211" s="122">
        <f>SUM(R212:R213)</f>
        <v>0</v>
      </c>
      <c r="S211" s="121"/>
      <c r="T211" s="123">
        <f>SUM(T212:T213)</f>
        <v>0</v>
      </c>
      <c r="AR211" s="117" t="s">
        <v>142</v>
      </c>
      <c r="AT211" s="124" t="s">
        <v>66</v>
      </c>
      <c r="AU211" s="124" t="s">
        <v>67</v>
      </c>
      <c r="AY211" s="117" t="s">
        <v>135</v>
      </c>
      <c r="BK211" s="125">
        <f>SUM(BK212:BK213)</f>
        <v>0</v>
      </c>
    </row>
    <row r="212" spans="2:65" s="21" customFormat="1" ht="16.5" customHeight="1">
      <c r="B212" s="20"/>
      <c r="C212" s="128" t="s">
        <v>332</v>
      </c>
      <c r="D212" s="128" t="s">
        <v>137</v>
      </c>
      <c r="E212" s="129" t="s">
        <v>446</v>
      </c>
      <c r="F212" s="130" t="s">
        <v>447</v>
      </c>
      <c r="G212" s="131" t="s">
        <v>448</v>
      </c>
      <c r="H212" s="132">
        <v>25</v>
      </c>
      <c r="I212" s="5"/>
      <c r="J212" s="133">
        <f>ROUND(I212*H212,2)</f>
        <v>0</v>
      </c>
      <c r="K212" s="130" t="s">
        <v>141</v>
      </c>
      <c r="L212" s="20"/>
      <c r="M212" s="134" t="s">
        <v>1</v>
      </c>
      <c r="N212" s="135" t="s">
        <v>38</v>
      </c>
      <c r="O212" s="40"/>
      <c r="P212" s="136">
        <f>O212*H212</f>
        <v>0</v>
      </c>
      <c r="Q212" s="136">
        <v>0</v>
      </c>
      <c r="R212" s="136">
        <f>Q212*H212</f>
        <v>0</v>
      </c>
      <c r="S212" s="136">
        <v>0</v>
      </c>
      <c r="T212" s="137">
        <f>S212*H212</f>
        <v>0</v>
      </c>
      <c r="AR212" s="11" t="s">
        <v>449</v>
      </c>
      <c r="AT212" s="11" t="s">
        <v>137</v>
      </c>
      <c r="AU212" s="11" t="s">
        <v>75</v>
      </c>
      <c r="AY212" s="11" t="s">
        <v>135</v>
      </c>
      <c r="BE212" s="138">
        <f>IF(N212="základní",J212,0)</f>
        <v>0</v>
      </c>
      <c r="BF212" s="138">
        <f>IF(N212="snížená",J212,0)</f>
        <v>0</v>
      </c>
      <c r="BG212" s="138">
        <f>IF(N212="zákl. přenesená",J212,0)</f>
        <v>0</v>
      </c>
      <c r="BH212" s="138">
        <f>IF(N212="sníž. přenesená",J212,0)</f>
        <v>0</v>
      </c>
      <c r="BI212" s="138">
        <f>IF(N212="nulová",J212,0)</f>
        <v>0</v>
      </c>
      <c r="BJ212" s="11" t="s">
        <v>75</v>
      </c>
      <c r="BK212" s="138">
        <f>ROUND(I212*H212,2)</f>
        <v>0</v>
      </c>
      <c r="BL212" s="11" t="s">
        <v>449</v>
      </c>
      <c r="BM212" s="11" t="s">
        <v>450</v>
      </c>
    </row>
    <row r="213" spans="2:47" s="21" customFormat="1" ht="12">
      <c r="B213" s="20"/>
      <c r="D213" s="139" t="s">
        <v>144</v>
      </c>
      <c r="F213" s="140" t="s">
        <v>451</v>
      </c>
      <c r="L213" s="20"/>
      <c r="M213" s="141"/>
      <c r="N213" s="40"/>
      <c r="O213" s="40"/>
      <c r="P213" s="40"/>
      <c r="Q213" s="40"/>
      <c r="R213" s="40"/>
      <c r="S213" s="40"/>
      <c r="T213" s="41"/>
      <c r="AT213" s="11" t="s">
        <v>144</v>
      </c>
      <c r="AU213" s="11" t="s">
        <v>75</v>
      </c>
    </row>
    <row r="214" spans="2:63" s="116" customFormat="1" ht="25.95" customHeight="1">
      <c r="B214" s="115"/>
      <c r="D214" s="117" t="s">
        <v>66</v>
      </c>
      <c r="E214" s="118" t="s">
        <v>452</v>
      </c>
      <c r="F214" s="118" t="s">
        <v>453</v>
      </c>
      <c r="J214" s="119">
        <f>BK214</f>
        <v>0</v>
      </c>
      <c r="L214" s="115"/>
      <c r="M214" s="120"/>
      <c r="N214" s="121"/>
      <c r="O214" s="121"/>
      <c r="P214" s="122">
        <f>P215+P218</f>
        <v>0</v>
      </c>
      <c r="Q214" s="121"/>
      <c r="R214" s="122">
        <f>R215+R218</f>
        <v>0</v>
      </c>
      <c r="S214" s="121"/>
      <c r="T214" s="123">
        <f>T215+T218</f>
        <v>0</v>
      </c>
      <c r="AR214" s="117" t="s">
        <v>163</v>
      </c>
      <c r="AT214" s="124" t="s">
        <v>66</v>
      </c>
      <c r="AU214" s="124" t="s">
        <v>67</v>
      </c>
      <c r="AY214" s="117" t="s">
        <v>135</v>
      </c>
      <c r="BK214" s="125">
        <f>BK215+BK218</f>
        <v>0</v>
      </c>
    </row>
    <row r="215" spans="2:63" s="116" customFormat="1" ht="22.95" customHeight="1">
      <c r="B215" s="115"/>
      <c r="D215" s="117" t="s">
        <v>66</v>
      </c>
      <c r="E215" s="126" t="s">
        <v>454</v>
      </c>
      <c r="F215" s="126" t="s">
        <v>455</v>
      </c>
      <c r="J215" s="127">
        <f>BK215</f>
        <v>0</v>
      </c>
      <c r="L215" s="115"/>
      <c r="M215" s="120"/>
      <c r="N215" s="121"/>
      <c r="O215" s="121"/>
      <c r="P215" s="122">
        <f>SUM(P216:P217)</f>
        <v>0</v>
      </c>
      <c r="Q215" s="121"/>
      <c r="R215" s="122">
        <f>SUM(R216:R217)</f>
        <v>0</v>
      </c>
      <c r="S215" s="121"/>
      <c r="T215" s="123">
        <f>SUM(T216:T217)</f>
        <v>0</v>
      </c>
      <c r="AR215" s="117" t="s">
        <v>163</v>
      </c>
      <c r="AT215" s="124" t="s">
        <v>66</v>
      </c>
      <c r="AU215" s="124" t="s">
        <v>75</v>
      </c>
      <c r="AY215" s="117" t="s">
        <v>135</v>
      </c>
      <c r="BK215" s="125">
        <f>SUM(BK216:BK217)</f>
        <v>0</v>
      </c>
    </row>
    <row r="216" spans="2:65" s="21" customFormat="1" ht="16.5" customHeight="1">
      <c r="B216" s="20"/>
      <c r="C216" s="128" t="s">
        <v>338</v>
      </c>
      <c r="D216" s="128" t="s">
        <v>137</v>
      </c>
      <c r="E216" s="129" t="s">
        <v>457</v>
      </c>
      <c r="F216" s="130" t="s">
        <v>458</v>
      </c>
      <c r="G216" s="131" t="s">
        <v>297</v>
      </c>
      <c r="H216" s="132">
        <v>1</v>
      </c>
      <c r="I216" s="5"/>
      <c r="J216" s="133">
        <f>ROUND(I216*H216,2)</f>
        <v>0</v>
      </c>
      <c r="K216" s="130" t="s">
        <v>141</v>
      </c>
      <c r="L216" s="20"/>
      <c r="M216" s="134" t="s">
        <v>1</v>
      </c>
      <c r="N216" s="135" t="s">
        <v>38</v>
      </c>
      <c r="O216" s="40"/>
      <c r="P216" s="136">
        <f>O216*H216</f>
        <v>0</v>
      </c>
      <c r="Q216" s="136">
        <v>0</v>
      </c>
      <c r="R216" s="136">
        <f>Q216*H216</f>
        <v>0</v>
      </c>
      <c r="S216" s="136">
        <v>0</v>
      </c>
      <c r="T216" s="137">
        <f>S216*H216</f>
        <v>0</v>
      </c>
      <c r="AR216" s="11" t="s">
        <v>459</v>
      </c>
      <c r="AT216" s="11" t="s">
        <v>137</v>
      </c>
      <c r="AU216" s="11" t="s">
        <v>77</v>
      </c>
      <c r="AY216" s="11" t="s">
        <v>135</v>
      </c>
      <c r="BE216" s="138">
        <f>IF(N216="základní",J216,0)</f>
        <v>0</v>
      </c>
      <c r="BF216" s="138">
        <f>IF(N216="snížená",J216,0)</f>
        <v>0</v>
      </c>
      <c r="BG216" s="138">
        <f>IF(N216="zákl. přenesená",J216,0)</f>
        <v>0</v>
      </c>
      <c r="BH216" s="138">
        <f>IF(N216="sníž. přenesená",J216,0)</f>
        <v>0</v>
      </c>
      <c r="BI216" s="138">
        <f>IF(N216="nulová",J216,0)</f>
        <v>0</v>
      </c>
      <c r="BJ216" s="11" t="s">
        <v>75</v>
      </c>
      <c r="BK216" s="138">
        <f>ROUND(I216*H216,2)</f>
        <v>0</v>
      </c>
      <c r="BL216" s="11" t="s">
        <v>459</v>
      </c>
      <c r="BM216" s="11" t="s">
        <v>460</v>
      </c>
    </row>
    <row r="217" spans="2:47" s="21" customFormat="1" ht="12">
      <c r="B217" s="20"/>
      <c r="D217" s="139" t="s">
        <v>144</v>
      </c>
      <c r="F217" s="140" t="s">
        <v>458</v>
      </c>
      <c r="L217" s="20"/>
      <c r="M217" s="141"/>
      <c r="N217" s="40"/>
      <c r="O217" s="40"/>
      <c r="P217" s="40"/>
      <c r="Q217" s="40"/>
      <c r="R217" s="40"/>
      <c r="S217" s="40"/>
      <c r="T217" s="41"/>
      <c r="AT217" s="11" t="s">
        <v>144</v>
      </c>
      <c r="AU217" s="11" t="s">
        <v>77</v>
      </c>
    </row>
    <row r="218" spans="2:63" s="116" customFormat="1" ht="22.95" customHeight="1">
      <c r="B218" s="115"/>
      <c r="D218" s="117" t="s">
        <v>66</v>
      </c>
      <c r="E218" s="126" t="s">
        <v>461</v>
      </c>
      <c r="F218" s="126" t="s">
        <v>462</v>
      </c>
      <c r="J218" s="127">
        <f>BK218</f>
        <v>0</v>
      </c>
      <c r="L218" s="115"/>
      <c r="M218" s="120"/>
      <c r="N218" s="121"/>
      <c r="O218" s="121"/>
      <c r="P218" s="122">
        <f>SUM(P219:P220)</f>
        <v>0</v>
      </c>
      <c r="Q218" s="121"/>
      <c r="R218" s="122">
        <f>SUM(R219:R220)</f>
        <v>0</v>
      </c>
      <c r="S218" s="121"/>
      <c r="T218" s="123">
        <f>SUM(T219:T220)</f>
        <v>0</v>
      </c>
      <c r="AR218" s="117" t="s">
        <v>163</v>
      </c>
      <c r="AT218" s="124" t="s">
        <v>66</v>
      </c>
      <c r="AU218" s="124" t="s">
        <v>75</v>
      </c>
      <c r="AY218" s="117" t="s">
        <v>135</v>
      </c>
      <c r="BK218" s="125">
        <f>SUM(BK219:BK220)</f>
        <v>0</v>
      </c>
    </row>
    <row r="219" spans="2:65" s="21" customFormat="1" ht="16.5" customHeight="1">
      <c r="B219" s="20"/>
      <c r="C219" s="128" t="s">
        <v>344</v>
      </c>
      <c r="D219" s="128" t="s">
        <v>137</v>
      </c>
      <c r="E219" s="129" t="s">
        <v>464</v>
      </c>
      <c r="F219" s="130" t="s">
        <v>465</v>
      </c>
      <c r="G219" s="131" t="s">
        <v>297</v>
      </c>
      <c r="H219" s="132">
        <v>1</v>
      </c>
      <c r="I219" s="5"/>
      <c r="J219" s="133">
        <f>ROUND(I219*H219,2)</f>
        <v>0</v>
      </c>
      <c r="K219" s="130" t="s">
        <v>141</v>
      </c>
      <c r="L219" s="20"/>
      <c r="M219" s="134" t="s">
        <v>1</v>
      </c>
      <c r="N219" s="135" t="s">
        <v>38</v>
      </c>
      <c r="O219" s="40"/>
      <c r="P219" s="136">
        <f>O219*H219</f>
        <v>0</v>
      </c>
      <c r="Q219" s="136">
        <v>0</v>
      </c>
      <c r="R219" s="136">
        <f>Q219*H219</f>
        <v>0</v>
      </c>
      <c r="S219" s="136">
        <v>0</v>
      </c>
      <c r="T219" s="137">
        <f>S219*H219</f>
        <v>0</v>
      </c>
      <c r="AR219" s="11" t="s">
        <v>459</v>
      </c>
      <c r="AT219" s="11" t="s">
        <v>137</v>
      </c>
      <c r="AU219" s="11" t="s">
        <v>77</v>
      </c>
      <c r="AY219" s="11" t="s">
        <v>135</v>
      </c>
      <c r="BE219" s="138">
        <f>IF(N219="základní",J219,0)</f>
        <v>0</v>
      </c>
      <c r="BF219" s="138">
        <f>IF(N219="snížená",J219,0)</f>
        <v>0</v>
      </c>
      <c r="BG219" s="138">
        <f>IF(N219="zákl. přenesená",J219,0)</f>
        <v>0</v>
      </c>
      <c r="BH219" s="138">
        <f>IF(N219="sníž. přenesená",J219,0)</f>
        <v>0</v>
      </c>
      <c r="BI219" s="138">
        <f>IF(N219="nulová",J219,0)</f>
        <v>0</v>
      </c>
      <c r="BJ219" s="11" t="s">
        <v>75</v>
      </c>
      <c r="BK219" s="138">
        <f>ROUND(I219*H219,2)</f>
        <v>0</v>
      </c>
      <c r="BL219" s="11" t="s">
        <v>459</v>
      </c>
      <c r="BM219" s="11" t="s">
        <v>466</v>
      </c>
    </row>
    <row r="220" spans="2:47" s="21" customFormat="1" ht="12">
      <c r="B220" s="20"/>
      <c r="D220" s="139" t="s">
        <v>144</v>
      </c>
      <c r="F220" s="140" t="s">
        <v>465</v>
      </c>
      <c r="L220" s="20"/>
      <c r="M220" s="175"/>
      <c r="N220" s="176"/>
      <c r="O220" s="176"/>
      <c r="P220" s="176"/>
      <c r="Q220" s="176"/>
      <c r="R220" s="176"/>
      <c r="S220" s="176"/>
      <c r="T220" s="177"/>
      <c r="AT220" s="11" t="s">
        <v>144</v>
      </c>
      <c r="AU220" s="11" t="s">
        <v>77</v>
      </c>
    </row>
    <row r="221" spans="2:12" s="21" customFormat="1" ht="6.9" customHeight="1">
      <c r="B221" s="30"/>
      <c r="C221" s="31"/>
      <c r="D221" s="31"/>
      <c r="E221" s="31"/>
      <c r="F221" s="31"/>
      <c r="G221" s="31"/>
      <c r="H221" s="31"/>
      <c r="I221" s="31"/>
      <c r="J221" s="31"/>
      <c r="K221" s="31"/>
      <c r="L221" s="20"/>
    </row>
  </sheetData>
  <sheetProtection password="86E1" sheet="1" objects="1" scenarios="1"/>
  <autoFilter ref="C92:K220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9"/>
  <sheetViews>
    <sheetView showGridLines="0" workbookViewId="0" topLeftCell="A4">
      <selection activeCell="J39" sqref="J39"/>
    </sheetView>
  </sheetViews>
  <sheetFormatPr defaultColWidth="9.28125" defaultRowHeight="12"/>
  <cols>
    <col min="1" max="1" width="8.28125" style="10" customWidth="1"/>
    <col min="2" max="2" width="1.7109375" style="10" customWidth="1"/>
    <col min="3" max="3" width="4.140625" style="10" customWidth="1"/>
    <col min="4" max="4" width="4.28125" style="10" customWidth="1"/>
    <col min="5" max="5" width="17.140625" style="10" customWidth="1"/>
    <col min="6" max="6" width="100.8515625" style="10" customWidth="1"/>
    <col min="7" max="7" width="8.7109375" style="10" customWidth="1"/>
    <col min="8" max="8" width="11.140625" style="10" customWidth="1"/>
    <col min="9" max="9" width="14.140625" style="10" customWidth="1"/>
    <col min="10" max="10" width="23.421875" style="10" customWidth="1"/>
    <col min="11" max="11" width="15.42187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" customHeight="1"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1" t="s">
        <v>83</v>
      </c>
    </row>
    <row r="3" spans="2:46" ht="6.9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  <c r="AT3" s="11" t="s">
        <v>77</v>
      </c>
    </row>
    <row r="4" spans="2:46" ht="24.9" customHeight="1">
      <c r="B4" s="14"/>
      <c r="D4" s="15" t="s">
        <v>88</v>
      </c>
      <c r="L4" s="14"/>
      <c r="M4" s="16" t="s">
        <v>10</v>
      </c>
      <c r="AT4" s="11" t="s">
        <v>3</v>
      </c>
    </row>
    <row r="5" spans="2:12" ht="6.9" customHeight="1">
      <c r="B5" s="14"/>
      <c r="L5" s="14"/>
    </row>
    <row r="6" spans="2:12" ht="12" customHeight="1">
      <c r="B6" s="14"/>
      <c r="D6" s="3" t="s">
        <v>16</v>
      </c>
      <c r="E6" s="1"/>
      <c r="F6" s="1"/>
      <c r="G6" s="1"/>
      <c r="H6" s="1"/>
      <c r="I6" s="1"/>
      <c r="J6" s="1"/>
      <c r="L6" s="14"/>
    </row>
    <row r="7" spans="2:12" ht="16.5" customHeight="1">
      <c r="B7" s="14"/>
      <c r="D7" s="1"/>
      <c r="E7" s="220" t="str">
        <f>'Rekapitulace stavby'!K6</f>
        <v>II. ZŠ Nové Město na Moravě</v>
      </c>
      <c r="F7" s="221"/>
      <c r="G7" s="221"/>
      <c r="H7" s="221"/>
      <c r="I7" s="1"/>
      <c r="J7" s="1"/>
      <c r="L7" s="14"/>
    </row>
    <row r="8" spans="2:12" s="21" customFormat="1" ht="12" customHeight="1">
      <c r="B8" s="20"/>
      <c r="D8" s="3" t="s">
        <v>93</v>
      </c>
      <c r="E8" s="2"/>
      <c r="F8" s="2"/>
      <c r="G8" s="2"/>
      <c r="H8" s="2"/>
      <c r="I8" s="2"/>
      <c r="J8" s="2"/>
      <c r="L8" s="20"/>
    </row>
    <row r="9" spans="2:12" s="21" customFormat="1" ht="36.9" customHeight="1">
      <c r="B9" s="20"/>
      <c r="D9" s="2"/>
      <c r="E9" s="222" t="s">
        <v>507</v>
      </c>
      <c r="F9" s="223"/>
      <c r="G9" s="223"/>
      <c r="H9" s="223"/>
      <c r="I9" s="2"/>
      <c r="J9" s="2"/>
      <c r="L9" s="20"/>
    </row>
    <row r="10" spans="2:12" s="21" customFormat="1" ht="12">
      <c r="B10" s="20"/>
      <c r="D10" s="2"/>
      <c r="E10" s="2"/>
      <c r="F10" s="2"/>
      <c r="G10" s="2"/>
      <c r="H10" s="2"/>
      <c r="I10" s="2"/>
      <c r="J10" s="2"/>
      <c r="L10" s="20"/>
    </row>
    <row r="11" spans="2:12" s="21" customFormat="1" ht="12" customHeight="1">
      <c r="B11" s="20"/>
      <c r="D11" s="3" t="s">
        <v>18</v>
      </c>
      <c r="E11" s="2"/>
      <c r="F11" s="76" t="s">
        <v>1</v>
      </c>
      <c r="G11" s="2"/>
      <c r="H11" s="2"/>
      <c r="I11" s="3" t="s">
        <v>19</v>
      </c>
      <c r="J11" s="76" t="s">
        <v>1</v>
      </c>
      <c r="L11" s="20"/>
    </row>
    <row r="12" spans="2:12" s="21" customFormat="1" ht="12" customHeight="1">
      <c r="B12" s="20"/>
      <c r="D12" s="3" t="s">
        <v>20</v>
      </c>
      <c r="E12" s="2"/>
      <c r="F12" s="76" t="s">
        <v>21</v>
      </c>
      <c r="G12" s="2"/>
      <c r="H12" s="2"/>
      <c r="I12" s="3" t="s">
        <v>22</v>
      </c>
      <c r="J12" s="178" t="str">
        <f>'Rekapitulace stavby'!AN8</f>
        <v>4. 10. 2019</v>
      </c>
      <c r="L12" s="20"/>
    </row>
    <row r="13" spans="2:12" s="21" customFormat="1" ht="10.95" customHeight="1">
      <c r="B13" s="20"/>
      <c r="D13" s="2"/>
      <c r="E13" s="2"/>
      <c r="F13" s="2"/>
      <c r="G13" s="2"/>
      <c r="H13" s="2"/>
      <c r="I13" s="2"/>
      <c r="J13" s="2"/>
      <c r="L13" s="20"/>
    </row>
    <row r="14" spans="2:12" s="21" customFormat="1" ht="12" customHeight="1">
      <c r="B14" s="20"/>
      <c r="D14" s="3" t="s">
        <v>24</v>
      </c>
      <c r="E14" s="2"/>
      <c r="F14" s="2"/>
      <c r="G14" s="2"/>
      <c r="H14" s="2"/>
      <c r="I14" s="3" t="s">
        <v>25</v>
      </c>
      <c r="J14" s="76" t="str">
        <f>IF('Rekapitulace stavby'!AN10="","",'Rekapitulace stavby'!AN10)</f>
        <v/>
      </c>
      <c r="L14" s="20"/>
    </row>
    <row r="15" spans="2:12" s="21" customFormat="1" ht="18" customHeight="1">
      <c r="B15" s="20"/>
      <c r="D15" s="2"/>
      <c r="E15" s="76" t="str">
        <f>IF('Rekapitulace stavby'!E11="","",'Rekapitulace stavby'!E11)</f>
        <v xml:space="preserve"> </v>
      </c>
      <c r="F15" s="2"/>
      <c r="G15" s="2"/>
      <c r="H15" s="2"/>
      <c r="I15" s="3" t="s">
        <v>26</v>
      </c>
      <c r="J15" s="76" t="str">
        <f>IF('Rekapitulace stavby'!AN11="","",'Rekapitulace stavby'!AN11)</f>
        <v/>
      </c>
      <c r="L15" s="20"/>
    </row>
    <row r="16" spans="2:12" s="21" customFormat="1" ht="6.9" customHeight="1">
      <c r="B16" s="20"/>
      <c r="D16" s="2"/>
      <c r="E16" s="2"/>
      <c r="F16" s="2"/>
      <c r="G16" s="2"/>
      <c r="H16" s="2"/>
      <c r="I16" s="2"/>
      <c r="J16" s="2"/>
      <c r="L16" s="20"/>
    </row>
    <row r="17" spans="2:12" s="21" customFormat="1" ht="12" customHeight="1">
      <c r="B17" s="20"/>
      <c r="D17" s="3" t="s">
        <v>27</v>
      </c>
      <c r="E17" s="2"/>
      <c r="F17" s="2"/>
      <c r="G17" s="2"/>
      <c r="H17" s="2"/>
      <c r="I17" s="3" t="s">
        <v>25</v>
      </c>
      <c r="J17" s="8" t="str">
        <f>'Rekapitulace stavby'!AN13</f>
        <v>Vyplň údaj</v>
      </c>
      <c r="L17" s="20"/>
    </row>
    <row r="18" spans="2:12" s="21" customFormat="1" ht="18" customHeight="1">
      <c r="B18" s="20"/>
      <c r="D18" s="2"/>
      <c r="E18" s="224" t="str">
        <f>'Rekapitulace stavby'!E14</f>
        <v>Vyplň údaj</v>
      </c>
      <c r="F18" s="207"/>
      <c r="G18" s="207"/>
      <c r="H18" s="207"/>
      <c r="I18" s="3" t="s">
        <v>26</v>
      </c>
      <c r="J18" s="8" t="str">
        <f>'Rekapitulace stavby'!AN14</f>
        <v>Vyplň údaj</v>
      </c>
      <c r="L18" s="20"/>
    </row>
    <row r="19" spans="2:12" s="21" customFormat="1" ht="6.9" customHeight="1">
      <c r="B19" s="20"/>
      <c r="D19" s="2"/>
      <c r="E19" s="2"/>
      <c r="F19" s="2"/>
      <c r="G19" s="2"/>
      <c r="H19" s="2"/>
      <c r="I19" s="2"/>
      <c r="J19" s="2"/>
      <c r="L19" s="20"/>
    </row>
    <row r="20" spans="2:12" s="21" customFormat="1" ht="12" customHeight="1">
      <c r="B20" s="20"/>
      <c r="D20" s="3" t="s">
        <v>29</v>
      </c>
      <c r="E20" s="2"/>
      <c r="F20" s="2"/>
      <c r="G20" s="2"/>
      <c r="H20" s="2"/>
      <c r="I20" s="3" t="s">
        <v>25</v>
      </c>
      <c r="J20" s="76" t="str">
        <f>IF('Rekapitulace stavby'!AN16="","",'Rekapitulace stavby'!AN16)</f>
        <v/>
      </c>
      <c r="L20" s="20"/>
    </row>
    <row r="21" spans="2:12" s="21" customFormat="1" ht="18" customHeight="1">
      <c r="B21" s="20"/>
      <c r="D21" s="2"/>
      <c r="E21" s="76" t="str">
        <f>IF('Rekapitulace stavby'!E17="","",'Rekapitulace stavby'!E17)</f>
        <v xml:space="preserve"> </v>
      </c>
      <c r="F21" s="2"/>
      <c r="G21" s="2"/>
      <c r="H21" s="2"/>
      <c r="I21" s="3" t="s">
        <v>26</v>
      </c>
      <c r="J21" s="76" t="str">
        <f>IF('Rekapitulace stavby'!AN17="","",'Rekapitulace stavby'!AN17)</f>
        <v/>
      </c>
      <c r="L21" s="20"/>
    </row>
    <row r="22" spans="2:12" s="21" customFormat="1" ht="6.9" customHeight="1">
      <c r="B22" s="20"/>
      <c r="D22" s="2"/>
      <c r="E22" s="2"/>
      <c r="F22" s="2"/>
      <c r="G22" s="2"/>
      <c r="H22" s="2"/>
      <c r="I22" s="2"/>
      <c r="J22" s="2"/>
      <c r="L22" s="20"/>
    </row>
    <row r="23" spans="2:12" s="21" customFormat="1" ht="12" customHeight="1">
      <c r="B23" s="20"/>
      <c r="D23" s="3" t="s">
        <v>31</v>
      </c>
      <c r="E23" s="2"/>
      <c r="F23" s="2"/>
      <c r="G23" s="2"/>
      <c r="H23" s="2"/>
      <c r="I23" s="3" t="s">
        <v>25</v>
      </c>
      <c r="J23" s="76" t="str">
        <f>IF('Rekapitulace stavby'!AN19="","",'Rekapitulace stavby'!AN19)</f>
        <v/>
      </c>
      <c r="L23" s="20"/>
    </row>
    <row r="24" spans="2:12" s="21" customFormat="1" ht="18" customHeight="1">
      <c r="B24" s="20"/>
      <c r="D24" s="2"/>
      <c r="E24" s="76" t="str">
        <f>IF('Rekapitulace stavby'!E20="","",'Rekapitulace stavby'!E20)</f>
        <v xml:space="preserve"> </v>
      </c>
      <c r="F24" s="2"/>
      <c r="G24" s="2"/>
      <c r="H24" s="2"/>
      <c r="I24" s="3" t="s">
        <v>26</v>
      </c>
      <c r="J24" s="76" t="str">
        <f>IF('Rekapitulace stavby'!AN20="","",'Rekapitulace stavby'!AN20)</f>
        <v/>
      </c>
      <c r="L24" s="20"/>
    </row>
    <row r="25" spans="2:12" s="21" customFormat="1" ht="6.9" customHeight="1">
      <c r="B25" s="20"/>
      <c r="D25" s="2"/>
      <c r="E25" s="2"/>
      <c r="F25" s="2"/>
      <c r="G25" s="2"/>
      <c r="H25" s="2"/>
      <c r="I25" s="2"/>
      <c r="J25" s="2"/>
      <c r="L25" s="20"/>
    </row>
    <row r="26" spans="2:12" s="21" customFormat="1" ht="12" customHeight="1">
      <c r="B26" s="20"/>
      <c r="D26" s="3" t="s">
        <v>32</v>
      </c>
      <c r="E26" s="2"/>
      <c r="F26" s="2"/>
      <c r="G26" s="2"/>
      <c r="H26" s="2"/>
      <c r="I26" s="2"/>
      <c r="J26" s="2"/>
      <c r="L26" s="20"/>
    </row>
    <row r="27" spans="2:12" s="80" customFormat="1" ht="101.25" customHeight="1">
      <c r="B27" s="79"/>
      <c r="D27" s="4"/>
      <c r="E27" s="212" t="s">
        <v>95</v>
      </c>
      <c r="F27" s="212"/>
      <c r="G27" s="212"/>
      <c r="H27" s="212"/>
      <c r="I27" s="4"/>
      <c r="J27" s="4"/>
      <c r="L27" s="79"/>
    </row>
    <row r="28" spans="2:12" s="21" customFormat="1" ht="6.9" customHeight="1">
      <c r="B28" s="20"/>
      <c r="L28" s="20"/>
    </row>
    <row r="29" spans="2:12" s="21" customFormat="1" ht="6.9" customHeight="1">
      <c r="B29" s="20"/>
      <c r="D29" s="38"/>
      <c r="E29" s="38"/>
      <c r="F29" s="38"/>
      <c r="G29" s="38"/>
      <c r="H29" s="38"/>
      <c r="I29" s="38"/>
      <c r="J29" s="38"/>
      <c r="K29" s="38"/>
      <c r="L29" s="20"/>
    </row>
    <row r="30" spans="2:12" s="21" customFormat="1" ht="25.35" customHeight="1">
      <c r="B30" s="20"/>
      <c r="D30" s="81" t="s">
        <v>33</v>
      </c>
      <c r="J30" s="82">
        <f>ROUND(J88,2)</f>
        <v>0</v>
      </c>
      <c r="L30" s="20"/>
    </row>
    <row r="31" spans="2:12" s="21" customFormat="1" ht="6.9" customHeight="1">
      <c r="B31" s="20"/>
      <c r="D31" s="38"/>
      <c r="E31" s="38"/>
      <c r="F31" s="38"/>
      <c r="G31" s="38"/>
      <c r="H31" s="38"/>
      <c r="I31" s="38"/>
      <c r="J31" s="38"/>
      <c r="K31" s="38"/>
      <c r="L31" s="20"/>
    </row>
    <row r="32" spans="2:12" s="21" customFormat="1" ht="14.4" customHeight="1">
      <c r="B32" s="20"/>
      <c r="F32" s="83" t="s">
        <v>35</v>
      </c>
      <c r="I32" s="83" t="s">
        <v>34</v>
      </c>
      <c r="J32" s="83" t="s">
        <v>36</v>
      </c>
      <c r="L32" s="20"/>
    </row>
    <row r="33" spans="2:12" s="21" customFormat="1" ht="14.4" customHeight="1">
      <c r="B33" s="20"/>
      <c r="D33" s="18" t="s">
        <v>37</v>
      </c>
      <c r="E33" s="18" t="s">
        <v>38</v>
      </c>
      <c r="F33" s="84">
        <f>ROUND((SUM(BE88:BE128)),2)</f>
        <v>0</v>
      </c>
      <c r="I33" s="85">
        <v>0.21</v>
      </c>
      <c r="J33" s="84">
        <f>ROUND(((SUM(BE88:BE128))*I33),2)</f>
        <v>0</v>
      </c>
      <c r="L33" s="20"/>
    </row>
    <row r="34" spans="2:12" s="21" customFormat="1" ht="14.4" customHeight="1">
      <c r="B34" s="20"/>
      <c r="E34" s="18" t="s">
        <v>39</v>
      </c>
      <c r="F34" s="84">
        <f>ROUND((SUM(BF88:BF128)),2)</f>
        <v>0</v>
      </c>
      <c r="I34" s="85">
        <v>0.15</v>
      </c>
      <c r="J34" s="84">
        <f>ROUND(((SUM(BF88:BF128))*I34),2)</f>
        <v>0</v>
      </c>
      <c r="L34" s="20"/>
    </row>
    <row r="35" spans="2:12" s="21" customFormat="1" ht="14.4" customHeight="1" hidden="1">
      <c r="B35" s="20"/>
      <c r="E35" s="18" t="s">
        <v>40</v>
      </c>
      <c r="F35" s="84">
        <f>ROUND((SUM(BG88:BG128)),2)</f>
        <v>0</v>
      </c>
      <c r="I35" s="85">
        <v>0.21</v>
      </c>
      <c r="J35" s="84">
        <f>0</f>
        <v>0</v>
      </c>
      <c r="L35" s="20"/>
    </row>
    <row r="36" spans="2:12" s="21" customFormat="1" ht="14.4" customHeight="1" hidden="1">
      <c r="B36" s="20"/>
      <c r="E36" s="18" t="s">
        <v>41</v>
      </c>
      <c r="F36" s="84">
        <f>ROUND((SUM(BH88:BH128)),2)</f>
        <v>0</v>
      </c>
      <c r="I36" s="85">
        <v>0.15</v>
      </c>
      <c r="J36" s="84">
        <f>0</f>
        <v>0</v>
      </c>
      <c r="L36" s="20"/>
    </row>
    <row r="37" spans="2:12" s="21" customFormat="1" ht="14.4" customHeight="1" hidden="1">
      <c r="B37" s="20"/>
      <c r="E37" s="18" t="s">
        <v>42</v>
      </c>
      <c r="F37" s="84">
        <f>ROUND((SUM(BI88:BI128)),2)</f>
        <v>0</v>
      </c>
      <c r="I37" s="85">
        <v>0</v>
      </c>
      <c r="J37" s="84">
        <f>0</f>
        <v>0</v>
      </c>
      <c r="L37" s="20"/>
    </row>
    <row r="38" spans="2:12" s="21" customFormat="1" ht="6.9" customHeight="1">
      <c r="B38" s="20"/>
      <c r="L38" s="20"/>
    </row>
    <row r="39" spans="2:12" s="21" customFormat="1" ht="25.35" customHeight="1">
      <c r="B39" s="20"/>
      <c r="C39" s="86"/>
      <c r="D39" s="87" t="s">
        <v>43</v>
      </c>
      <c r="E39" s="42"/>
      <c r="F39" s="42"/>
      <c r="G39" s="88" t="s">
        <v>44</v>
      </c>
      <c r="H39" s="89" t="s">
        <v>45</v>
      </c>
      <c r="I39" s="42"/>
      <c r="J39" s="90">
        <f>SUM(J30:J37)</f>
        <v>0</v>
      </c>
      <c r="K39" s="91"/>
      <c r="L39" s="20"/>
    </row>
    <row r="40" spans="2:12" s="21" customFormat="1" ht="14.4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20"/>
    </row>
    <row r="44" spans="2:12" s="21" customFormat="1" ht="6.9" customHeight="1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20"/>
    </row>
    <row r="45" spans="2:12" s="21" customFormat="1" ht="24.9" customHeight="1">
      <c r="B45" s="20"/>
      <c r="C45" s="15" t="s">
        <v>96</v>
      </c>
      <c r="L45" s="20"/>
    </row>
    <row r="46" spans="2:12" s="21" customFormat="1" ht="6.9" customHeight="1">
      <c r="B46" s="20"/>
      <c r="L46" s="20"/>
    </row>
    <row r="47" spans="2:12" s="21" customFormat="1" ht="12" customHeight="1">
      <c r="B47" s="20"/>
      <c r="C47" s="18" t="s">
        <v>16</v>
      </c>
      <c r="L47" s="20"/>
    </row>
    <row r="48" spans="2:12" s="21" customFormat="1" ht="16.5" customHeight="1">
      <c r="B48" s="20"/>
      <c r="E48" s="218" t="str">
        <f>E7</f>
        <v>II. ZŠ Nové Město na Moravě</v>
      </c>
      <c r="F48" s="219"/>
      <c r="G48" s="219"/>
      <c r="H48" s="219"/>
      <c r="L48" s="20"/>
    </row>
    <row r="49" spans="2:12" s="21" customFormat="1" ht="12" customHeight="1">
      <c r="B49" s="20"/>
      <c r="C49" s="18" t="s">
        <v>93</v>
      </c>
      <c r="L49" s="20"/>
    </row>
    <row r="50" spans="2:12" s="21" customFormat="1" ht="16.5" customHeight="1">
      <c r="B50" s="20"/>
      <c r="E50" s="204" t="str">
        <f>E9</f>
        <v>04 - oprava podlahy - etapa III</v>
      </c>
      <c r="F50" s="203"/>
      <c r="G50" s="203"/>
      <c r="H50" s="203"/>
      <c r="L50" s="20"/>
    </row>
    <row r="51" spans="2:12" s="21" customFormat="1" ht="6.9" customHeight="1">
      <c r="B51" s="20"/>
      <c r="L51" s="20"/>
    </row>
    <row r="52" spans="2:12" s="21" customFormat="1" ht="12" customHeight="1">
      <c r="B52" s="20"/>
      <c r="C52" s="18" t="s">
        <v>20</v>
      </c>
      <c r="F52" s="11" t="str">
        <f>F12</f>
        <v xml:space="preserve"> </v>
      </c>
      <c r="I52" s="18" t="s">
        <v>22</v>
      </c>
      <c r="J52" s="78" t="str">
        <f>IF(J12="","",J12)</f>
        <v>4. 10. 2019</v>
      </c>
      <c r="L52" s="20"/>
    </row>
    <row r="53" spans="2:12" s="21" customFormat="1" ht="6.9" customHeight="1">
      <c r="B53" s="20"/>
      <c r="L53" s="20"/>
    </row>
    <row r="54" spans="2:12" s="21" customFormat="1" ht="13.65" customHeight="1">
      <c r="B54" s="20"/>
      <c r="C54" s="18" t="s">
        <v>24</v>
      </c>
      <c r="F54" s="11" t="str">
        <f>E15</f>
        <v xml:space="preserve"> </v>
      </c>
      <c r="I54" s="18" t="s">
        <v>29</v>
      </c>
      <c r="J54" s="92" t="str">
        <f>E21</f>
        <v xml:space="preserve"> </v>
      </c>
      <c r="L54" s="20"/>
    </row>
    <row r="55" spans="2:12" s="21" customFormat="1" ht="13.65" customHeight="1">
      <c r="B55" s="20"/>
      <c r="C55" s="18" t="s">
        <v>27</v>
      </c>
      <c r="F55" s="11" t="str">
        <f>IF(E18="","",E18)</f>
        <v>Vyplň údaj</v>
      </c>
      <c r="I55" s="18" t="s">
        <v>31</v>
      </c>
      <c r="J55" s="92" t="str">
        <f>E24</f>
        <v xml:space="preserve"> </v>
      </c>
      <c r="L55" s="20"/>
    </row>
    <row r="56" spans="2:12" s="21" customFormat="1" ht="10.35" customHeight="1">
      <c r="B56" s="20"/>
      <c r="L56" s="20"/>
    </row>
    <row r="57" spans="2:12" s="21" customFormat="1" ht="29.25" customHeight="1">
      <c r="B57" s="20"/>
      <c r="C57" s="93" t="s">
        <v>97</v>
      </c>
      <c r="D57" s="86"/>
      <c r="E57" s="86"/>
      <c r="F57" s="86"/>
      <c r="G57" s="86"/>
      <c r="H57" s="86"/>
      <c r="I57" s="86"/>
      <c r="J57" s="94" t="s">
        <v>98</v>
      </c>
      <c r="K57" s="86"/>
      <c r="L57" s="20"/>
    </row>
    <row r="58" spans="2:12" s="21" customFormat="1" ht="10.35" customHeight="1">
      <c r="B58" s="20"/>
      <c r="L58" s="20"/>
    </row>
    <row r="59" spans="2:47" s="21" customFormat="1" ht="22.95" customHeight="1">
      <c r="B59" s="20"/>
      <c r="C59" s="95" t="s">
        <v>99</v>
      </c>
      <c r="J59" s="82">
        <f>J88</f>
        <v>0</v>
      </c>
      <c r="L59" s="20"/>
      <c r="AU59" s="11" t="s">
        <v>100</v>
      </c>
    </row>
    <row r="60" spans="2:12" s="97" customFormat="1" ht="24.9" customHeight="1">
      <c r="B60" s="96"/>
      <c r="D60" s="98" t="s">
        <v>101</v>
      </c>
      <c r="E60" s="99"/>
      <c r="F60" s="99"/>
      <c r="G60" s="99"/>
      <c r="H60" s="99"/>
      <c r="I60" s="99"/>
      <c r="J60" s="100">
        <f>J89</f>
        <v>0</v>
      </c>
      <c r="L60" s="96"/>
    </row>
    <row r="61" spans="2:12" s="102" customFormat="1" ht="19.95" customHeight="1">
      <c r="B61" s="101"/>
      <c r="D61" s="103" t="s">
        <v>105</v>
      </c>
      <c r="E61" s="104"/>
      <c r="F61" s="104"/>
      <c r="G61" s="104"/>
      <c r="H61" s="104"/>
      <c r="I61" s="104"/>
      <c r="J61" s="105">
        <f>J90</f>
        <v>0</v>
      </c>
      <c r="L61" s="101"/>
    </row>
    <row r="62" spans="2:12" s="102" customFormat="1" ht="19.95" customHeight="1">
      <c r="B62" s="101"/>
      <c r="D62" s="103" t="s">
        <v>107</v>
      </c>
      <c r="E62" s="104"/>
      <c r="F62" s="104"/>
      <c r="G62" s="104"/>
      <c r="H62" s="104"/>
      <c r="I62" s="104"/>
      <c r="J62" s="105">
        <f>J95</f>
        <v>0</v>
      </c>
      <c r="L62" s="101"/>
    </row>
    <row r="63" spans="2:12" s="102" customFormat="1" ht="19.95" customHeight="1">
      <c r="B63" s="101"/>
      <c r="D63" s="103" t="s">
        <v>108</v>
      </c>
      <c r="E63" s="104"/>
      <c r="F63" s="104"/>
      <c r="G63" s="104"/>
      <c r="H63" s="104"/>
      <c r="I63" s="104"/>
      <c r="J63" s="105">
        <f>J100</f>
        <v>0</v>
      </c>
      <c r="L63" s="101"/>
    </row>
    <row r="64" spans="2:12" s="102" customFormat="1" ht="19.95" customHeight="1">
      <c r="B64" s="101"/>
      <c r="D64" s="103" t="s">
        <v>109</v>
      </c>
      <c r="E64" s="104"/>
      <c r="F64" s="104"/>
      <c r="G64" s="104"/>
      <c r="H64" s="104"/>
      <c r="I64" s="104"/>
      <c r="J64" s="105">
        <f>J110</f>
        <v>0</v>
      </c>
      <c r="L64" s="101"/>
    </row>
    <row r="65" spans="2:12" s="97" customFormat="1" ht="24.9" customHeight="1">
      <c r="B65" s="96"/>
      <c r="D65" s="98" t="s">
        <v>110</v>
      </c>
      <c r="E65" s="99"/>
      <c r="F65" s="99"/>
      <c r="G65" s="99"/>
      <c r="H65" s="99"/>
      <c r="I65" s="99"/>
      <c r="J65" s="100">
        <f>J113</f>
        <v>0</v>
      </c>
      <c r="L65" s="96"/>
    </row>
    <row r="66" spans="2:12" s="102" customFormat="1" ht="19.95" customHeight="1">
      <c r="B66" s="101"/>
      <c r="D66" s="103" t="s">
        <v>112</v>
      </c>
      <c r="E66" s="104"/>
      <c r="F66" s="104"/>
      <c r="G66" s="104"/>
      <c r="H66" s="104"/>
      <c r="I66" s="104"/>
      <c r="J66" s="105">
        <f>J114</f>
        <v>0</v>
      </c>
      <c r="L66" s="101"/>
    </row>
    <row r="67" spans="2:12" s="102" customFormat="1" ht="19.95" customHeight="1">
      <c r="B67" s="101"/>
      <c r="D67" s="103" t="s">
        <v>113</v>
      </c>
      <c r="E67" s="104"/>
      <c r="F67" s="104"/>
      <c r="G67" s="104"/>
      <c r="H67" s="104"/>
      <c r="I67" s="104"/>
      <c r="J67" s="105">
        <f>J118</f>
        <v>0</v>
      </c>
      <c r="L67" s="101"/>
    </row>
    <row r="68" spans="2:12" s="97" customFormat="1" ht="24.9" customHeight="1">
      <c r="B68" s="96"/>
      <c r="D68" s="98" t="s">
        <v>116</v>
      </c>
      <c r="E68" s="99"/>
      <c r="F68" s="99"/>
      <c r="G68" s="99"/>
      <c r="H68" s="99"/>
      <c r="I68" s="99"/>
      <c r="J68" s="100">
        <f>J126</f>
        <v>0</v>
      </c>
      <c r="L68" s="96"/>
    </row>
    <row r="69" spans="2:12" s="21" customFormat="1" ht="21.75" customHeight="1">
      <c r="B69" s="20"/>
      <c r="L69" s="20"/>
    </row>
    <row r="70" spans="2:12" s="21" customFormat="1" ht="6.9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20"/>
    </row>
    <row r="74" spans="2:12" s="21" customFormat="1" ht="6.9" customHeight="1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20"/>
    </row>
    <row r="75" spans="2:12" s="21" customFormat="1" ht="24.9" customHeight="1">
      <c r="B75" s="20"/>
      <c r="C75" s="15" t="s">
        <v>120</v>
      </c>
      <c r="L75" s="20"/>
    </row>
    <row r="76" spans="2:12" s="21" customFormat="1" ht="6.9" customHeight="1">
      <c r="B76" s="20"/>
      <c r="L76" s="20"/>
    </row>
    <row r="77" spans="2:12" s="21" customFormat="1" ht="12" customHeight="1">
      <c r="B77" s="20"/>
      <c r="C77" s="18" t="s">
        <v>16</v>
      </c>
      <c r="L77" s="20"/>
    </row>
    <row r="78" spans="2:12" s="21" customFormat="1" ht="16.5" customHeight="1">
      <c r="B78" s="20"/>
      <c r="E78" s="218" t="str">
        <f>E7</f>
        <v>II. ZŠ Nové Město na Moravě</v>
      </c>
      <c r="F78" s="219"/>
      <c r="G78" s="219"/>
      <c r="H78" s="219"/>
      <c r="L78" s="20"/>
    </row>
    <row r="79" spans="2:12" s="21" customFormat="1" ht="12" customHeight="1">
      <c r="B79" s="20"/>
      <c r="C79" s="18" t="s">
        <v>93</v>
      </c>
      <c r="L79" s="20"/>
    </row>
    <row r="80" spans="2:12" s="21" customFormat="1" ht="16.5" customHeight="1">
      <c r="B80" s="20"/>
      <c r="E80" s="204" t="str">
        <f>E9</f>
        <v>04 - oprava podlahy - etapa III</v>
      </c>
      <c r="F80" s="203"/>
      <c r="G80" s="203"/>
      <c r="H80" s="203"/>
      <c r="L80" s="20"/>
    </row>
    <row r="81" spans="2:12" s="21" customFormat="1" ht="6.9" customHeight="1">
      <c r="B81" s="20"/>
      <c r="L81" s="20"/>
    </row>
    <row r="82" spans="2:12" s="21" customFormat="1" ht="12" customHeight="1">
      <c r="B82" s="20"/>
      <c r="C82" s="18" t="s">
        <v>20</v>
      </c>
      <c r="F82" s="11" t="str">
        <f>F12</f>
        <v xml:space="preserve"> </v>
      </c>
      <c r="I82" s="18" t="s">
        <v>22</v>
      </c>
      <c r="J82" s="78" t="str">
        <f>IF(J12="","",J12)</f>
        <v>4. 10. 2019</v>
      </c>
      <c r="L82" s="20"/>
    </row>
    <row r="83" spans="2:12" s="21" customFormat="1" ht="6.9" customHeight="1">
      <c r="B83" s="20"/>
      <c r="L83" s="20"/>
    </row>
    <row r="84" spans="2:12" s="21" customFormat="1" ht="13.65" customHeight="1">
      <c r="B84" s="20"/>
      <c r="C84" s="18" t="s">
        <v>24</v>
      </c>
      <c r="F84" s="11" t="str">
        <f>E15</f>
        <v xml:space="preserve"> </v>
      </c>
      <c r="I84" s="18" t="s">
        <v>29</v>
      </c>
      <c r="J84" s="92" t="str">
        <f>E21</f>
        <v xml:space="preserve"> </v>
      </c>
      <c r="L84" s="20"/>
    </row>
    <row r="85" spans="2:12" s="21" customFormat="1" ht="13.65" customHeight="1">
      <c r="B85" s="20"/>
      <c r="C85" s="18" t="s">
        <v>27</v>
      </c>
      <c r="F85" s="11" t="str">
        <f>IF(E18="","",E18)</f>
        <v>Vyplň údaj</v>
      </c>
      <c r="I85" s="18" t="s">
        <v>31</v>
      </c>
      <c r="J85" s="92" t="str">
        <f>E24</f>
        <v xml:space="preserve"> </v>
      </c>
      <c r="L85" s="20"/>
    </row>
    <row r="86" spans="2:12" s="21" customFormat="1" ht="10.35" customHeight="1">
      <c r="B86" s="20"/>
      <c r="L86" s="20"/>
    </row>
    <row r="87" spans="2:20" s="110" customFormat="1" ht="29.25" customHeight="1">
      <c r="B87" s="106"/>
      <c r="C87" s="107" t="s">
        <v>121</v>
      </c>
      <c r="D87" s="108" t="s">
        <v>52</v>
      </c>
      <c r="E87" s="108" t="s">
        <v>48</v>
      </c>
      <c r="F87" s="108" t="s">
        <v>49</v>
      </c>
      <c r="G87" s="108" t="s">
        <v>122</v>
      </c>
      <c r="H87" s="108" t="s">
        <v>123</v>
      </c>
      <c r="I87" s="108" t="s">
        <v>124</v>
      </c>
      <c r="J87" s="108" t="s">
        <v>98</v>
      </c>
      <c r="K87" s="109" t="s">
        <v>125</v>
      </c>
      <c r="L87" s="106"/>
      <c r="M87" s="44" t="s">
        <v>1</v>
      </c>
      <c r="N87" s="45" t="s">
        <v>37</v>
      </c>
      <c r="O87" s="45" t="s">
        <v>126</v>
      </c>
      <c r="P87" s="45" t="s">
        <v>127</v>
      </c>
      <c r="Q87" s="45" t="s">
        <v>128</v>
      </c>
      <c r="R87" s="45" t="s">
        <v>129</v>
      </c>
      <c r="S87" s="45" t="s">
        <v>130</v>
      </c>
      <c r="T87" s="46" t="s">
        <v>131</v>
      </c>
    </row>
    <row r="88" spans="2:63" s="21" customFormat="1" ht="22.95" customHeight="1">
      <c r="B88" s="20"/>
      <c r="C88" s="50" t="s">
        <v>132</v>
      </c>
      <c r="J88" s="111">
        <f>BK88</f>
        <v>0</v>
      </c>
      <c r="L88" s="20"/>
      <c r="M88" s="47"/>
      <c r="N88" s="38"/>
      <c r="O88" s="38"/>
      <c r="P88" s="112">
        <f>P89+P113+P126</f>
        <v>0</v>
      </c>
      <c r="Q88" s="38"/>
      <c r="R88" s="112">
        <f>R89+R113+R126</f>
        <v>7.78954</v>
      </c>
      <c r="S88" s="38"/>
      <c r="T88" s="113">
        <f>T89+T113+T126</f>
        <v>2.7729999999999997</v>
      </c>
      <c r="AT88" s="11" t="s">
        <v>66</v>
      </c>
      <c r="AU88" s="11" t="s">
        <v>100</v>
      </c>
      <c r="BK88" s="114">
        <f>BK89+BK113+BK126</f>
        <v>0</v>
      </c>
    </row>
    <row r="89" spans="2:63" s="116" customFormat="1" ht="25.95" customHeight="1">
      <c r="B89" s="115"/>
      <c r="D89" s="117" t="s">
        <v>66</v>
      </c>
      <c r="E89" s="118" t="s">
        <v>133</v>
      </c>
      <c r="F89" s="118" t="s">
        <v>134</v>
      </c>
      <c r="J89" s="119">
        <f>BK89</f>
        <v>0</v>
      </c>
      <c r="L89" s="115"/>
      <c r="M89" s="120"/>
      <c r="N89" s="121"/>
      <c r="O89" s="121"/>
      <c r="P89" s="122">
        <f>P90+P95+P100+P110</f>
        <v>0</v>
      </c>
      <c r="Q89" s="121"/>
      <c r="R89" s="122">
        <f>R90+R95+R100+R110</f>
        <v>4.794</v>
      </c>
      <c r="S89" s="121"/>
      <c r="T89" s="123">
        <f>T90+T95+T100+T110</f>
        <v>2.7729999999999997</v>
      </c>
      <c r="AR89" s="117" t="s">
        <v>75</v>
      </c>
      <c r="AT89" s="124" t="s">
        <v>66</v>
      </c>
      <c r="AU89" s="124" t="s">
        <v>67</v>
      </c>
      <c r="AY89" s="117" t="s">
        <v>135</v>
      </c>
      <c r="BK89" s="125">
        <f>BK90+BK95+BK100+BK110</f>
        <v>0</v>
      </c>
    </row>
    <row r="90" spans="2:63" s="116" customFormat="1" ht="22.95" customHeight="1">
      <c r="B90" s="115"/>
      <c r="D90" s="117" t="s">
        <v>66</v>
      </c>
      <c r="E90" s="126" t="s">
        <v>171</v>
      </c>
      <c r="F90" s="126" t="s">
        <v>224</v>
      </c>
      <c r="J90" s="127">
        <f>BK90</f>
        <v>0</v>
      </c>
      <c r="L90" s="115"/>
      <c r="M90" s="120"/>
      <c r="N90" s="121"/>
      <c r="O90" s="121"/>
      <c r="P90" s="122">
        <f>SUM(P91:P94)</f>
        <v>0</v>
      </c>
      <c r="Q90" s="121"/>
      <c r="R90" s="122">
        <f>SUM(R91:R94)</f>
        <v>4.794</v>
      </c>
      <c r="S90" s="121"/>
      <c r="T90" s="123">
        <f>SUM(T91:T94)</f>
        <v>0</v>
      </c>
      <c r="AR90" s="117" t="s">
        <v>75</v>
      </c>
      <c r="AT90" s="124" t="s">
        <v>66</v>
      </c>
      <c r="AU90" s="124" t="s">
        <v>75</v>
      </c>
      <c r="AY90" s="117" t="s">
        <v>135</v>
      </c>
      <c r="BK90" s="125">
        <f>SUM(BK91:BK94)</f>
        <v>0</v>
      </c>
    </row>
    <row r="91" spans="2:65" s="21" customFormat="1" ht="16.5" customHeight="1">
      <c r="B91" s="20"/>
      <c r="C91" s="128" t="s">
        <v>75</v>
      </c>
      <c r="D91" s="128" t="s">
        <v>137</v>
      </c>
      <c r="E91" s="129" t="s">
        <v>249</v>
      </c>
      <c r="F91" s="130" t="s">
        <v>250</v>
      </c>
      <c r="G91" s="131" t="s">
        <v>211</v>
      </c>
      <c r="H91" s="132">
        <v>47</v>
      </c>
      <c r="I91" s="5"/>
      <c r="J91" s="133">
        <f>ROUND(I91*H91,2)</f>
        <v>0</v>
      </c>
      <c r="K91" s="130" t="s">
        <v>141</v>
      </c>
      <c r="L91" s="20"/>
      <c r="M91" s="134" t="s">
        <v>1</v>
      </c>
      <c r="N91" s="135" t="s">
        <v>38</v>
      </c>
      <c r="O91" s="40"/>
      <c r="P91" s="136">
        <f>O91*H91</f>
        <v>0</v>
      </c>
      <c r="Q91" s="136">
        <v>0.102</v>
      </c>
      <c r="R91" s="136">
        <f>Q91*H91</f>
        <v>4.794</v>
      </c>
      <c r="S91" s="136">
        <v>0</v>
      </c>
      <c r="T91" s="137">
        <f>S91*H91</f>
        <v>0</v>
      </c>
      <c r="AR91" s="11" t="s">
        <v>142</v>
      </c>
      <c r="AT91" s="11" t="s">
        <v>137</v>
      </c>
      <c r="AU91" s="11" t="s">
        <v>77</v>
      </c>
      <c r="AY91" s="11" t="s">
        <v>135</v>
      </c>
      <c r="BE91" s="138">
        <f>IF(N91="základní",J91,0)</f>
        <v>0</v>
      </c>
      <c r="BF91" s="138">
        <f>IF(N91="snížená",J91,0)</f>
        <v>0</v>
      </c>
      <c r="BG91" s="138">
        <f>IF(N91="zákl. přenesená",J91,0)</f>
        <v>0</v>
      </c>
      <c r="BH91" s="138">
        <f>IF(N91="sníž. přenesená",J91,0)</f>
        <v>0</v>
      </c>
      <c r="BI91" s="138">
        <f>IF(N91="nulová",J91,0)</f>
        <v>0</v>
      </c>
      <c r="BJ91" s="11" t="s">
        <v>75</v>
      </c>
      <c r="BK91" s="138">
        <f>ROUND(I91*H91,2)</f>
        <v>0</v>
      </c>
      <c r="BL91" s="11" t="s">
        <v>142</v>
      </c>
      <c r="BM91" s="11" t="s">
        <v>251</v>
      </c>
    </row>
    <row r="92" spans="2:47" s="21" customFormat="1" ht="12">
      <c r="B92" s="20"/>
      <c r="D92" s="139" t="s">
        <v>144</v>
      </c>
      <c r="F92" s="140" t="s">
        <v>252</v>
      </c>
      <c r="L92" s="20"/>
      <c r="M92" s="141"/>
      <c r="N92" s="40"/>
      <c r="O92" s="40"/>
      <c r="P92" s="40"/>
      <c r="Q92" s="40"/>
      <c r="R92" s="40"/>
      <c r="S92" s="40"/>
      <c r="T92" s="41"/>
      <c r="AT92" s="11" t="s">
        <v>144</v>
      </c>
      <c r="AU92" s="11" t="s">
        <v>77</v>
      </c>
    </row>
    <row r="93" spans="2:51" s="143" customFormat="1" ht="12">
      <c r="B93" s="142"/>
      <c r="D93" s="139" t="s">
        <v>146</v>
      </c>
      <c r="E93" s="144" t="s">
        <v>1</v>
      </c>
      <c r="F93" s="145" t="s">
        <v>253</v>
      </c>
      <c r="H93" s="144" t="s">
        <v>1</v>
      </c>
      <c r="L93" s="142"/>
      <c r="M93" s="146"/>
      <c r="N93" s="147"/>
      <c r="O93" s="147"/>
      <c r="P93" s="147"/>
      <c r="Q93" s="147"/>
      <c r="R93" s="147"/>
      <c r="S93" s="147"/>
      <c r="T93" s="148"/>
      <c r="AT93" s="144" t="s">
        <v>146</v>
      </c>
      <c r="AU93" s="144" t="s">
        <v>77</v>
      </c>
      <c r="AV93" s="143" t="s">
        <v>75</v>
      </c>
      <c r="AW93" s="143" t="s">
        <v>30</v>
      </c>
      <c r="AX93" s="143" t="s">
        <v>67</v>
      </c>
      <c r="AY93" s="144" t="s">
        <v>135</v>
      </c>
    </row>
    <row r="94" spans="2:51" s="150" customFormat="1" ht="12">
      <c r="B94" s="149"/>
      <c r="D94" s="139" t="s">
        <v>146</v>
      </c>
      <c r="E94" s="151" t="s">
        <v>1</v>
      </c>
      <c r="F94" s="152" t="s">
        <v>420</v>
      </c>
      <c r="H94" s="153">
        <v>47</v>
      </c>
      <c r="L94" s="149"/>
      <c r="M94" s="154"/>
      <c r="N94" s="155"/>
      <c r="O94" s="155"/>
      <c r="P94" s="155"/>
      <c r="Q94" s="155"/>
      <c r="R94" s="155"/>
      <c r="S94" s="155"/>
      <c r="T94" s="156"/>
      <c r="AT94" s="151" t="s">
        <v>146</v>
      </c>
      <c r="AU94" s="151" t="s">
        <v>77</v>
      </c>
      <c r="AV94" s="150" t="s">
        <v>77</v>
      </c>
      <c r="AW94" s="150" t="s">
        <v>30</v>
      </c>
      <c r="AX94" s="150" t="s">
        <v>75</v>
      </c>
      <c r="AY94" s="151" t="s">
        <v>135</v>
      </c>
    </row>
    <row r="95" spans="2:63" s="116" customFormat="1" ht="22.95" customHeight="1">
      <c r="B95" s="115"/>
      <c r="D95" s="117" t="s">
        <v>66</v>
      </c>
      <c r="E95" s="126" t="s">
        <v>191</v>
      </c>
      <c r="F95" s="126" t="s">
        <v>311</v>
      </c>
      <c r="J95" s="127">
        <f>BK95</f>
        <v>0</v>
      </c>
      <c r="L95" s="115"/>
      <c r="M95" s="120"/>
      <c r="N95" s="121"/>
      <c r="O95" s="121"/>
      <c r="P95" s="122">
        <f>SUM(P96:P99)</f>
        <v>0</v>
      </c>
      <c r="Q95" s="121"/>
      <c r="R95" s="122">
        <f>SUM(R96:R99)</f>
        <v>0</v>
      </c>
      <c r="S95" s="121"/>
      <c r="T95" s="123">
        <f>SUM(T96:T99)</f>
        <v>2.7729999999999997</v>
      </c>
      <c r="AR95" s="117" t="s">
        <v>75</v>
      </c>
      <c r="AT95" s="124" t="s">
        <v>66</v>
      </c>
      <c r="AU95" s="124" t="s">
        <v>75</v>
      </c>
      <c r="AY95" s="117" t="s">
        <v>135</v>
      </c>
      <c r="BK95" s="125">
        <f>SUM(BK96:BK99)</f>
        <v>0</v>
      </c>
    </row>
    <row r="96" spans="2:65" s="21" customFormat="1" ht="16.5" customHeight="1">
      <c r="B96" s="20"/>
      <c r="C96" s="128" t="s">
        <v>77</v>
      </c>
      <c r="D96" s="128" t="s">
        <v>137</v>
      </c>
      <c r="E96" s="129" t="s">
        <v>339</v>
      </c>
      <c r="F96" s="130" t="s">
        <v>340</v>
      </c>
      <c r="G96" s="131" t="s">
        <v>211</v>
      </c>
      <c r="H96" s="132">
        <v>47</v>
      </c>
      <c r="I96" s="5"/>
      <c r="J96" s="133">
        <f>ROUND(I96*H96,2)</f>
        <v>0</v>
      </c>
      <c r="K96" s="130" t="s">
        <v>141</v>
      </c>
      <c r="L96" s="20"/>
      <c r="M96" s="134" t="s">
        <v>1</v>
      </c>
      <c r="N96" s="135" t="s">
        <v>38</v>
      </c>
      <c r="O96" s="40"/>
      <c r="P96" s="136">
        <f>O96*H96</f>
        <v>0</v>
      </c>
      <c r="Q96" s="136">
        <v>0</v>
      </c>
      <c r="R96" s="136">
        <f>Q96*H96</f>
        <v>0</v>
      </c>
      <c r="S96" s="136">
        <v>0.059</v>
      </c>
      <c r="T96" s="137">
        <f>S96*H96</f>
        <v>2.7729999999999997</v>
      </c>
      <c r="AR96" s="11" t="s">
        <v>142</v>
      </c>
      <c r="AT96" s="11" t="s">
        <v>137</v>
      </c>
      <c r="AU96" s="11" t="s">
        <v>77</v>
      </c>
      <c r="AY96" s="11" t="s">
        <v>135</v>
      </c>
      <c r="BE96" s="138">
        <f>IF(N96="základní",J96,0)</f>
        <v>0</v>
      </c>
      <c r="BF96" s="138">
        <f>IF(N96="snížená",J96,0)</f>
        <v>0</v>
      </c>
      <c r="BG96" s="138">
        <f>IF(N96="zákl. přenesená",J96,0)</f>
        <v>0</v>
      </c>
      <c r="BH96" s="138">
        <f>IF(N96="sníž. přenesená",J96,0)</f>
        <v>0</v>
      </c>
      <c r="BI96" s="138">
        <f>IF(N96="nulová",J96,0)</f>
        <v>0</v>
      </c>
      <c r="BJ96" s="11" t="s">
        <v>75</v>
      </c>
      <c r="BK96" s="138">
        <f>ROUND(I96*H96,2)</f>
        <v>0</v>
      </c>
      <c r="BL96" s="11" t="s">
        <v>142</v>
      </c>
      <c r="BM96" s="11" t="s">
        <v>341</v>
      </c>
    </row>
    <row r="97" spans="2:47" s="21" customFormat="1" ht="19.2">
      <c r="B97" s="20"/>
      <c r="D97" s="139" t="s">
        <v>144</v>
      </c>
      <c r="F97" s="140" t="s">
        <v>342</v>
      </c>
      <c r="L97" s="20"/>
      <c r="M97" s="141"/>
      <c r="N97" s="40"/>
      <c r="O97" s="40"/>
      <c r="P97" s="40"/>
      <c r="Q97" s="40"/>
      <c r="R97" s="40"/>
      <c r="S97" s="40"/>
      <c r="T97" s="41"/>
      <c r="AT97" s="11" t="s">
        <v>144</v>
      </c>
      <c r="AU97" s="11" t="s">
        <v>77</v>
      </c>
    </row>
    <row r="98" spans="2:51" s="143" customFormat="1" ht="12">
      <c r="B98" s="142"/>
      <c r="D98" s="139" t="s">
        <v>146</v>
      </c>
      <c r="E98" s="144" t="s">
        <v>1</v>
      </c>
      <c r="F98" s="145" t="s">
        <v>343</v>
      </c>
      <c r="H98" s="144" t="s">
        <v>1</v>
      </c>
      <c r="L98" s="142"/>
      <c r="M98" s="146"/>
      <c r="N98" s="147"/>
      <c r="O98" s="147"/>
      <c r="P98" s="147"/>
      <c r="Q98" s="147"/>
      <c r="R98" s="147"/>
      <c r="S98" s="147"/>
      <c r="T98" s="148"/>
      <c r="AT98" s="144" t="s">
        <v>146</v>
      </c>
      <c r="AU98" s="144" t="s">
        <v>77</v>
      </c>
      <c r="AV98" s="143" t="s">
        <v>75</v>
      </c>
      <c r="AW98" s="143" t="s">
        <v>30</v>
      </c>
      <c r="AX98" s="143" t="s">
        <v>67</v>
      </c>
      <c r="AY98" s="144" t="s">
        <v>135</v>
      </c>
    </row>
    <row r="99" spans="2:51" s="150" customFormat="1" ht="12">
      <c r="B99" s="149"/>
      <c r="D99" s="139" t="s">
        <v>146</v>
      </c>
      <c r="E99" s="151" t="s">
        <v>1</v>
      </c>
      <c r="F99" s="152" t="s">
        <v>420</v>
      </c>
      <c r="H99" s="153">
        <v>47</v>
      </c>
      <c r="L99" s="149"/>
      <c r="M99" s="154"/>
      <c r="N99" s="155"/>
      <c r="O99" s="155"/>
      <c r="P99" s="155"/>
      <c r="Q99" s="155"/>
      <c r="R99" s="155"/>
      <c r="S99" s="155"/>
      <c r="T99" s="156"/>
      <c r="AT99" s="151" t="s">
        <v>146</v>
      </c>
      <c r="AU99" s="151" t="s">
        <v>77</v>
      </c>
      <c r="AV99" s="150" t="s">
        <v>77</v>
      </c>
      <c r="AW99" s="150" t="s">
        <v>30</v>
      </c>
      <c r="AX99" s="150" t="s">
        <v>75</v>
      </c>
      <c r="AY99" s="151" t="s">
        <v>135</v>
      </c>
    </row>
    <row r="100" spans="2:63" s="116" customFormat="1" ht="22.95" customHeight="1">
      <c r="B100" s="115"/>
      <c r="D100" s="117" t="s">
        <v>66</v>
      </c>
      <c r="E100" s="126" t="s">
        <v>350</v>
      </c>
      <c r="F100" s="126" t="s">
        <v>351</v>
      </c>
      <c r="J100" s="127">
        <f>BK100</f>
        <v>0</v>
      </c>
      <c r="L100" s="115"/>
      <c r="M100" s="120"/>
      <c r="N100" s="121"/>
      <c r="O100" s="121"/>
      <c r="P100" s="122">
        <f>SUM(P101:P109)</f>
        <v>0</v>
      </c>
      <c r="Q100" s="121"/>
      <c r="R100" s="122">
        <f>SUM(R101:R109)</f>
        <v>0</v>
      </c>
      <c r="S100" s="121"/>
      <c r="T100" s="123">
        <f>SUM(T101:T109)</f>
        <v>0</v>
      </c>
      <c r="AR100" s="117" t="s">
        <v>75</v>
      </c>
      <c r="AT100" s="124" t="s">
        <v>66</v>
      </c>
      <c r="AU100" s="124" t="s">
        <v>75</v>
      </c>
      <c r="AY100" s="117" t="s">
        <v>135</v>
      </c>
      <c r="BK100" s="125">
        <f>SUM(BK101:BK109)</f>
        <v>0</v>
      </c>
    </row>
    <row r="101" spans="2:65" s="21" customFormat="1" ht="16.5" customHeight="1">
      <c r="B101" s="20"/>
      <c r="C101" s="128" t="s">
        <v>154</v>
      </c>
      <c r="D101" s="128" t="s">
        <v>137</v>
      </c>
      <c r="E101" s="129" t="s">
        <v>353</v>
      </c>
      <c r="F101" s="130" t="s">
        <v>354</v>
      </c>
      <c r="G101" s="131" t="s">
        <v>187</v>
      </c>
      <c r="H101" s="132">
        <v>2.773</v>
      </c>
      <c r="I101" s="5"/>
      <c r="J101" s="133">
        <f>ROUND(I101*H101,2)</f>
        <v>0</v>
      </c>
      <c r="K101" s="130" t="s">
        <v>141</v>
      </c>
      <c r="L101" s="20"/>
      <c r="M101" s="134" t="s">
        <v>1</v>
      </c>
      <c r="N101" s="135" t="s">
        <v>38</v>
      </c>
      <c r="O101" s="40"/>
      <c r="P101" s="136">
        <f>O101*H101</f>
        <v>0</v>
      </c>
      <c r="Q101" s="136">
        <v>0</v>
      </c>
      <c r="R101" s="136">
        <f>Q101*H101</f>
        <v>0</v>
      </c>
      <c r="S101" s="136">
        <v>0</v>
      </c>
      <c r="T101" s="137">
        <f>S101*H101</f>
        <v>0</v>
      </c>
      <c r="AR101" s="11" t="s">
        <v>142</v>
      </c>
      <c r="AT101" s="11" t="s">
        <v>137</v>
      </c>
      <c r="AU101" s="11" t="s">
        <v>77</v>
      </c>
      <c r="AY101" s="11" t="s">
        <v>135</v>
      </c>
      <c r="BE101" s="138">
        <f>IF(N101="základní",J101,0)</f>
        <v>0</v>
      </c>
      <c r="BF101" s="138">
        <f>IF(N101="snížená",J101,0)</f>
        <v>0</v>
      </c>
      <c r="BG101" s="138">
        <f>IF(N101="zákl. přenesená",J101,0)</f>
        <v>0</v>
      </c>
      <c r="BH101" s="138">
        <f>IF(N101="sníž. přenesená",J101,0)</f>
        <v>0</v>
      </c>
      <c r="BI101" s="138">
        <f>IF(N101="nulová",J101,0)</f>
        <v>0</v>
      </c>
      <c r="BJ101" s="11" t="s">
        <v>75</v>
      </c>
      <c r="BK101" s="138">
        <f>ROUND(I101*H101,2)</f>
        <v>0</v>
      </c>
      <c r="BL101" s="11" t="s">
        <v>142</v>
      </c>
      <c r="BM101" s="11" t="s">
        <v>355</v>
      </c>
    </row>
    <row r="102" spans="2:47" s="21" customFormat="1" ht="19.2">
      <c r="B102" s="20"/>
      <c r="D102" s="139" t="s">
        <v>144</v>
      </c>
      <c r="F102" s="140" t="s">
        <v>356</v>
      </c>
      <c r="L102" s="20"/>
      <c r="M102" s="141"/>
      <c r="N102" s="40"/>
      <c r="O102" s="40"/>
      <c r="P102" s="40"/>
      <c r="Q102" s="40"/>
      <c r="R102" s="40"/>
      <c r="S102" s="40"/>
      <c r="T102" s="41"/>
      <c r="AT102" s="11" t="s">
        <v>144</v>
      </c>
      <c r="AU102" s="11" t="s">
        <v>77</v>
      </c>
    </row>
    <row r="103" spans="2:65" s="21" customFormat="1" ht="16.5" customHeight="1">
      <c r="B103" s="20"/>
      <c r="C103" s="128" t="s">
        <v>142</v>
      </c>
      <c r="D103" s="128" t="s">
        <v>137</v>
      </c>
      <c r="E103" s="129" t="s">
        <v>358</v>
      </c>
      <c r="F103" s="130" t="s">
        <v>359</v>
      </c>
      <c r="G103" s="131" t="s">
        <v>187</v>
      </c>
      <c r="H103" s="132">
        <v>2.773</v>
      </c>
      <c r="I103" s="5"/>
      <c r="J103" s="133">
        <f>ROUND(I103*H103,2)</f>
        <v>0</v>
      </c>
      <c r="K103" s="130" t="s">
        <v>141</v>
      </c>
      <c r="L103" s="20"/>
      <c r="M103" s="134" t="s">
        <v>1</v>
      </c>
      <c r="N103" s="135" t="s">
        <v>38</v>
      </c>
      <c r="O103" s="40"/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1" t="s">
        <v>142</v>
      </c>
      <c r="AT103" s="11" t="s">
        <v>137</v>
      </c>
      <c r="AU103" s="11" t="s">
        <v>77</v>
      </c>
      <c r="AY103" s="11" t="s">
        <v>135</v>
      </c>
      <c r="BE103" s="138">
        <f>IF(N103="základní",J103,0)</f>
        <v>0</v>
      </c>
      <c r="BF103" s="138">
        <f>IF(N103="snížená",J103,0)</f>
        <v>0</v>
      </c>
      <c r="BG103" s="138">
        <f>IF(N103="zákl. přenesená",J103,0)</f>
        <v>0</v>
      </c>
      <c r="BH103" s="138">
        <f>IF(N103="sníž. přenesená",J103,0)</f>
        <v>0</v>
      </c>
      <c r="BI103" s="138">
        <f>IF(N103="nulová",J103,0)</f>
        <v>0</v>
      </c>
      <c r="BJ103" s="11" t="s">
        <v>75</v>
      </c>
      <c r="BK103" s="138">
        <f>ROUND(I103*H103,2)</f>
        <v>0</v>
      </c>
      <c r="BL103" s="11" t="s">
        <v>142</v>
      </c>
      <c r="BM103" s="11" t="s">
        <v>360</v>
      </c>
    </row>
    <row r="104" spans="2:47" s="21" customFormat="1" ht="12">
      <c r="B104" s="20"/>
      <c r="D104" s="139" t="s">
        <v>144</v>
      </c>
      <c r="F104" s="140" t="s">
        <v>361</v>
      </c>
      <c r="L104" s="20"/>
      <c r="M104" s="141"/>
      <c r="N104" s="40"/>
      <c r="O104" s="40"/>
      <c r="P104" s="40"/>
      <c r="Q104" s="40"/>
      <c r="R104" s="40"/>
      <c r="S104" s="40"/>
      <c r="T104" s="41"/>
      <c r="AT104" s="11" t="s">
        <v>144</v>
      </c>
      <c r="AU104" s="11" t="s">
        <v>77</v>
      </c>
    </row>
    <row r="105" spans="2:65" s="21" customFormat="1" ht="16.5" customHeight="1">
      <c r="B105" s="20"/>
      <c r="C105" s="128" t="s">
        <v>163</v>
      </c>
      <c r="D105" s="128" t="s">
        <v>137</v>
      </c>
      <c r="E105" s="129" t="s">
        <v>363</v>
      </c>
      <c r="F105" s="130" t="s">
        <v>364</v>
      </c>
      <c r="G105" s="131" t="s">
        <v>187</v>
      </c>
      <c r="H105" s="132">
        <v>27.73</v>
      </c>
      <c r="I105" s="5"/>
      <c r="J105" s="133">
        <f>ROUND(I105*H105,2)</f>
        <v>0</v>
      </c>
      <c r="K105" s="130" t="s">
        <v>141</v>
      </c>
      <c r="L105" s="20"/>
      <c r="M105" s="134" t="s">
        <v>1</v>
      </c>
      <c r="N105" s="135" t="s">
        <v>38</v>
      </c>
      <c r="O105" s="40"/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1" t="s">
        <v>142</v>
      </c>
      <c r="AT105" s="11" t="s">
        <v>137</v>
      </c>
      <c r="AU105" s="11" t="s">
        <v>77</v>
      </c>
      <c r="AY105" s="11" t="s">
        <v>135</v>
      </c>
      <c r="BE105" s="138">
        <f>IF(N105="základní",J105,0)</f>
        <v>0</v>
      </c>
      <c r="BF105" s="138">
        <f>IF(N105="snížená",J105,0)</f>
        <v>0</v>
      </c>
      <c r="BG105" s="138">
        <f>IF(N105="zákl. přenesená",J105,0)</f>
        <v>0</v>
      </c>
      <c r="BH105" s="138">
        <f>IF(N105="sníž. přenesená",J105,0)</f>
        <v>0</v>
      </c>
      <c r="BI105" s="138">
        <f>IF(N105="nulová",J105,0)</f>
        <v>0</v>
      </c>
      <c r="BJ105" s="11" t="s">
        <v>75</v>
      </c>
      <c r="BK105" s="138">
        <f>ROUND(I105*H105,2)</f>
        <v>0</v>
      </c>
      <c r="BL105" s="11" t="s">
        <v>142</v>
      </c>
      <c r="BM105" s="11" t="s">
        <v>365</v>
      </c>
    </row>
    <row r="106" spans="2:47" s="21" customFormat="1" ht="19.2">
      <c r="B106" s="20"/>
      <c r="D106" s="139" t="s">
        <v>144</v>
      </c>
      <c r="F106" s="140" t="s">
        <v>366</v>
      </c>
      <c r="L106" s="20"/>
      <c r="M106" s="141"/>
      <c r="N106" s="40"/>
      <c r="O106" s="40"/>
      <c r="P106" s="40"/>
      <c r="Q106" s="40"/>
      <c r="R106" s="40"/>
      <c r="S106" s="40"/>
      <c r="T106" s="41"/>
      <c r="AT106" s="11" t="s">
        <v>144</v>
      </c>
      <c r="AU106" s="11" t="s">
        <v>77</v>
      </c>
    </row>
    <row r="107" spans="2:51" s="150" customFormat="1" ht="12">
      <c r="B107" s="149"/>
      <c r="D107" s="139" t="s">
        <v>146</v>
      </c>
      <c r="F107" s="152" t="s">
        <v>508</v>
      </c>
      <c r="H107" s="153">
        <v>27.73</v>
      </c>
      <c r="L107" s="149"/>
      <c r="M107" s="154"/>
      <c r="N107" s="155"/>
      <c r="O107" s="155"/>
      <c r="P107" s="155"/>
      <c r="Q107" s="155"/>
      <c r="R107" s="155"/>
      <c r="S107" s="155"/>
      <c r="T107" s="156"/>
      <c r="AT107" s="151" t="s">
        <v>146</v>
      </c>
      <c r="AU107" s="151" t="s">
        <v>77</v>
      </c>
      <c r="AV107" s="150" t="s">
        <v>77</v>
      </c>
      <c r="AW107" s="150" t="s">
        <v>3</v>
      </c>
      <c r="AX107" s="150" t="s">
        <v>75</v>
      </c>
      <c r="AY107" s="151" t="s">
        <v>135</v>
      </c>
    </row>
    <row r="108" spans="2:65" s="21" customFormat="1" ht="16.5" customHeight="1">
      <c r="B108" s="20"/>
      <c r="C108" s="128" t="s">
        <v>171</v>
      </c>
      <c r="D108" s="128" t="s">
        <v>137</v>
      </c>
      <c r="E108" s="129" t="s">
        <v>369</v>
      </c>
      <c r="F108" s="130" t="s">
        <v>370</v>
      </c>
      <c r="G108" s="131" t="s">
        <v>187</v>
      </c>
      <c r="H108" s="132">
        <v>2.773</v>
      </c>
      <c r="I108" s="5"/>
      <c r="J108" s="133">
        <f>ROUND(I108*H108,2)</f>
        <v>0</v>
      </c>
      <c r="K108" s="130" t="s">
        <v>141</v>
      </c>
      <c r="L108" s="20"/>
      <c r="M108" s="134" t="s">
        <v>1</v>
      </c>
      <c r="N108" s="135" t="s">
        <v>38</v>
      </c>
      <c r="O108" s="40"/>
      <c r="P108" s="136">
        <f>O108*H108</f>
        <v>0</v>
      </c>
      <c r="Q108" s="136">
        <v>0</v>
      </c>
      <c r="R108" s="136">
        <f>Q108*H108</f>
        <v>0</v>
      </c>
      <c r="S108" s="136">
        <v>0</v>
      </c>
      <c r="T108" s="137">
        <f>S108*H108</f>
        <v>0</v>
      </c>
      <c r="AR108" s="11" t="s">
        <v>142</v>
      </c>
      <c r="AT108" s="11" t="s">
        <v>137</v>
      </c>
      <c r="AU108" s="11" t="s">
        <v>77</v>
      </c>
      <c r="AY108" s="11" t="s">
        <v>135</v>
      </c>
      <c r="BE108" s="138">
        <f>IF(N108="základní",J108,0)</f>
        <v>0</v>
      </c>
      <c r="BF108" s="138">
        <f>IF(N108="snížená",J108,0)</f>
        <v>0</v>
      </c>
      <c r="BG108" s="138">
        <f>IF(N108="zákl. přenesená",J108,0)</f>
        <v>0</v>
      </c>
      <c r="BH108" s="138">
        <f>IF(N108="sníž. přenesená",J108,0)</f>
        <v>0</v>
      </c>
      <c r="BI108" s="138">
        <f>IF(N108="nulová",J108,0)</f>
        <v>0</v>
      </c>
      <c r="BJ108" s="11" t="s">
        <v>75</v>
      </c>
      <c r="BK108" s="138">
        <f>ROUND(I108*H108,2)</f>
        <v>0</v>
      </c>
      <c r="BL108" s="11" t="s">
        <v>142</v>
      </c>
      <c r="BM108" s="11" t="s">
        <v>371</v>
      </c>
    </row>
    <row r="109" spans="2:47" s="21" customFormat="1" ht="19.2">
      <c r="B109" s="20"/>
      <c r="D109" s="139" t="s">
        <v>144</v>
      </c>
      <c r="F109" s="140" t="s">
        <v>372</v>
      </c>
      <c r="L109" s="20"/>
      <c r="M109" s="141"/>
      <c r="N109" s="40"/>
      <c r="O109" s="40"/>
      <c r="P109" s="40"/>
      <c r="Q109" s="40"/>
      <c r="R109" s="40"/>
      <c r="S109" s="40"/>
      <c r="T109" s="41"/>
      <c r="AT109" s="11" t="s">
        <v>144</v>
      </c>
      <c r="AU109" s="11" t="s">
        <v>77</v>
      </c>
    </row>
    <row r="110" spans="2:63" s="116" customFormat="1" ht="22.95" customHeight="1">
      <c r="B110" s="115"/>
      <c r="D110" s="117" t="s">
        <v>66</v>
      </c>
      <c r="E110" s="126" t="s">
        <v>373</v>
      </c>
      <c r="F110" s="126" t="s">
        <v>374</v>
      </c>
      <c r="J110" s="127">
        <f>BK110</f>
        <v>0</v>
      </c>
      <c r="L110" s="115"/>
      <c r="M110" s="120"/>
      <c r="N110" s="121"/>
      <c r="O110" s="121"/>
      <c r="P110" s="122">
        <f>SUM(P111:P112)</f>
        <v>0</v>
      </c>
      <c r="Q110" s="121"/>
      <c r="R110" s="122">
        <f>SUM(R111:R112)</f>
        <v>0</v>
      </c>
      <c r="S110" s="121"/>
      <c r="T110" s="123">
        <f>SUM(T111:T112)</f>
        <v>0</v>
      </c>
      <c r="AR110" s="117" t="s">
        <v>75</v>
      </c>
      <c r="AT110" s="124" t="s">
        <v>66</v>
      </c>
      <c r="AU110" s="124" t="s">
        <v>75</v>
      </c>
      <c r="AY110" s="117" t="s">
        <v>135</v>
      </c>
      <c r="BK110" s="125">
        <f>SUM(BK111:BK112)</f>
        <v>0</v>
      </c>
    </row>
    <row r="111" spans="2:65" s="21" customFormat="1" ht="16.5" customHeight="1">
      <c r="B111" s="20"/>
      <c r="C111" s="128" t="s">
        <v>179</v>
      </c>
      <c r="D111" s="128" t="s">
        <v>137</v>
      </c>
      <c r="E111" s="129" t="s">
        <v>376</v>
      </c>
      <c r="F111" s="130" t="s">
        <v>377</v>
      </c>
      <c r="G111" s="131" t="s">
        <v>187</v>
      </c>
      <c r="H111" s="132">
        <v>4.794</v>
      </c>
      <c r="I111" s="5"/>
      <c r="J111" s="133">
        <f>ROUND(I111*H111,2)</f>
        <v>0</v>
      </c>
      <c r="K111" s="130" t="s">
        <v>141</v>
      </c>
      <c r="L111" s="20"/>
      <c r="M111" s="134" t="s">
        <v>1</v>
      </c>
      <c r="N111" s="135" t="s">
        <v>38</v>
      </c>
      <c r="O111" s="40"/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1" t="s">
        <v>142</v>
      </c>
      <c r="AT111" s="11" t="s">
        <v>137</v>
      </c>
      <c r="AU111" s="11" t="s">
        <v>77</v>
      </c>
      <c r="AY111" s="11" t="s">
        <v>135</v>
      </c>
      <c r="BE111" s="138">
        <f>IF(N111="základní",J111,0)</f>
        <v>0</v>
      </c>
      <c r="BF111" s="138">
        <f>IF(N111="snížená",J111,0)</f>
        <v>0</v>
      </c>
      <c r="BG111" s="138">
        <f>IF(N111="zákl. přenesená",J111,0)</f>
        <v>0</v>
      </c>
      <c r="BH111" s="138">
        <f>IF(N111="sníž. přenesená",J111,0)</f>
        <v>0</v>
      </c>
      <c r="BI111" s="138">
        <f>IF(N111="nulová",J111,0)</f>
        <v>0</v>
      </c>
      <c r="BJ111" s="11" t="s">
        <v>75</v>
      </c>
      <c r="BK111" s="138">
        <f>ROUND(I111*H111,2)</f>
        <v>0</v>
      </c>
      <c r="BL111" s="11" t="s">
        <v>142</v>
      </c>
      <c r="BM111" s="11" t="s">
        <v>378</v>
      </c>
    </row>
    <row r="112" spans="2:47" s="21" customFormat="1" ht="19.2">
      <c r="B112" s="20"/>
      <c r="D112" s="139" t="s">
        <v>144</v>
      </c>
      <c r="F112" s="140" t="s">
        <v>379</v>
      </c>
      <c r="L112" s="20"/>
      <c r="M112" s="141"/>
      <c r="N112" s="40"/>
      <c r="O112" s="40"/>
      <c r="P112" s="40"/>
      <c r="Q112" s="40"/>
      <c r="R112" s="40"/>
      <c r="S112" s="40"/>
      <c r="T112" s="41"/>
      <c r="AT112" s="11" t="s">
        <v>144</v>
      </c>
      <c r="AU112" s="11" t="s">
        <v>77</v>
      </c>
    </row>
    <row r="113" spans="2:63" s="116" customFormat="1" ht="25.95" customHeight="1">
      <c r="B113" s="115"/>
      <c r="D113" s="117" t="s">
        <v>66</v>
      </c>
      <c r="E113" s="118" t="s">
        <v>380</v>
      </c>
      <c r="F113" s="118" t="s">
        <v>381</v>
      </c>
      <c r="J113" s="119">
        <f>BK113</f>
        <v>0</v>
      </c>
      <c r="L113" s="115"/>
      <c r="M113" s="120"/>
      <c r="N113" s="121"/>
      <c r="O113" s="121"/>
      <c r="P113" s="122">
        <f>P114+P118</f>
        <v>0</v>
      </c>
      <c r="Q113" s="121"/>
      <c r="R113" s="122">
        <f>R114+R118</f>
        <v>2.99554</v>
      </c>
      <c r="S113" s="121"/>
      <c r="T113" s="123">
        <f>T114+T118</f>
        <v>0</v>
      </c>
      <c r="AR113" s="117" t="s">
        <v>77</v>
      </c>
      <c r="AT113" s="124" t="s">
        <v>66</v>
      </c>
      <c r="AU113" s="124" t="s">
        <v>67</v>
      </c>
      <c r="AY113" s="117" t="s">
        <v>135</v>
      </c>
      <c r="BK113" s="125">
        <f>BK114+BK118</f>
        <v>0</v>
      </c>
    </row>
    <row r="114" spans="2:63" s="116" customFormat="1" ht="22.95" customHeight="1">
      <c r="B114" s="115"/>
      <c r="D114" s="117" t="s">
        <v>66</v>
      </c>
      <c r="E114" s="126" t="s">
        <v>395</v>
      </c>
      <c r="F114" s="126" t="s">
        <v>396</v>
      </c>
      <c r="J114" s="127">
        <f>BK114</f>
        <v>0</v>
      </c>
      <c r="L114" s="115"/>
      <c r="M114" s="120"/>
      <c r="N114" s="121"/>
      <c r="O114" s="121"/>
      <c r="P114" s="122">
        <f>SUM(P115:P117)</f>
        <v>0</v>
      </c>
      <c r="Q114" s="121"/>
      <c r="R114" s="122">
        <f>SUM(R115:R117)</f>
        <v>0.02478</v>
      </c>
      <c r="S114" s="121"/>
      <c r="T114" s="123">
        <f>SUM(T115:T117)</f>
        <v>0</v>
      </c>
      <c r="AR114" s="117" t="s">
        <v>77</v>
      </c>
      <c r="AT114" s="124" t="s">
        <v>66</v>
      </c>
      <c r="AU114" s="124" t="s">
        <v>75</v>
      </c>
      <c r="AY114" s="117" t="s">
        <v>135</v>
      </c>
      <c r="BK114" s="125">
        <f>SUM(BK115:BK117)</f>
        <v>0</v>
      </c>
    </row>
    <row r="115" spans="2:65" s="21" customFormat="1" ht="16.5" customHeight="1">
      <c r="B115" s="20"/>
      <c r="C115" s="128" t="s">
        <v>184</v>
      </c>
      <c r="D115" s="128" t="s">
        <v>137</v>
      </c>
      <c r="E115" s="129" t="s">
        <v>398</v>
      </c>
      <c r="F115" s="130" t="s">
        <v>399</v>
      </c>
      <c r="G115" s="131" t="s">
        <v>297</v>
      </c>
      <c r="H115" s="132">
        <v>1</v>
      </c>
      <c r="I115" s="5"/>
      <c r="J115" s="133">
        <f>ROUND(I115*H115,2)</f>
        <v>0</v>
      </c>
      <c r="K115" s="130" t="s">
        <v>1</v>
      </c>
      <c r="L115" s="20"/>
      <c r="M115" s="134" t="s">
        <v>1</v>
      </c>
      <c r="N115" s="135" t="s">
        <v>38</v>
      </c>
      <c r="O115" s="40"/>
      <c r="P115" s="136">
        <f>O115*H115</f>
        <v>0</v>
      </c>
      <c r="Q115" s="136">
        <v>0.02478</v>
      </c>
      <c r="R115" s="136">
        <f>Q115*H115</f>
        <v>0.02478</v>
      </c>
      <c r="S115" s="136">
        <v>0</v>
      </c>
      <c r="T115" s="137">
        <f>S115*H115</f>
        <v>0</v>
      </c>
      <c r="AR115" s="11" t="s">
        <v>236</v>
      </c>
      <c r="AT115" s="11" t="s">
        <v>137</v>
      </c>
      <c r="AU115" s="11" t="s">
        <v>77</v>
      </c>
      <c r="AY115" s="11" t="s">
        <v>135</v>
      </c>
      <c r="BE115" s="138">
        <f>IF(N115="základní",J115,0)</f>
        <v>0</v>
      </c>
      <c r="BF115" s="138">
        <f>IF(N115="snížená",J115,0)</f>
        <v>0</v>
      </c>
      <c r="BG115" s="138">
        <f>IF(N115="zákl. přenesená",J115,0)</f>
        <v>0</v>
      </c>
      <c r="BH115" s="138">
        <f>IF(N115="sníž. přenesená",J115,0)</f>
        <v>0</v>
      </c>
      <c r="BI115" s="138">
        <f>IF(N115="nulová",J115,0)</f>
        <v>0</v>
      </c>
      <c r="BJ115" s="11" t="s">
        <v>75</v>
      </c>
      <c r="BK115" s="138">
        <f>ROUND(I115*H115,2)</f>
        <v>0</v>
      </c>
      <c r="BL115" s="11" t="s">
        <v>236</v>
      </c>
      <c r="BM115" s="11" t="s">
        <v>400</v>
      </c>
    </row>
    <row r="116" spans="2:47" s="21" customFormat="1" ht="19.2">
      <c r="B116" s="20"/>
      <c r="D116" s="139" t="s">
        <v>144</v>
      </c>
      <c r="F116" s="140" t="s">
        <v>401</v>
      </c>
      <c r="L116" s="20"/>
      <c r="M116" s="141"/>
      <c r="N116" s="40"/>
      <c r="O116" s="40"/>
      <c r="P116" s="40"/>
      <c r="Q116" s="40"/>
      <c r="R116" s="40"/>
      <c r="S116" s="40"/>
      <c r="T116" s="41"/>
      <c r="AT116" s="11" t="s">
        <v>144</v>
      </c>
      <c r="AU116" s="11" t="s">
        <v>77</v>
      </c>
    </row>
    <row r="117" spans="2:47" s="21" customFormat="1" ht="48">
      <c r="B117" s="20"/>
      <c r="D117" s="139" t="s">
        <v>402</v>
      </c>
      <c r="F117" s="174" t="s">
        <v>506</v>
      </c>
      <c r="L117" s="20"/>
      <c r="M117" s="141"/>
      <c r="N117" s="40"/>
      <c r="O117" s="40"/>
      <c r="P117" s="40"/>
      <c r="Q117" s="40"/>
      <c r="R117" s="40"/>
      <c r="S117" s="40"/>
      <c r="T117" s="41"/>
      <c r="AT117" s="11" t="s">
        <v>402</v>
      </c>
      <c r="AU117" s="11" t="s">
        <v>77</v>
      </c>
    </row>
    <row r="118" spans="2:63" s="116" customFormat="1" ht="22.95" customHeight="1">
      <c r="B118" s="115"/>
      <c r="D118" s="117" t="s">
        <v>66</v>
      </c>
      <c r="E118" s="126" t="s">
        <v>404</v>
      </c>
      <c r="F118" s="126" t="s">
        <v>405</v>
      </c>
      <c r="J118" s="127">
        <f>BK118</f>
        <v>0</v>
      </c>
      <c r="L118" s="115"/>
      <c r="M118" s="120"/>
      <c r="N118" s="121"/>
      <c r="O118" s="121"/>
      <c r="P118" s="122">
        <f>SUM(P119:P125)</f>
        <v>0</v>
      </c>
      <c r="Q118" s="121"/>
      <c r="R118" s="122">
        <f>SUM(R119:R125)</f>
        <v>2.9707600000000003</v>
      </c>
      <c r="S118" s="121"/>
      <c r="T118" s="123">
        <f>SUM(T119:T125)</f>
        <v>0</v>
      </c>
      <c r="AR118" s="117" t="s">
        <v>77</v>
      </c>
      <c r="AT118" s="124" t="s">
        <v>66</v>
      </c>
      <c r="AU118" s="124" t="s">
        <v>75</v>
      </c>
      <c r="AY118" s="117" t="s">
        <v>135</v>
      </c>
      <c r="BK118" s="125">
        <f>SUM(BK119:BK125)</f>
        <v>0</v>
      </c>
    </row>
    <row r="119" spans="2:65" s="21" customFormat="1" ht="16.5" customHeight="1">
      <c r="B119" s="20"/>
      <c r="C119" s="128" t="s">
        <v>191</v>
      </c>
      <c r="D119" s="128" t="s">
        <v>137</v>
      </c>
      <c r="E119" s="129" t="s">
        <v>407</v>
      </c>
      <c r="F119" s="130" t="s">
        <v>408</v>
      </c>
      <c r="G119" s="131" t="s">
        <v>211</v>
      </c>
      <c r="H119" s="132">
        <v>52</v>
      </c>
      <c r="I119" s="5"/>
      <c r="J119" s="133">
        <f>ROUND(I119*H119,2)</f>
        <v>0</v>
      </c>
      <c r="K119" s="130" t="s">
        <v>141</v>
      </c>
      <c r="L119" s="20"/>
      <c r="M119" s="134" t="s">
        <v>1</v>
      </c>
      <c r="N119" s="135" t="s">
        <v>38</v>
      </c>
      <c r="O119" s="40"/>
      <c r="P119" s="136">
        <f>O119*H119</f>
        <v>0</v>
      </c>
      <c r="Q119" s="136">
        <v>0.03766</v>
      </c>
      <c r="R119" s="136">
        <f>Q119*H119</f>
        <v>1.95832</v>
      </c>
      <c r="S119" s="136">
        <v>0</v>
      </c>
      <c r="T119" s="137">
        <f>S119*H119</f>
        <v>0</v>
      </c>
      <c r="AR119" s="11" t="s">
        <v>236</v>
      </c>
      <c r="AT119" s="11" t="s">
        <v>137</v>
      </c>
      <c r="AU119" s="11" t="s">
        <v>77</v>
      </c>
      <c r="AY119" s="11" t="s">
        <v>135</v>
      </c>
      <c r="BE119" s="138">
        <f>IF(N119="základní",J119,0)</f>
        <v>0</v>
      </c>
      <c r="BF119" s="138">
        <f>IF(N119="snížená",J119,0)</f>
        <v>0</v>
      </c>
      <c r="BG119" s="138">
        <f>IF(N119="zákl. přenesená",J119,0)</f>
        <v>0</v>
      </c>
      <c r="BH119" s="138">
        <f>IF(N119="sníž. přenesená",J119,0)</f>
        <v>0</v>
      </c>
      <c r="BI119" s="138">
        <f>IF(N119="nulová",J119,0)</f>
        <v>0</v>
      </c>
      <c r="BJ119" s="11" t="s">
        <v>75</v>
      </c>
      <c r="BK119" s="138">
        <f>ROUND(I119*H119,2)</f>
        <v>0</v>
      </c>
      <c r="BL119" s="11" t="s">
        <v>236</v>
      </c>
      <c r="BM119" s="11" t="s">
        <v>409</v>
      </c>
    </row>
    <row r="120" spans="2:47" s="21" customFormat="1" ht="12">
      <c r="B120" s="20"/>
      <c r="D120" s="139" t="s">
        <v>144</v>
      </c>
      <c r="F120" s="140" t="s">
        <v>410</v>
      </c>
      <c r="L120" s="20"/>
      <c r="M120" s="141"/>
      <c r="N120" s="40"/>
      <c r="O120" s="40"/>
      <c r="P120" s="40"/>
      <c r="Q120" s="40"/>
      <c r="R120" s="40"/>
      <c r="S120" s="40"/>
      <c r="T120" s="41"/>
      <c r="AT120" s="11" t="s">
        <v>144</v>
      </c>
      <c r="AU120" s="11" t="s">
        <v>77</v>
      </c>
    </row>
    <row r="121" spans="2:51" s="143" customFormat="1" ht="12">
      <c r="B121" s="142"/>
      <c r="D121" s="139" t="s">
        <v>146</v>
      </c>
      <c r="E121" s="144" t="s">
        <v>1</v>
      </c>
      <c r="F121" s="145" t="s">
        <v>411</v>
      </c>
      <c r="H121" s="144" t="s">
        <v>1</v>
      </c>
      <c r="L121" s="142"/>
      <c r="M121" s="146"/>
      <c r="N121" s="147"/>
      <c r="O121" s="147"/>
      <c r="P121" s="147"/>
      <c r="Q121" s="147"/>
      <c r="R121" s="147"/>
      <c r="S121" s="147"/>
      <c r="T121" s="148"/>
      <c r="AT121" s="144" t="s">
        <v>146</v>
      </c>
      <c r="AU121" s="144" t="s">
        <v>77</v>
      </c>
      <c r="AV121" s="143" t="s">
        <v>75</v>
      </c>
      <c r="AW121" s="143" t="s">
        <v>30</v>
      </c>
      <c r="AX121" s="143" t="s">
        <v>67</v>
      </c>
      <c r="AY121" s="144" t="s">
        <v>135</v>
      </c>
    </row>
    <row r="122" spans="2:51" s="150" customFormat="1" ht="12">
      <c r="B122" s="149"/>
      <c r="D122" s="139" t="s">
        <v>146</v>
      </c>
      <c r="E122" s="151" t="s">
        <v>1</v>
      </c>
      <c r="F122" s="152" t="s">
        <v>456</v>
      </c>
      <c r="H122" s="153">
        <v>52</v>
      </c>
      <c r="L122" s="149"/>
      <c r="M122" s="154"/>
      <c r="N122" s="155"/>
      <c r="O122" s="155"/>
      <c r="P122" s="155"/>
      <c r="Q122" s="155"/>
      <c r="R122" s="155"/>
      <c r="S122" s="155"/>
      <c r="T122" s="156"/>
      <c r="AT122" s="151" t="s">
        <v>146</v>
      </c>
      <c r="AU122" s="151" t="s">
        <v>77</v>
      </c>
      <c r="AV122" s="150" t="s">
        <v>77</v>
      </c>
      <c r="AW122" s="150" t="s">
        <v>30</v>
      </c>
      <c r="AX122" s="150" t="s">
        <v>75</v>
      </c>
      <c r="AY122" s="151" t="s">
        <v>135</v>
      </c>
    </row>
    <row r="123" spans="2:65" s="21" customFormat="1" ht="16.5" customHeight="1">
      <c r="B123" s="20"/>
      <c r="C123" s="165" t="s">
        <v>196</v>
      </c>
      <c r="D123" s="165" t="s">
        <v>202</v>
      </c>
      <c r="E123" s="166" t="s">
        <v>414</v>
      </c>
      <c r="F123" s="167" t="s">
        <v>415</v>
      </c>
      <c r="G123" s="168" t="s">
        <v>211</v>
      </c>
      <c r="H123" s="169">
        <v>57.2</v>
      </c>
      <c r="I123" s="6"/>
      <c r="J123" s="170">
        <f>ROUND(I123*H123,2)</f>
        <v>0</v>
      </c>
      <c r="K123" s="167" t="s">
        <v>141</v>
      </c>
      <c r="L123" s="171"/>
      <c r="M123" s="172" t="s">
        <v>1</v>
      </c>
      <c r="N123" s="173" t="s">
        <v>38</v>
      </c>
      <c r="O123" s="40"/>
      <c r="P123" s="136">
        <f>O123*H123</f>
        <v>0</v>
      </c>
      <c r="Q123" s="136">
        <v>0.0177</v>
      </c>
      <c r="R123" s="136">
        <f>Q123*H123</f>
        <v>1.01244</v>
      </c>
      <c r="S123" s="136">
        <v>0</v>
      </c>
      <c r="T123" s="137">
        <f>S123*H123</f>
        <v>0</v>
      </c>
      <c r="AR123" s="11" t="s">
        <v>319</v>
      </c>
      <c r="AT123" s="11" t="s">
        <v>202</v>
      </c>
      <c r="AU123" s="11" t="s">
        <v>77</v>
      </c>
      <c r="AY123" s="11" t="s">
        <v>135</v>
      </c>
      <c r="BE123" s="138">
        <f>IF(N123="základní",J123,0)</f>
        <v>0</v>
      </c>
      <c r="BF123" s="138">
        <f>IF(N123="snížená",J123,0)</f>
        <v>0</v>
      </c>
      <c r="BG123" s="138">
        <f>IF(N123="zákl. přenesená",J123,0)</f>
        <v>0</v>
      </c>
      <c r="BH123" s="138">
        <f>IF(N123="sníž. přenesená",J123,0)</f>
        <v>0</v>
      </c>
      <c r="BI123" s="138">
        <f>IF(N123="nulová",J123,0)</f>
        <v>0</v>
      </c>
      <c r="BJ123" s="11" t="s">
        <v>75</v>
      </c>
      <c r="BK123" s="138">
        <f>ROUND(I123*H123,2)</f>
        <v>0</v>
      </c>
      <c r="BL123" s="11" t="s">
        <v>236</v>
      </c>
      <c r="BM123" s="11" t="s">
        <v>416</v>
      </c>
    </row>
    <row r="124" spans="2:47" s="21" customFormat="1" ht="12">
      <c r="B124" s="20"/>
      <c r="D124" s="139" t="s">
        <v>144</v>
      </c>
      <c r="F124" s="140" t="s">
        <v>415</v>
      </c>
      <c r="L124" s="20"/>
      <c r="M124" s="141"/>
      <c r="N124" s="40"/>
      <c r="O124" s="40"/>
      <c r="P124" s="40"/>
      <c r="Q124" s="40"/>
      <c r="R124" s="40"/>
      <c r="S124" s="40"/>
      <c r="T124" s="41"/>
      <c r="AT124" s="11" t="s">
        <v>144</v>
      </c>
      <c r="AU124" s="11" t="s">
        <v>77</v>
      </c>
    </row>
    <row r="125" spans="2:51" s="150" customFormat="1" ht="12">
      <c r="B125" s="149"/>
      <c r="D125" s="139" t="s">
        <v>146</v>
      </c>
      <c r="F125" s="152" t="s">
        <v>509</v>
      </c>
      <c r="H125" s="153">
        <v>57.2</v>
      </c>
      <c r="L125" s="149"/>
      <c r="M125" s="154"/>
      <c r="N125" s="155"/>
      <c r="O125" s="155"/>
      <c r="P125" s="155"/>
      <c r="Q125" s="155"/>
      <c r="R125" s="155"/>
      <c r="S125" s="155"/>
      <c r="T125" s="156"/>
      <c r="AT125" s="151" t="s">
        <v>146</v>
      </c>
      <c r="AU125" s="151" t="s">
        <v>77</v>
      </c>
      <c r="AV125" s="150" t="s">
        <v>77</v>
      </c>
      <c r="AW125" s="150" t="s">
        <v>3</v>
      </c>
      <c r="AX125" s="150" t="s">
        <v>75</v>
      </c>
      <c r="AY125" s="151" t="s">
        <v>135</v>
      </c>
    </row>
    <row r="126" spans="2:63" s="116" customFormat="1" ht="25.95" customHeight="1">
      <c r="B126" s="115"/>
      <c r="D126" s="117" t="s">
        <v>66</v>
      </c>
      <c r="E126" s="118" t="s">
        <v>443</v>
      </c>
      <c r="F126" s="118" t="s">
        <v>444</v>
      </c>
      <c r="J126" s="119">
        <f>BK126</f>
        <v>0</v>
      </c>
      <c r="L126" s="115"/>
      <c r="M126" s="120"/>
      <c r="N126" s="121"/>
      <c r="O126" s="121"/>
      <c r="P126" s="122">
        <f>SUM(P127:P128)</f>
        <v>0</v>
      </c>
      <c r="Q126" s="121"/>
      <c r="R126" s="122">
        <f>SUM(R127:R128)</f>
        <v>0</v>
      </c>
      <c r="S126" s="121"/>
      <c r="T126" s="123">
        <f>SUM(T127:T128)</f>
        <v>0</v>
      </c>
      <c r="AR126" s="117" t="s">
        <v>142</v>
      </c>
      <c r="AT126" s="124" t="s">
        <v>66</v>
      </c>
      <c r="AU126" s="124" t="s">
        <v>67</v>
      </c>
      <c r="AY126" s="117" t="s">
        <v>135</v>
      </c>
      <c r="BK126" s="125">
        <f>SUM(BK127:BK128)</f>
        <v>0</v>
      </c>
    </row>
    <row r="127" spans="2:65" s="21" customFormat="1" ht="16.5" customHeight="1">
      <c r="B127" s="20"/>
      <c r="C127" s="128" t="s">
        <v>201</v>
      </c>
      <c r="D127" s="128" t="s">
        <v>137</v>
      </c>
      <c r="E127" s="129" t="s">
        <v>446</v>
      </c>
      <c r="F127" s="130" t="s">
        <v>447</v>
      </c>
      <c r="G127" s="131" t="s">
        <v>448</v>
      </c>
      <c r="H127" s="132">
        <v>20</v>
      </c>
      <c r="I127" s="5"/>
      <c r="J127" s="133">
        <f>ROUND(I127*H127,2)</f>
        <v>0</v>
      </c>
      <c r="K127" s="130" t="s">
        <v>141</v>
      </c>
      <c r="L127" s="20"/>
      <c r="M127" s="134" t="s">
        <v>1</v>
      </c>
      <c r="N127" s="135" t="s">
        <v>38</v>
      </c>
      <c r="O127" s="40"/>
      <c r="P127" s="136">
        <f>O127*H127</f>
        <v>0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AR127" s="11" t="s">
        <v>449</v>
      </c>
      <c r="AT127" s="11" t="s">
        <v>137</v>
      </c>
      <c r="AU127" s="11" t="s">
        <v>75</v>
      </c>
      <c r="AY127" s="11" t="s">
        <v>135</v>
      </c>
      <c r="BE127" s="138">
        <f>IF(N127="základní",J127,0)</f>
        <v>0</v>
      </c>
      <c r="BF127" s="138">
        <f>IF(N127="snížená",J127,0)</f>
        <v>0</v>
      </c>
      <c r="BG127" s="138">
        <f>IF(N127="zákl. přenesená",J127,0)</f>
        <v>0</v>
      </c>
      <c r="BH127" s="138">
        <f>IF(N127="sníž. přenesená",J127,0)</f>
        <v>0</v>
      </c>
      <c r="BI127" s="138">
        <f>IF(N127="nulová",J127,0)</f>
        <v>0</v>
      </c>
      <c r="BJ127" s="11" t="s">
        <v>75</v>
      </c>
      <c r="BK127" s="138">
        <f>ROUND(I127*H127,2)</f>
        <v>0</v>
      </c>
      <c r="BL127" s="11" t="s">
        <v>449</v>
      </c>
      <c r="BM127" s="11" t="s">
        <v>450</v>
      </c>
    </row>
    <row r="128" spans="2:47" s="21" customFormat="1" ht="12">
      <c r="B128" s="20"/>
      <c r="D128" s="139" t="s">
        <v>144</v>
      </c>
      <c r="F128" s="140" t="s">
        <v>451</v>
      </c>
      <c r="L128" s="20"/>
      <c r="M128" s="175"/>
      <c r="N128" s="176"/>
      <c r="O128" s="176"/>
      <c r="P128" s="176"/>
      <c r="Q128" s="176"/>
      <c r="R128" s="176"/>
      <c r="S128" s="176"/>
      <c r="T128" s="177"/>
      <c r="AT128" s="11" t="s">
        <v>144</v>
      </c>
      <c r="AU128" s="11" t="s">
        <v>75</v>
      </c>
    </row>
    <row r="129" spans="2:12" s="21" customFormat="1" ht="6.9" customHeight="1"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20"/>
    </row>
  </sheetData>
  <sheetProtection password="86E1" sheet="1" objects="1" scenarios="1"/>
  <autoFilter ref="C87:K128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Tomas-PC\Tomas</dc:creator>
  <cp:keywords/>
  <dc:description/>
  <cp:lastModifiedBy>nmnm</cp:lastModifiedBy>
  <dcterms:created xsi:type="dcterms:W3CDTF">2019-11-01T13:52:30Z</dcterms:created>
  <dcterms:modified xsi:type="dcterms:W3CDTF">2021-07-29T06:17:22Z</dcterms:modified>
  <cp:category/>
  <cp:version/>
  <cp:contentType/>
  <cp:contentStatus/>
</cp:coreProperties>
</file>