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485"/>
  </bookViews>
  <sheets>
    <sheet name="Rekapitulace stavby" sheetId="1" r:id="rId1"/>
    <sheet name="SK15038 - Rozšíření katol..." sheetId="2" r:id="rId2"/>
  </sheets>
  <definedNames>
    <definedName name="_xlnm.Print_Titles" localSheetId="0">'Rekapitulace stavby'!$85:$85</definedName>
    <definedName name="_xlnm.Print_Titles" localSheetId="1">'SK15038 - Rozšíření katol...'!$123:$123</definedName>
    <definedName name="_xlnm.Print_Area" localSheetId="0">('Rekapitulace stavby'!$C$4:$AP$70,'Rekapitulace stavby'!$C$76:$AP$92)</definedName>
    <definedName name="_xlnm.Print_Area" localSheetId="1">('SK15038 - Rozšíření katol...'!$C$4:$Q$70,'SK15038 - Rozšíření katol...'!$C$76:$Q$108,'SK15038 - Rozšíření katol...'!$C$114:$Q$496)</definedName>
  </definedNames>
  <calcPr calcId="125725"/>
</workbook>
</file>

<file path=xl/calcChain.xml><?xml version="1.0" encoding="utf-8"?>
<calcChain xmlns="http://schemas.openxmlformats.org/spreadsheetml/2006/main">
  <c r="AK27" i="1"/>
  <c r="L77"/>
  <c r="L78"/>
  <c r="L80"/>
  <c r="AM80"/>
  <c r="L82"/>
  <c r="AM82"/>
  <c r="L83"/>
  <c r="AM83"/>
  <c r="AX88"/>
  <c r="AY88"/>
  <c r="O8" i="2"/>
  <c r="O13"/>
  <c r="E14"/>
  <c r="F83" s="1"/>
  <c r="O14"/>
  <c r="O19"/>
  <c r="E20"/>
  <c r="M121" s="1"/>
  <c r="O20"/>
  <c r="M27"/>
  <c r="AS88" i="1" s="1"/>
  <c r="AS87" s="1"/>
  <c r="F78" i="2"/>
  <c r="F80"/>
  <c r="M80"/>
  <c r="F82"/>
  <c r="M82"/>
  <c r="M83"/>
  <c r="F116"/>
  <c r="F118"/>
  <c r="M118"/>
  <c r="F120"/>
  <c r="M120"/>
  <c r="N127"/>
  <c r="W127"/>
  <c r="Y127"/>
  <c r="AA127"/>
  <c r="BE127"/>
  <c r="BF127"/>
  <c r="BG127"/>
  <c r="BH127"/>
  <c r="BI127"/>
  <c r="BK127"/>
  <c r="N131"/>
  <c r="W131"/>
  <c r="Y131"/>
  <c r="AA131"/>
  <c r="BE131"/>
  <c r="BF131"/>
  <c r="BG131"/>
  <c r="BH131"/>
  <c r="BI131"/>
  <c r="BK131"/>
  <c r="N135"/>
  <c r="W135"/>
  <c r="Y135"/>
  <c r="AA135"/>
  <c r="BE135"/>
  <c r="BF135"/>
  <c r="BG135"/>
  <c r="BH135"/>
  <c r="BI135"/>
  <c r="BK135"/>
  <c r="N141"/>
  <c r="W141"/>
  <c r="Y141"/>
  <c r="AA141"/>
  <c r="BE141"/>
  <c r="BF141"/>
  <c r="BG141"/>
  <c r="BH141"/>
  <c r="BI141"/>
  <c r="BK141"/>
  <c r="N145"/>
  <c r="W145"/>
  <c r="Y145"/>
  <c r="AA145"/>
  <c r="BE145"/>
  <c r="BF145"/>
  <c r="BG145"/>
  <c r="BH145"/>
  <c r="BI145"/>
  <c r="BK145"/>
  <c r="N149"/>
  <c r="W149"/>
  <c r="Y149"/>
  <c r="AA149"/>
  <c r="BE149"/>
  <c r="BF149"/>
  <c r="BG149"/>
  <c r="BH149"/>
  <c r="BI149"/>
  <c r="BK149"/>
  <c r="N153"/>
  <c r="W153"/>
  <c r="Y153"/>
  <c r="AA153"/>
  <c r="BE153"/>
  <c r="BF153"/>
  <c r="BG153"/>
  <c r="BH153"/>
  <c r="BI153"/>
  <c r="BK153"/>
  <c r="N159"/>
  <c r="W159"/>
  <c r="Y159"/>
  <c r="AA159"/>
  <c r="BE159"/>
  <c r="BF159"/>
  <c r="BG159"/>
  <c r="BH159"/>
  <c r="BI159"/>
  <c r="BK159"/>
  <c r="N165"/>
  <c r="W165"/>
  <c r="Y165"/>
  <c r="AA165"/>
  <c r="BE165"/>
  <c r="BF165"/>
  <c r="BG165"/>
  <c r="BH165"/>
  <c r="BI165"/>
  <c r="BK165"/>
  <c r="N166"/>
  <c r="W166"/>
  <c r="Y166"/>
  <c r="AA166"/>
  <c r="BE166"/>
  <c r="BF166"/>
  <c r="BG166"/>
  <c r="BH166"/>
  <c r="BI166"/>
  <c r="BK166"/>
  <c r="N170"/>
  <c r="W170"/>
  <c r="Y170"/>
  <c r="AA170"/>
  <c r="BE170"/>
  <c r="BF170"/>
  <c r="BG170"/>
  <c r="BH170"/>
  <c r="BI170"/>
  <c r="BK170"/>
  <c r="N171"/>
  <c r="W171"/>
  <c r="Y171"/>
  <c r="AA171"/>
  <c r="BE171"/>
  <c r="BF171"/>
  <c r="BG171"/>
  <c r="BH171"/>
  <c r="BI171"/>
  <c r="BK171"/>
  <c r="N177"/>
  <c r="W177"/>
  <c r="Y177"/>
  <c r="AA177"/>
  <c r="BE177"/>
  <c r="BF177"/>
  <c r="BG177"/>
  <c r="BH177"/>
  <c r="BI177"/>
  <c r="BK177"/>
  <c r="N181"/>
  <c r="W181"/>
  <c r="Y181"/>
  <c r="AA181"/>
  <c r="BE181"/>
  <c r="BF181"/>
  <c r="BG181"/>
  <c r="BH181"/>
  <c r="BI181"/>
  <c r="BK181"/>
  <c r="N185"/>
  <c r="W185"/>
  <c r="Y185"/>
  <c r="AA185"/>
  <c r="BE185"/>
  <c r="BF185"/>
  <c r="BG185"/>
  <c r="BH185"/>
  <c r="BI185"/>
  <c r="BK185"/>
  <c r="N189"/>
  <c r="W189"/>
  <c r="Y189"/>
  <c r="AA189"/>
  <c r="BE189"/>
  <c r="BF189"/>
  <c r="BG189"/>
  <c r="BH189"/>
  <c r="BI189"/>
  <c r="BK189"/>
  <c r="N193"/>
  <c r="W193"/>
  <c r="Y193"/>
  <c r="AA193"/>
  <c r="BE193"/>
  <c r="BF193"/>
  <c r="BG193"/>
  <c r="BH193"/>
  <c r="BI193"/>
  <c r="BK193"/>
  <c r="N195"/>
  <c r="W195"/>
  <c r="Y195"/>
  <c r="AA195"/>
  <c r="BE195"/>
  <c r="BF195"/>
  <c r="BG195"/>
  <c r="BH195"/>
  <c r="BI195"/>
  <c r="BK195"/>
  <c r="N197"/>
  <c r="W197"/>
  <c r="Y197"/>
  <c r="AA197"/>
  <c r="BE197"/>
  <c r="BF197"/>
  <c r="BG197"/>
  <c r="BH197"/>
  <c r="BI197"/>
  <c r="BK197"/>
  <c r="N199"/>
  <c r="W199"/>
  <c r="Y199"/>
  <c r="AA199"/>
  <c r="BE199"/>
  <c r="BF199"/>
  <c r="BG199"/>
  <c r="BH199"/>
  <c r="BI199"/>
  <c r="BK199"/>
  <c r="N200"/>
  <c r="W200"/>
  <c r="Y200"/>
  <c r="AA200"/>
  <c r="BE200"/>
  <c r="BF200"/>
  <c r="BG200"/>
  <c r="BH200"/>
  <c r="BI200"/>
  <c r="BK200"/>
  <c r="N202"/>
  <c r="W202"/>
  <c r="Y202"/>
  <c r="AA202"/>
  <c r="BE202"/>
  <c r="BF202"/>
  <c r="BG202"/>
  <c r="BH202"/>
  <c r="BI202"/>
  <c r="BK202"/>
  <c r="N211"/>
  <c r="W211"/>
  <c r="Y211"/>
  <c r="AA211"/>
  <c r="BE211"/>
  <c r="BF211"/>
  <c r="BG211"/>
  <c r="BH211"/>
  <c r="BI211"/>
  <c r="BK211"/>
  <c r="N212"/>
  <c r="W212"/>
  <c r="Y212"/>
  <c r="AA212"/>
  <c r="BE212"/>
  <c r="BF212"/>
  <c r="BG212"/>
  <c r="BH212"/>
  <c r="BI212"/>
  <c r="BK212"/>
  <c r="N213"/>
  <c r="W213"/>
  <c r="Y213"/>
  <c r="AA213"/>
  <c r="BE213"/>
  <c r="BF213"/>
  <c r="BG213"/>
  <c r="BH213"/>
  <c r="BI213"/>
  <c r="BK213"/>
  <c r="N214"/>
  <c r="W214"/>
  <c r="Y214"/>
  <c r="AA214"/>
  <c r="BE214"/>
  <c r="BF214"/>
  <c r="BG214"/>
  <c r="BH214"/>
  <c r="BI214"/>
  <c r="BK214"/>
  <c r="N215"/>
  <c r="W215"/>
  <c r="Y215"/>
  <c r="AA215"/>
  <c r="BE215"/>
  <c r="BF215"/>
  <c r="BG215"/>
  <c r="BH215"/>
  <c r="BI215"/>
  <c r="BK215"/>
  <c r="N216"/>
  <c r="W216"/>
  <c r="Y216"/>
  <c r="AA216"/>
  <c r="BE216"/>
  <c r="BF216"/>
  <c r="BG216"/>
  <c r="BH216"/>
  <c r="BI216"/>
  <c r="BK216"/>
  <c r="N217"/>
  <c r="W217"/>
  <c r="Y217"/>
  <c r="AA217"/>
  <c r="BE217"/>
  <c r="BF217"/>
  <c r="BG217"/>
  <c r="BH217"/>
  <c r="BI217"/>
  <c r="BK217"/>
  <c r="N219"/>
  <c r="W219"/>
  <c r="Y219"/>
  <c r="AA219"/>
  <c r="BE219"/>
  <c r="BF219"/>
  <c r="BG219"/>
  <c r="BH219"/>
  <c r="BI219"/>
  <c r="BK219"/>
  <c r="N220"/>
  <c r="W220"/>
  <c r="Y220"/>
  <c r="AA220"/>
  <c r="BE220"/>
  <c r="BF220"/>
  <c r="BG220"/>
  <c r="BH220"/>
  <c r="BI220"/>
  <c r="BK220"/>
  <c r="N221"/>
  <c r="W221"/>
  <c r="Y221"/>
  <c r="AA221"/>
  <c r="BE221"/>
  <c r="BF221"/>
  <c r="BG221"/>
  <c r="BH221"/>
  <c r="BI221"/>
  <c r="BK221"/>
  <c r="N223"/>
  <c r="W223"/>
  <c r="Y223"/>
  <c r="AA223"/>
  <c r="BE223"/>
  <c r="BF223"/>
  <c r="BG223"/>
  <c r="BH223"/>
  <c r="BI223"/>
  <c r="BK223"/>
  <c r="N224"/>
  <c r="W224"/>
  <c r="Y224"/>
  <c r="AA224"/>
  <c r="BE224"/>
  <c r="BF224"/>
  <c r="BG224"/>
  <c r="BH224"/>
  <c r="BI224"/>
  <c r="BK224"/>
  <c r="N225"/>
  <c r="W225"/>
  <c r="Y225"/>
  <c r="AA225"/>
  <c r="BE225"/>
  <c r="BF225"/>
  <c r="BG225"/>
  <c r="BH225"/>
  <c r="BI225"/>
  <c r="BK225"/>
  <c r="Y227"/>
  <c r="N228"/>
  <c r="W228"/>
  <c r="Y228"/>
  <c r="AA228"/>
  <c r="AA227" s="1"/>
  <c r="BE228"/>
  <c r="BF228"/>
  <c r="BG228"/>
  <c r="BH228"/>
  <c r="BI228"/>
  <c r="BK228"/>
  <c r="N232"/>
  <c r="W232"/>
  <c r="Y232"/>
  <c r="AA232"/>
  <c r="BE232"/>
  <c r="BF232"/>
  <c r="BG232"/>
  <c r="BH232"/>
  <c r="BI232"/>
  <c r="BK232"/>
  <c r="N235"/>
  <c r="W235"/>
  <c r="W234" s="1"/>
  <c r="Y235"/>
  <c r="AA235"/>
  <c r="AA234" s="1"/>
  <c r="BE235"/>
  <c r="BF235"/>
  <c r="BG235"/>
  <c r="BH235"/>
  <c r="BI235"/>
  <c r="BK235"/>
  <c r="N239"/>
  <c r="W239"/>
  <c r="Y239"/>
  <c r="AA239"/>
  <c r="BE239"/>
  <c r="BF239"/>
  <c r="BG239"/>
  <c r="BH239"/>
  <c r="BI239"/>
  <c r="BK239"/>
  <c r="N243"/>
  <c r="W243"/>
  <c r="Y243"/>
  <c r="AA243"/>
  <c r="BE243"/>
  <c r="BF243"/>
  <c r="BG243"/>
  <c r="BH243"/>
  <c r="BI243"/>
  <c r="BK243"/>
  <c r="N245"/>
  <c r="W245"/>
  <c r="Y245"/>
  <c r="AA245"/>
  <c r="BE245"/>
  <c r="BF245"/>
  <c r="BG245"/>
  <c r="BH245"/>
  <c r="BI245"/>
  <c r="BK245"/>
  <c r="N257"/>
  <c r="W257"/>
  <c r="Y257"/>
  <c r="AA257"/>
  <c r="BE257"/>
  <c r="BF257"/>
  <c r="BG257"/>
  <c r="BH257"/>
  <c r="BI257"/>
  <c r="BK257"/>
  <c r="N269"/>
  <c r="W269"/>
  <c r="Y269"/>
  <c r="AA269"/>
  <c r="BE269"/>
  <c r="BF269"/>
  <c r="BG269"/>
  <c r="BH269"/>
  <c r="BI269"/>
  <c r="BK269"/>
  <c r="N281"/>
  <c r="W281"/>
  <c r="Y281"/>
  <c r="AA281"/>
  <c r="BE281"/>
  <c r="BF281"/>
  <c r="BG281"/>
  <c r="BH281"/>
  <c r="BI281"/>
  <c r="BK281"/>
  <c r="N295"/>
  <c r="W295"/>
  <c r="Y295"/>
  <c r="AA295"/>
  <c r="BE295"/>
  <c r="BF295"/>
  <c r="BG295"/>
  <c r="BH295"/>
  <c r="BI295"/>
  <c r="BK295"/>
  <c r="N300"/>
  <c r="W300"/>
  <c r="Y300"/>
  <c r="AA300"/>
  <c r="BE300"/>
  <c r="BF300"/>
  <c r="BG300"/>
  <c r="BH300"/>
  <c r="BI300"/>
  <c r="BK300"/>
  <c r="N308"/>
  <c r="W308"/>
  <c r="Y308"/>
  <c r="AA308"/>
  <c r="BE308"/>
  <c r="BF308"/>
  <c r="BG308"/>
  <c r="BH308"/>
  <c r="BI308"/>
  <c r="BK308"/>
  <c r="N312"/>
  <c r="W312"/>
  <c r="Y312"/>
  <c r="AA312"/>
  <c r="BE312"/>
  <c r="BF312"/>
  <c r="BG312"/>
  <c r="BH312"/>
  <c r="BI312"/>
  <c r="BK312"/>
  <c r="N319"/>
  <c r="W319"/>
  <c r="Y319"/>
  <c r="AA319"/>
  <c r="BE319"/>
  <c r="BF319"/>
  <c r="BG319"/>
  <c r="BH319"/>
  <c r="BI319"/>
  <c r="BK319"/>
  <c r="N325"/>
  <c r="W325"/>
  <c r="Y325"/>
  <c r="AA325"/>
  <c r="BE325"/>
  <c r="BF325"/>
  <c r="BG325"/>
  <c r="BH325"/>
  <c r="BI325"/>
  <c r="BK325"/>
  <c r="N327"/>
  <c r="W327"/>
  <c r="Y327"/>
  <c r="AA327"/>
  <c r="BE327"/>
  <c r="BF327"/>
  <c r="BG327"/>
  <c r="BH327"/>
  <c r="BI327"/>
  <c r="BK327"/>
  <c r="N328"/>
  <c r="W328"/>
  <c r="Y328"/>
  <c r="AA328"/>
  <c r="BE328"/>
  <c r="BF328"/>
  <c r="BG328"/>
  <c r="BH328"/>
  <c r="BI328"/>
  <c r="BK328"/>
  <c r="N330"/>
  <c r="W330"/>
  <c r="Y330"/>
  <c r="AA330"/>
  <c r="BE330"/>
  <c r="BF330"/>
  <c r="BG330"/>
  <c r="BH330"/>
  <c r="BI330"/>
  <c r="BK330"/>
  <c r="N332"/>
  <c r="W332"/>
  <c r="Y332"/>
  <c r="Y331" s="1"/>
  <c r="AA332"/>
  <c r="BE332"/>
  <c r="BF332"/>
  <c r="BG332"/>
  <c r="BH332"/>
  <c r="BI332"/>
  <c r="BK332"/>
  <c r="N334"/>
  <c r="W334"/>
  <c r="Y334"/>
  <c r="AA334"/>
  <c r="BE334"/>
  <c r="BF334"/>
  <c r="BG334"/>
  <c r="BH334"/>
  <c r="BI334"/>
  <c r="BK334"/>
  <c r="N336"/>
  <c r="W336"/>
  <c r="Y336"/>
  <c r="AA336"/>
  <c r="BE336"/>
  <c r="BF336"/>
  <c r="BG336"/>
  <c r="BH336"/>
  <c r="BI336"/>
  <c r="BK336"/>
  <c r="N337"/>
  <c r="W337"/>
  <c r="Y337"/>
  <c r="AA337"/>
  <c r="BE337"/>
  <c r="BF337"/>
  <c r="BG337"/>
  <c r="BH337"/>
  <c r="BI337"/>
  <c r="BK337"/>
  <c r="N339"/>
  <c r="W339"/>
  <c r="Y339"/>
  <c r="AA339"/>
  <c r="BE339"/>
  <c r="BF339"/>
  <c r="BG339"/>
  <c r="BH339"/>
  <c r="BI339"/>
  <c r="BK339"/>
  <c r="N340"/>
  <c r="W340"/>
  <c r="Y340"/>
  <c r="AA340"/>
  <c r="BE340"/>
  <c r="BF340"/>
  <c r="BG340"/>
  <c r="BH340"/>
  <c r="BI340"/>
  <c r="BK340"/>
  <c r="W342"/>
  <c r="N343"/>
  <c r="W343"/>
  <c r="Y343"/>
  <c r="AA343"/>
  <c r="AA342" s="1"/>
  <c r="BE343"/>
  <c r="BF343"/>
  <c r="BG343"/>
  <c r="BH343"/>
  <c r="BI343"/>
  <c r="BK343"/>
  <c r="N345"/>
  <c r="W345"/>
  <c r="Y345"/>
  <c r="AA345"/>
  <c r="BE345"/>
  <c r="BF345"/>
  <c r="BG345"/>
  <c r="BH345"/>
  <c r="BI345"/>
  <c r="BK345"/>
  <c r="N346"/>
  <c r="W346"/>
  <c r="Y346"/>
  <c r="AA346"/>
  <c r="BE346"/>
  <c r="BF346"/>
  <c r="BG346"/>
  <c r="BH346"/>
  <c r="BI346"/>
  <c r="BK346"/>
  <c r="N347"/>
  <c r="W347"/>
  <c r="Y347"/>
  <c r="AA347"/>
  <c r="BE347"/>
  <c r="BF347"/>
  <c r="BG347"/>
  <c r="BH347"/>
  <c r="BI347"/>
  <c r="BK347"/>
  <c r="N348"/>
  <c r="W348"/>
  <c r="Y348"/>
  <c r="AA348"/>
  <c r="BE348"/>
  <c r="BF348"/>
  <c r="BG348"/>
  <c r="BH348"/>
  <c r="BI348"/>
  <c r="BK348"/>
  <c r="N352"/>
  <c r="W352"/>
  <c r="Y352"/>
  <c r="AA352"/>
  <c r="BE352"/>
  <c r="BF352"/>
  <c r="BG352"/>
  <c r="BH352"/>
  <c r="BI352"/>
  <c r="BK352"/>
  <c r="Y354"/>
  <c r="N355"/>
  <c r="W355"/>
  <c r="Y355"/>
  <c r="AA355"/>
  <c r="BE355"/>
  <c r="BF355"/>
  <c r="BG355"/>
  <c r="BH355"/>
  <c r="BI355"/>
  <c r="BK355"/>
  <c r="N357"/>
  <c r="W357"/>
  <c r="Y357"/>
  <c r="AA357"/>
  <c r="BE357"/>
  <c r="BF357"/>
  <c r="BG357"/>
  <c r="BH357"/>
  <c r="BI357"/>
  <c r="BK357"/>
  <c r="N358"/>
  <c r="W358"/>
  <c r="Y358"/>
  <c r="AA358"/>
  <c r="BE358"/>
  <c r="BF358"/>
  <c r="BG358"/>
  <c r="BH358"/>
  <c r="BI358"/>
  <c r="BK358"/>
  <c r="N366"/>
  <c r="W366"/>
  <c r="Y366"/>
  <c r="AA366"/>
  <c r="BE366"/>
  <c r="BF366"/>
  <c r="BG366"/>
  <c r="BH366"/>
  <c r="BI366"/>
  <c r="BK366"/>
  <c r="N373"/>
  <c r="W373"/>
  <c r="Y373"/>
  <c r="AA373"/>
  <c r="BE373"/>
  <c r="BF373"/>
  <c r="BG373"/>
  <c r="BH373"/>
  <c r="BI373"/>
  <c r="BK373"/>
  <c r="N376"/>
  <c r="W376"/>
  <c r="Y376"/>
  <c r="AA376"/>
  <c r="BE376"/>
  <c r="BF376"/>
  <c r="BG376"/>
  <c r="BH376"/>
  <c r="BI376"/>
  <c r="BK376"/>
  <c r="N378"/>
  <c r="W378"/>
  <c r="Y378"/>
  <c r="AA378"/>
  <c r="BE378"/>
  <c r="BF378"/>
  <c r="BG378"/>
  <c r="BH378"/>
  <c r="BI378"/>
  <c r="BK378"/>
  <c r="N381"/>
  <c r="W381"/>
  <c r="W380" s="1"/>
  <c r="Y381"/>
  <c r="AA381"/>
  <c r="AA380" s="1"/>
  <c r="BE381"/>
  <c r="BF381"/>
  <c r="BG381"/>
  <c r="BH381"/>
  <c r="BI381"/>
  <c r="BK381"/>
  <c r="N385"/>
  <c r="W385"/>
  <c r="Y385"/>
  <c r="AA385"/>
  <c r="BE385"/>
  <c r="BF385"/>
  <c r="BG385"/>
  <c r="BH385"/>
  <c r="BI385"/>
  <c r="BK385"/>
  <c r="N386"/>
  <c r="W386"/>
  <c r="Y386"/>
  <c r="AA386"/>
  <c r="BE386"/>
  <c r="BF386"/>
  <c r="BG386"/>
  <c r="BH386"/>
  <c r="BI386"/>
  <c r="BK386"/>
  <c r="N388"/>
  <c r="W388"/>
  <c r="Y388"/>
  <c r="AA388"/>
  <c r="BE388"/>
  <c r="BF388"/>
  <c r="BG388"/>
  <c r="BH388"/>
  <c r="BI388"/>
  <c r="BK388"/>
  <c r="N390"/>
  <c r="W390"/>
  <c r="Y390"/>
  <c r="AA390"/>
  <c r="BE390"/>
  <c r="BF390"/>
  <c r="BG390"/>
  <c r="BH390"/>
  <c r="BI390"/>
  <c r="BK390"/>
  <c r="N394"/>
  <c r="W394"/>
  <c r="Y394"/>
  <c r="AA394"/>
  <c r="BE394"/>
  <c r="BF394"/>
  <c r="BG394"/>
  <c r="BH394"/>
  <c r="BI394"/>
  <c r="BK394"/>
  <c r="N395"/>
  <c r="W395"/>
  <c r="Y395"/>
  <c r="AA395"/>
  <c r="BE395"/>
  <c r="BF395"/>
  <c r="BG395"/>
  <c r="BH395"/>
  <c r="BI395"/>
  <c r="BK395"/>
  <c r="N396"/>
  <c r="W396"/>
  <c r="Y396"/>
  <c r="AA396"/>
  <c r="BE396"/>
  <c r="BF396"/>
  <c r="BG396"/>
  <c r="BH396"/>
  <c r="BI396"/>
  <c r="BK396"/>
  <c r="N397"/>
  <c r="W397"/>
  <c r="Y397"/>
  <c r="AA397"/>
  <c r="BE397"/>
  <c r="BF397"/>
  <c r="BG397"/>
  <c r="BH397"/>
  <c r="BI397"/>
  <c r="BK397"/>
  <c r="N398"/>
  <c r="W398"/>
  <c r="Y398"/>
  <c r="AA398"/>
  <c r="BE398"/>
  <c r="BF398"/>
  <c r="BG398"/>
  <c r="BH398"/>
  <c r="BI398"/>
  <c r="BK398"/>
  <c r="N399"/>
  <c r="W399"/>
  <c r="Y399"/>
  <c r="AA399"/>
  <c r="BE399"/>
  <c r="BF399"/>
  <c r="BG399"/>
  <c r="BH399"/>
  <c r="BI399"/>
  <c r="BK399"/>
  <c r="N405"/>
  <c r="W405"/>
  <c r="Y405"/>
  <c r="AA405"/>
  <c r="BE405"/>
  <c r="BF405"/>
  <c r="BG405"/>
  <c r="BH405"/>
  <c r="BI405"/>
  <c r="BK405"/>
  <c r="N417"/>
  <c r="W417"/>
  <c r="Y417"/>
  <c r="AA417"/>
  <c r="BE417"/>
  <c r="BF417"/>
  <c r="BG417"/>
  <c r="BH417"/>
  <c r="BI417"/>
  <c r="BK417"/>
  <c r="N421"/>
  <c r="W421"/>
  <c r="Y421"/>
  <c r="AA421"/>
  <c r="BE421"/>
  <c r="BF421"/>
  <c r="BG421"/>
  <c r="BH421"/>
  <c r="BI421"/>
  <c r="BK421"/>
  <c r="N423"/>
  <c r="W423"/>
  <c r="Y423"/>
  <c r="AA423"/>
  <c r="BE423"/>
  <c r="BF423"/>
  <c r="BG423"/>
  <c r="BH423"/>
  <c r="BI423"/>
  <c r="BK423"/>
  <c r="N436"/>
  <c r="W436"/>
  <c r="Y436"/>
  <c r="Y435" s="1"/>
  <c r="AA436"/>
  <c r="BE436"/>
  <c r="BF436"/>
  <c r="BG436"/>
  <c r="BH436"/>
  <c r="BI436"/>
  <c r="BK436"/>
  <c r="N438"/>
  <c r="W438"/>
  <c r="Y438"/>
  <c r="AA438"/>
  <c r="BE438"/>
  <c r="BF438"/>
  <c r="BG438"/>
  <c r="BH438"/>
  <c r="BI438"/>
  <c r="BK438"/>
  <c r="N441"/>
  <c r="W441"/>
  <c r="Y441"/>
  <c r="AA441"/>
  <c r="BE441"/>
  <c r="BF441"/>
  <c r="BG441"/>
  <c r="BH441"/>
  <c r="BI441"/>
  <c r="BK441"/>
  <c r="N444"/>
  <c r="W444"/>
  <c r="Y444"/>
  <c r="AA444"/>
  <c r="BE444"/>
  <c r="BF444"/>
  <c r="BG444"/>
  <c r="BH444"/>
  <c r="BI444"/>
  <c r="BK444"/>
  <c r="N447"/>
  <c r="W447"/>
  <c r="Y447"/>
  <c r="AA447"/>
  <c r="BE447"/>
  <c r="BF447"/>
  <c r="BG447"/>
  <c r="BH447"/>
  <c r="BI447"/>
  <c r="BK447"/>
  <c r="N448"/>
  <c r="W448"/>
  <c r="Y448"/>
  <c r="AA448"/>
  <c r="BE448"/>
  <c r="BF448"/>
  <c r="BG448"/>
  <c r="BH448"/>
  <c r="BI448"/>
  <c r="BK448"/>
  <c r="N451"/>
  <c r="W451"/>
  <c r="Y451"/>
  <c r="AA451"/>
  <c r="BE451"/>
  <c r="BF451"/>
  <c r="BG451"/>
  <c r="BH451"/>
  <c r="BI451"/>
  <c r="BK451"/>
  <c r="W454"/>
  <c r="N455"/>
  <c r="W455"/>
  <c r="Y455"/>
  <c r="Y454" s="1"/>
  <c r="AA455"/>
  <c r="AA454" s="1"/>
  <c r="BE455"/>
  <c r="BF455"/>
  <c r="BG455"/>
  <c r="BH455"/>
  <c r="BI455"/>
  <c r="BK455"/>
  <c r="BK454" s="1"/>
  <c r="N454" s="1"/>
  <c r="N97" s="1"/>
  <c r="W457"/>
  <c r="N458"/>
  <c r="W458"/>
  <c r="Y458"/>
  <c r="AA458"/>
  <c r="AA457" s="1"/>
  <c r="BE458"/>
  <c r="BF458"/>
  <c r="BG458"/>
  <c r="BH458"/>
  <c r="BI458"/>
  <c r="BK458"/>
  <c r="N462"/>
  <c r="W462"/>
  <c r="Y462"/>
  <c r="AA462"/>
  <c r="BE462"/>
  <c r="BF462"/>
  <c r="BG462"/>
  <c r="BH462"/>
  <c r="BI462"/>
  <c r="BK462"/>
  <c r="N464"/>
  <c r="W464"/>
  <c r="Y464"/>
  <c r="AA464"/>
  <c r="BE464"/>
  <c r="BF464"/>
  <c r="BG464"/>
  <c r="BH464"/>
  <c r="BI464"/>
  <c r="BK464"/>
  <c r="Y465"/>
  <c r="N466"/>
  <c r="W466"/>
  <c r="Y466"/>
  <c r="AA466"/>
  <c r="BE466"/>
  <c r="BF466"/>
  <c r="BG466"/>
  <c r="BH466"/>
  <c r="BI466"/>
  <c r="BK466"/>
  <c r="N467"/>
  <c r="W467"/>
  <c r="Y467"/>
  <c r="AA467"/>
  <c r="BE467"/>
  <c r="BF467"/>
  <c r="BG467"/>
  <c r="BH467"/>
  <c r="BI467"/>
  <c r="BK467"/>
  <c r="N468"/>
  <c r="W468"/>
  <c r="Y468"/>
  <c r="AA468"/>
  <c r="BE468"/>
  <c r="BF468"/>
  <c r="BG468"/>
  <c r="BH468"/>
  <c r="BI468"/>
  <c r="BK468"/>
  <c r="N469"/>
  <c r="W469"/>
  <c r="Y469"/>
  <c r="AA469"/>
  <c r="BE469"/>
  <c r="BF469"/>
  <c r="BG469"/>
  <c r="BH469"/>
  <c r="BI469"/>
  <c r="BK469"/>
  <c r="N472"/>
  <c r="W472"/>
  <c r="Y472"/>
  <c r="AA472"/>
  <c r="BE472"/>
  <c r="BF472"/>
  <c r="BG472"/>
  <c r="BH472"/>
  <c r="BI472"/>
  <c r="BK472"/>
  <c r="N478"/>
  <c r="W478"/>
  <c r="Y478"/>
  <c r="Y477" s="1"/>
  <c r="AA478"/>
  <c r="BE478"/>
  <c r="BF478"/>
  <c r="BG478"/>
  <c r="BH478"/>
  <c r="BI478"/>
  <c r="BK478"/>
  <c r="N479"/>
  <c r="W479"/>
  <c r="Y479"/>
  <c r="AA479"/>
  <c r="BE479"/>
  <c r="BF479"/>
  <c r="BG479"/>
  <c r="BH479"/>
  <c r="BI479"/>
  <c r="BK479"/>
  <c r="N480"/>
  <c r="W480"/>
  <c r="Y480"/>
  <c r="AA480"/>
  <c r="BE480"/>
  <c r="BF480"/>
  <c r="BG480"/>
  <c r="BH480"/>
  <c r="BI480"/>
  <c r="BK480"/>
  <c r="N481"/>
  <c r="W481"/>
  <c r="Y481"/>
  <c r="AA481"/>
  <c r="BE481"/>
  <c r="BF481"/>
  <c r="BG481"/>
  <c r="BH481"/>
  <c r="BI481"/>
  <c r="BK481"/>
  <c r="N482"/>
  <c r="W482"/>
  <c r="Y482"/>
  <c r="AA482"/>
  <c r="BE482"/>
  <c r="BF482"/>
  <c r="BG482"/>
  <c r="BH482"/>
  <c r="BI482"/>
  <c r="BK482"/>
  <c r="W483"/>
  <c r="N484"/>
  <c r="W484"/>
  <c r="Y484"/>
  <c r="AA484"/>
  <c r="AA483" s="1"/>
  <c r="BE484"/>
  <c r="BF484"/>
  <c r="BG484"/>
  <c r="BH484"/>
  <c r="BI484"/>
  <c r="BK484"/>
  <c r="N485"/>
  <c r="W485"/>
  <c r="Y485"/>
  <c r="AA485"/>
  <c r="BE485"/>
  <c r="BF485"/>
  <c r="BG485"/>
  <c r="BH485"/>
  <c r="BI485"/>
  <c r="BK485"/>
  <c r="N486"/>
  <c r="W486"/>
  <c r="Y486"/>
  <c r="AA486"/>
  <c r="BE486"/>
  <c r="BF486"/>
  <c r="BG486"/>
  <c r="BH486"/>
  <c r="BI486"/>
  <c r="BK486"/>
  <c r="N487"/>
  <c r="W487"/>
  <c r="Y487"/>
  <c r="AA487"/>
  <c r="BE487"/>
  <c r="BF487"/>
  <c r="BG487"/>
  <c r="BH487"/>
  <c r="BI487"/>
  <c r="BK487"/>
  <c r="BK488"/>
  <c r="N489"/>
  <c r="N490"/>
  <c r="N491"/>
  <c r="N492"/>
  <c r="N493"/>
  <c r="N494"/>
  <c r="N495"/>
  <c r="N496"/>
  <c r="W496"/>
  <c r="W488" s="1"/>
  <c r="Y496"/>
  <c r="Y488" s="1"/>
  <c r="AA496"/>
  <c r="AA488" s="1"/>
  <c r="BE496"/>
  <c r="BF496"/>
  <c r="BG496"/>
  <c r="BH496"/>
  <c r="BI496"/>
  <c r="BK496"/>
  <c r="BK234" l="1"/>
  <c r="N234" s="1"/>
  <c r="N91" s="1"/>
  <c r="H33"/>
  <c r="BB88" i="1" s="1"/>
  <c r="BB87" s="1"/>
  <c r="AX87" s="1"/>
  <c r="Y126" i="2"/>
  <c r="BK380"/>
  <c r="N380" s="1"/>
  <c r="N95" s="1"/>
  <c r="BK483"/>
  <c r="N483" s="1"/>
  <c r="N103" s="1"/>
  <c r="BK477"/>
  <c r="W477"/>
  <c r="AA435"/>
  <c r="Y380"/>
  <c r="BK331"/>
  <c r="N331" s="1"/>
  <c r="N92" s="1"/>
  <c r="W331"/>
  <c r="Y234"/>
  <c r="H34"/>
  <c r="BC88" i="1" s="1"/>
  <c r="BC87" s="1"/>
  <c r="W34" s="1"/>
  <c r="Y457" i="2"/>
  <c r="Y456" s="1"/>
  <c r="Y342"/>
  <c r="Y483"/>
  <c r="AA354"/>
  <c r="BK227"/>
  <c r="N227" s="1"/>
  <c r="N90" s="1"/>
  <c r="W227"/>
  <c r="H35"/>
  <c r="BD88" i="1" s="1"/>
  <c r="BD87" s="1"/>
  <c r="W35" s="1"/>
  <c r="AA465" i="2"/>
  <c r="BK354"/>
  <c r="N354" s="1"/>
  <c r="N94" s="1"/>
  <c r="W354"/>
  <c r="N488"/>
  <c r="N104" s="1"/>
  <c r="BK465"/>
  <c r="N465" s="1"/>
  <c r="N100" s="1"/>
  <c r="W465"/>
  <c r="AA477"/>
  <c r="AA476" s="1"/>
  <c r="BK457"/>
  <c r="BK456" s="1"/>
  <c r="N456" s="1"/>
  <c r="N98" s="1"/>
  <c r="BK435"/>
  <c r="N435" s="1"/>
  <c r="N96" s="1"/>
  <c r="W435"/>
  <c r="BK342"/>
  <c r="N342" s="1"/>
  <c r="N93" s="1"/>
  <c r="AA331"/>
  <c r="AA126"/>
  <c r="W126"/>
  <c r="BK126"/>
  <c r="M32"/>
  <c r="AW88" i="1" s="1"/>
  <c r="F121" i="2"/>
  <c r="N126"/>
  <c r="N89" s="1"/>
  <c r="AA125"/>
  <c r="W125"/>
  <c r="W33" i="1"/>
  <c r="W456" i="2"/>
  <c r="Y125"/>
  <c r="N457"/>
  <c r="N99" s="1"/>
  <c r="N477"/>
  <c r="BK476"/>
  <c r="Y476"/>
  <c r="W476"/>
  <c r="AA456"/>
  <c r="H32"/>
  <c r="BA88" i="1" s="1"/>
  <c r="BA87" s="1"/>
  <c r="AY87" l="1"/>
  <c r="BK125" i="2"/>
  <c r="BK124" s="1"/>
  <c r="N124" s="1"/>
  <c r="N102"/>
  <c r="N476"/>
  <c r="N101" s="1"/>
  <c r="AA124"/>
  <c r="W32" i="1"/>
  <c r="AW87"/>
  <c r="AK32" s="1"/>
  <c r="Y124" i="2"/>
  <c r="W124"/>
  <c r="AU88" i="1" s="1"/>
  <c r="AU87" s="1"/>
  <c r="N125" i="2" l="1"/>
  <c r="N88" s="1"/>
  <c r="N87" s="1"/>
  <c r="L108" s="1"/>
  <c r="M26" l="1"/>
  <c r="M29" s="1"/>
  <c r="AG88" i="1" s="1"/>
  <c r="H31" i="2" l="1"/>
  <c r="AZ88" i="1" s="1"/>
  <c r="AZ87" s="1"/>
  <c r="M31" i="2"/>
  <c r="AG87" i="1"/>
  <c r="AV88" l="1"/>
  <c r="AT88" s="1"/>
  <c r="AN88" s="1"/>
  <c r="L37" i="2"/>
  <c r="AG92" i="1"/>
  <c r="AK26"/>
  <c r="AK29" s="1"/>
  <c r="W31"/>
  <c r="AV87"/>
  <c r="AT87" l="1"/>
  <c r="AN87" s="1"/>
  <c r="AN92" s="1"/>
  <c r="AK31"/>
  <c r="AK37" s="1"/>
</calcChain>
</file>

<file path=xl/sharedStrings.xml><?xml version="1.0" encoding="utf-8"?>
<sst xmlns="http://schemas.openxmlformats.org/spreadsheetml/2006/main" count="3486" uniqueCount="734">
  <si>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</si>
  <si>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</si>
  <si>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</si>
  <si>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</si>
  <si>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</si>
  <si>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</si>
  <si>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</si>
  <si>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</si>
  <si>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</si>
  <si>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</si>
  <si>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</si>
  <si>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</si>
  <si>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</si>
  <si>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</si>
  <si>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</si>
  <si>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SK15038</t>
  </si>
  <si>
    <t>Stavba:</t>
  </si>
  <si>
    <t>Rozšíření katolického hřbitova v Novém Městě na Moravě</t>
  </si>
  <si>
    <t>0,1</t>
  </si>
  <si>
    <t>JKSO:</t>
  </si>
  <si>
    <t>CC-CZ:</t>
  </si>
  <si>
    <t>1</t>
  </si>
  <si>
    <t>Místo:</t>
  </si>
  <si>
    <t>Nové Město na Moravě</t>
  </si>
  <si>
    <t>Datum:</t>
  </si>
  <si>
    <t>18.11.2015</t>
  </si>
  <si>
    <t>10</t>
  </si>
  <si>
    <t>100</t>
  </si>
  <si>
    <t>Objednavatel:</t>
  </si>
  <si>
    <t>IČ:</t>
  </si>
  <si>
    <t>O0294900</t>
  </si>
  <si>
    <t xml:space="preserve">město Nové Město na Moravě </t>
  </si>
  <si>
    <t>DIČ:</t>
  </si>
  <si>
    <t>CZ00294900</t>
  </si>
  <si>
    <t>Zhotovitel:</t>
  </si>
  <si>
    <t xml:space="preserve"> </t>
  </si>
  <si>
    <t>Projektant:</t>
  </si>
  <si>
    <t>Ing. Oldřich Bělina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</si>
  <si>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</si>
  <si>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</si>
  <si>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</si>
  <si>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</si>
  <si>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</si>
  <si>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</si>
  <si>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</si>
  <si>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</si>
  <si>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</si>
  <si>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</si>
  <si>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</si>
  <si>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</si>
  <si>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</si>
  <si>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</si>
  <si>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</si>
  <si>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</si>
  <si>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</si>
  <si>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</si>
  <si>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</si>
  <si>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</si>
  <si>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</si>
  <si>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</si>
  <si>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</si>
  <si>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</si>
  <si>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</si>
  <si>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</si>
  <si>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</si>
  <si>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</si>
  <si>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</si>
  <si>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</si>
  <si>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</si>
  <si>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</si>
  <si>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</si>
  <si>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</si>
  <si>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</si>
  <si>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</si>
  <si>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</si>
  <si>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</si>
  <si>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</si>
  <si>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</si>
  <si>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</si>
  <si>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</si>
  <si>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</si>
  <si>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</si>
  <si>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{F770EA86-3A17-47CE-ADF2-D90EF88D662E}</t>
  </si>
  <si>
    <t>{00000000-0000-0000-0000-000000000000}</t>
  </si>
  <si>
    <t>/</t>
  </si>
  <si>
    <t>###NOINSERT###</t>
  </si>
  <si>
    <t>2) Ostatní náklady ze souhrnného listu</t>
  </si>
  <si>
    <t>Procent. zadání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</si>
  <si>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</si>
  <si>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</si>
  <si>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</si>
  <si>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</si>
  <si>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</si>
  <si>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</si>
  <si>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</si>
  <si>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</si>
  <si>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</si>
  <si>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</si>
  <si>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</si>
  <si>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</si>
  <si>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</si>
  <si>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</si>
  <si>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</si>
  <si>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</si>
  <si>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</si>
  <si>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</si>
  <si>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</si>
  <si>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</si>
  <si>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</si>
  <si>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</si>
  <si>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</si>
  <si>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</si>
  <si>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</si>
  <si>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</si>
  <si>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</si>
  <si>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</si>
  <si>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</si>
  <si>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</si>
  <si>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</si>
  <si>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</si>
  <si>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</si>
  <si>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</si>
  <si>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</si>
  <si>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</si>
  <si>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</si>
  <si>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</si>
  <si>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</si>
  <si>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</si>
  <si>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</si>
  <si>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</si>
  <si>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</si>
  <si>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</si>
  <si>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</si>
  <si>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</si>
  <si>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</si>
  <si>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</si>
  <si>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</si>
  <si>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</si>
  <si>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</si>
  <si>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113106111</t>
  </si>
  <si>
    <t>Rozebrání dlažeb komunikací pro pěší z mozaiky</t>
  </si>
  <si>
    <t>m2</t>
  </si>
  <si>
    <t>4</t>
  </si>
  <si>
    <t>-1763370410</t>
  </si>
  <si>
    <t>Mozaika u vchodu</t>
  </si>
  <si>
    <t>VV</t>
  </si>
  <si>
    <t>10,9</t>
  </si>
  <si>
    <t>Součet</t>
  </si>
  <si>
    <t>113106121</t>
  </si>
  <si>
    <t>Rozebrání dlažeb komunikací pro pěší z betonových nebo kamenných dlaždic</t>
  </si>
  <si>
    <t>696437149</t>
  </si>
  <si>
    <t>Přeložení u nové zdi</t>
  </si>
  <si>
    <t>(3,4+12,4+12,4+13,1+5)*1</t>
  </si>
  <si>
    <t>3</t>
  </si>
  <si>
    <t>113107163</t>
  </si>
  <si>
    <t>Odstranění podkladu pl přes 50 do 200 m2 z kameniva drceného tl 300 mm</t>
  </si>
  <si>
    <t>837062635</t>
  </si>
  <si>
    <t>113202111</t>
  </si>
  <si>
    <t>Vytrhání obrub krajníků obrubníků stojatých</t>
  </si>
  <si>
    <t>m</t>
  </si>
  <si>
    <t>-1640697050</t>
  </si>
  <si>
    <t>3,4+12,4+12,4+13,1+5</t>
  </si>
  <si>
    <t>5</t>
  </si>
  <si>
    <t>113204111</t>
  </si>
  <si>
    <t>Vytrhání obrub záhonových</t>
  </si>
  <si>
    <t>1038487978</t>
  </si>
  <si>
    <t>Ohraničení mozaiky</t>
  </si>
  <si>
    <t>13,3</t>
  </si>
  <si>
    <t>6</t>
  </si>
  <si>
    <t>121101101</t>
  </si>
  <si>
    <t>Sejmutí ornice s přemístěním na vzdálenost do 50 m</t>
  </si>
  <si>
    <t>m3</t>
  </si>
  <si>
    <t>785204681</t>
  </si>
  <si>
    <t>(44,7+60,9+318,5+23,8)*0,15</t>
  </si>
  <si>
    <t>2*7*0,15</t>
  </si>
  <si>
    <t>7</t>
  </si>
  <si>
    <t>122201101</t>
  </si>
  <si>
    <t>Odkopávky a prokopávky nezapažené v hornině tř. 3 objem do 100 m3</t>
  </si>
  <si>
    <t>67966241</t>
  </si>
  <si>
    <t>ZD</t>
  </si>
  <si>
    <t>180*0,1</t>
  </si>
  <si>
    <t>Mozaika</t>
  </si>
  <si>
    <t>2*4*0,1</t>
  </si>
  <si>
    <t>8</t>
  </si>
  <si>
    <t>132201101</t>
  </si>
  <si>
    <t>Hloubení rýh š do 600 mm v hornině tř. 3 objemu do 100 m3</t>
  </si>
  <si>
    <t>-772397850</t>
  </si>
  <si>
    <t>Pro nové  obruby</t>
  </si>
  <si>
    <t>(11,5+14,5+8,5+8,1)*0,4*0,4</t>
  </si>
  <si>
    <t>Základy nové zdi</t>
  </si>
  <si>
    <t>63,685*0,5*0,8</t>
  </si>
  <si>
    <t>9</t>
  </si>
  <si>
    <t>132201109</t>
  </si>
  <si>
    <t>Příplatek za lepivost k hloubení rýh š do 600 mm v hornině tř. 3</t>
  </si>
  <si>
    <t>1306964717</t>
  </si>
  <si>
    <t>132212201</t>
  </si>
  <si>
    <t>Hloubení rýh š přes 600 do 2000 mm ručním nebo pneum nářadím v soudržných horninách tř. 3</t>
  </si>
  <si>
    <t>1368230482</t>
  </si>
  <si>
    <t>Pro nové schodišťové stupně</t>
  </si>
  <si>
    <t>0,6*0,45*1*2</t>
  </si>
  <si>
    <t>11</t>
  </si>
  <si>
    <t>132212209</t>
  </si>
  <si>
    <t>Příplatek za lepivost u hloubení rýh š do 2000 mm ručním nebo pneum nářadím v hornině tř. 3</t>
  </si>
  <si>
    <t>968320218</t>
  </si>
  <si>
    <t>12</t>
  </si>
  <si>
    <t>162201102</t>
  </si>
  <si>
    <t>Vodorovné přemístění do 50 m výkopku/sypaniny z horniny tř. 1 až 4</t>
  </si>
  <si>
    <t>1568058340</t>
  </si>
  <si>
    <t>18,8+32,29+0,54</t>
  </si>
  <si>
    <t>69,285</t>
  </si>
  <si>
    <t>Ornice pro rpzprostření</t>
  </si>
  <si>
    <t>258,8*0,15</t>
  </si>
  <si>
    <t>13</t>
  </si>
  <si>
    <t>162701105</t>
  </si>
  <si>
    <t>Vodorovné přemístění do 10000 m výkopku/sypaniny z horniny tř. 1 až 4</t>
  </si>
  <si>
    <t>-1288742558</t>
  </si>
  <si>
    <t>69,285-38,82</t>
  </si>
  <si>
    <t>14</t>
  </si>
  <si>
    <t>162701109</t>
  </si>
  <si>
    <t>Příplatek k vodorovnému přemístění výkopku/sypaniny z horniny tř. 1 až 4 ZKD 1000 m přes 10000 m</t>
  </si>
  <si>
    <t>-1957872232</t>
  </si>
  <si>
    <t>167101101</t>
  </si>
  <si>
    <t>Nakládání výkopku z hornin tř. 1 až 4 do 100 m3</t>
  </si>
  <si>
    <t>-646567050</t>
  </si>
  <si>
    <t>16</t>
  </si>
  <si>
    <t>171201201</t>
  </si>
  <si>
    <t>Uložení sypaniny na skládky</t>
  </si>
  <si>
    <t>1259545811</t>
  </si>
  <si>
    <t>17</t>
  </si>
  <si>
    <t>171201211</t>
  </si>
  <si>
    <t>Poplatek za uložení odpadu ze sypaniny na skládce (skládkovné)</t>
  </si>
  <si>
    <t>t</t>
  </si>
  <si>
    <t>-1800655635</t>
  </si>
  <si>
    <t>82,095*1,85</t>
  </si>
  <si>
    <t>18</t>
  </si>
  <si>
    <t>181301102</t>
  </si>
  <si>
    <t>Rozprostření ornice tl vrstvy do 150 mm pl do 500 m2 v rovině nebo ve svahu do 1:5</t>
  </si>
  <si>
    <t>-1375630900</t>
  </si>
  <si>
    <t>4+5,2+46,8+8,2+59,5+90,9+4+4+1,5+9,3+9,9+15,5</t>
  </si>
  <si>
    <t>19</t>
  </si>
  <si>
    <t>181411131</t>
  </si>
  <si>
    <t>Založení parkového trávníku výsevem plochy do 1000 m2 v rovině a ve svahu do 1:5</t>
  </si>
  <si>
    <t>1915554183</t>
  </si>
  <si>
    <t>20</t>
  </si>
  <si>
    <t>M</t>
  </si>
  <si>
    <t>005724150</t>
  </si>
  <si>
    <t>osivo směs travní parková směs exclusive</t>
  </si>
  <si>
    <t>kg</t>
  </si>
  <si>
    <t>1592408867</t>
  </si>
  <si>
    <t>181951101</t>
  </si>
  <si>
    <t>Úprava pláně v hornině tř. 1 až 4 bez zhutnění</t>
  </si>
  <si>
    <t>-38061172</t>
  </si>
  <si>
    <t>22</t>
  </si>
  <si>
    <t>181951102</t>
  </si>
  <si>
    <t>Úprava pláně v hornině tř. 1 až 4 se zhutněním</t>
  </si>
  <si>
    <t>-1598097983</t>
  </si>
  <si>
    <t>180*1,1</t>
  </si>
  <si>
    <t>2*4*1,1</t>
  </si>
  <si>
    <t>Obruby</t>
  </si>
  <si>
    <t>11,5+14,5+8,5+8,1</t>
  </si>
  <si>
    <t>23</t>
  </si>
  <si>
    <t>183101113</t>
  </si>
  <si>
    <t>Hloubení jamek bez výměny půdy zeminy tř 1 až 4 objem do 0,05 m3 v rovině a svahu do 1:5</t>
  </si>
  <si>
    <t>kus</t>
  </si>
  <si>
    <t>334662083</t>
  </si>
  <si>
    <t>24</t>
  </si>
  <si>
    <t>183205112</t>
  </si>
  <si>
    <t>Založení záhonu v rovině a svahu do 1:5 zemina tř 3</t>
  </si>
  <si>
    <t>-1376651192</t>
  </si>
  <si>
    <t>25</t>
  </si>
  <si>
    <t>183403111</t>
  </si>
  <si>
    <t>Obdělání půdy nakopáním na hloubku do 0,1 m v rovině a svahu do 1:5</t>
  </si>
  <si>
    <t>802136061</t>
  </si>
  <si>
    <t>26</t>
  </si>
  <si>
    <t>184102311</t>
  </si>
  <si>
    <t>Výsadba keře bez balu v do 2 m do jamky se zalitím v rovině a svahu do 1:5</t>
  </si>
  <si>
    <t>-1492242281</t>
  </si>
  <si>
    <t>27</t>
  </si>
  <si>
    <t>026604390</t>
  </si>
  <si>
    <t>Zerav západní /Thuja occidentalis/ 120 - 140 cm, KK</t>
  </si>
  <si>
    <t>815164543</t>
  </si>
  <si>
    <t>28</t>
  </si>
  <si>
    <t>184215112</t>
  </si>
  <si>
    <t>Ukotvení kmene dřevin jedním kůlem D do 0,1 m délky do 2 m</t>
  </si>
  <si>
    <t>1425487372</t>
  </si>
  <si>
    <t>29</t>
  </si>
  <si>
    <t>052171180</t>
  </si>
  <si>
    <t>tyče dřevěné v kůře 8 m tl. 10 cm</t>
  </si>
  <si>
    <t>-1040154137</t>
  </si>
  <si>
    <t>40*0,1*0,1</t>
  </si>
  <si>
    <t>30</t>
  </si>
  <si>
    <t>184911151</t>
  </si>
  <si>
    <t>Mulčování záhonů kačírkem tl. vrstvy do 0,05 m v rovině a svahu do 1:5</t>
  </si>
  <si>
    <t>918883938</t>
  </si>
  <si>
    <t>31</t>
  </si>
  <si>
    <t>103911000</t>
  </si>
  <si>
    <t>kůra mulčovací VL</t>
  </si>
  <si>
    <t>-1796723</t>
  </si>
  <si>
    <t>32</t>
  </si>
  <si>
    <t>185803111</t>
  </si>
  <si>
    <t>Ošetření trávníku shrabáním v rovině a svahu do 1:5</t>
  </si>
  <si>
    <t>-1754190583</t>
  </si>
  <si>
    <t>33</t>
  </si>
  <si>
    <t>185804111</t>
  </si>
  <si>
    <t>Ošetření vysazených květin v rovině a svahu do 1:5</t>
  </si>
  <si>
    <t>-1785267282</t>
  </si>
  <si>
    <t>34</t>
  </si>
  <si>
    <t>185851121</t>
  </si>
  <si>
    <t>Dovoz vody pro zálivku rostlin za vzdálenost do 1000 m</t>
  </si>
  <si>
    <t>-1206115614</t>
  </si>
  <si>
    <t>35</t>
  </si>
  <si>
    <t>185851129</t>
  </si>
  <si>
    <t>Příplatek k dovozu vody pro zálivku rostlin do 1000 m ZKD 1000 m</t>
  </si>
  <si>
    <t>1930624046</t>
  </si>
  <si>
    <t>1,000*10</t>
  </si>
  <si>
    <t>36</t>
  </si>
  <si>
    <t>274321311</t>
  </si>
  <si>
    <t>Základové pasy ze ŽB tř. C 16/20</t>
  </si>
  <si>
    <t>-1028948799</t>
  </si>
  <si>
    <t>37</t>
  </si>
  <si>
    <t>274361821</t>
  </si>
  <si>
    <t>Výztuž základových pásů betonářskou ocelí 10 505 (R)</t>
  </si>
  <si>
    <t>-772502353</t>
  </si>
  <si>
    <t>991,5*0,3/1000</t>
  </si>
  <si>
    <t>38</t>
  </si>
  <si>
    <t>311213112</t>
  </si>
  <si>
    <t>Zdivo z nepravidelných kamenů na maltu, objem jednoho kamene do 0,02m3, šířka spáry do 10 mm</t>
  </si>
  <si>
    <t>-1849207662</t>
  </si>
  <si>
    <t>2,2*0,4*0,45</t>
  </si>
  <si>
    <t>1,5*0,4*0,45</t>
  </si>
  <si>
    <t>39</t>
  </si>
  <si>
    <t>311213912</t>
  </si>
  <si>
    <t>Příplatek k cenám zdění zdiva z kamene na maltu za oboustranné lícování zdiva</t>
  </si>
  <si>
    <t>1307151290</t>
  </si>
  <si>
    <t>40</t>
  </si>
  <si>
    <t>311213921</t>
  </si>
  <si>
    <t>Příplatek k cenám zdění zdiva z kamene na maltu za vytvoření hrany rohu</t>
  </si>
  <si>
    <t>-1645768883</t>
  </si>
  <si>
    <t>4*0,45</t>
  </si>
  <si>
    <t>41</t>
  </si>
  <si>
    <t>345321414</t>
  </si>
  <si>
    <t>Zídky atikové, parapetní, schodišťové a zábradelní ze ŽB tř. C 25/30</t>
  </si>
  <si>
    <t>-541128535</t>
  </si>
  <si>
    <t>Ukončení stávajíc zdi</t>
  </si>
  <si>
    <t>33,989*0,8*0,15</t>
  </si>
  <si>
    <t>24*0,8*0,15</t>
  </si>
  <si>
    <t>3,905*0,8*0,15</t>
  </si>
  <si>
    <t>1,890*0,6*0,15</t>
  </si>
  <si>
    <t>Mezisoučet</t>
  </si>
  <si>
    <t>Ukončení dozděných zdí</t>
  </si>
  <si>
    <t>2,2*0,4*0,15</t>
  </si>
  <si>
    <t>1,5*0,4*0,15</t>
  </si>
  <si>
    <t>42</t>
  </si>
  <si>
    <t>345351101</t>
  </si>
  <si>
    <t>Zřízení bednění zídek atikových, parapetních, schodišťových a zábradelních plnostěnných</t>
  </si>
  <si>
    <t>867945012</t>
  </si>
  <si>
    <t>33,989*0,15*2</t>
  </si>
  <si>
    <t>24*0,15*2</t>
  </si>
  <si>
    <t>3,905*0,15*2</t>
  </si>
  <si>
    <t>1,890*0,15*2</t>
  </si>
  <si>
    <t>2,2*0,15*2</t>
  </si>
  <si>
    <t>1,5*0,15*2</t>
  </si>
  <si>
    <t>43</t>
  </si>
  <si>
    <t>345351102</t>
  </si>
  <si>
    <t>Odstranění bednění zídek atikových, parapetních, schodišťových a zábradelních plnostěnných</t>
  </si>
  <si>
    <t>959307029</t>
  </si>
  <si>
    <t>44</t>
  </si>
  <si>
    <t>345361821</t>
  </si>
  <si>
    <t>Výztuž zídek atikových, parapetních, schodišťových a zábradelních betonářskou ocelí 10 505</t>
  </si>
  <si>
    <t>-1307044109</t>
  </si>
  <si>
    <t>7,82*35/1000</t>
  </si>
  <si>
    <t>45</t>
  </si>
  <si>
    <t>348272115</t>
  </si>
  <si>
    <t>Plotová zeď tl 290 mm z betonových tvarovek hladkých přírodních na MC včetně spárování</t>
  </si>
  <si>
    <t>-6022269</t>
  </si>
  <si>
    <t>2,306*1,6</t>
  </si>
  <si>
    <t>20*2*1,6</t>
  </si>
  <si>
    <t>28,9</t>
  </si>
  <si>
    <t>46</t>
  </si>
  <si>
    <t>589323100</t>
  </si>
  <si>
    <t>směs pro beton třída C12/15 (B15) kamenivo do 8 mm</t>
  </si>
  <si>
    <t>-310304818</t>
  </si>
  <si>
    <t>2,306*1,6*0,20</t>
  </si>
  <si>
    <t>20*2*1,6*0,2</t>
  </si>
  <si>
    <t>28,9*0,2</t>
  </si>
  <si>
    <t>7*2*1,6*0,2</t>
  </si>
  <si>
    <t>2,654*1,6*0,2</t>
  </si>
  <si>
    <t>29*1,85*0,4*0,29</t>
  </si>
  <si>
    <t>47</t>
  </si>
  <si>
    <t>348272155</t>
  </si>
  <si>
    <t>Plotová zeď tl 295 mm z betonových tvarovek jednostranně štípaných přírodních na MC vč spárování</t>
  </si>
  <si>
    <t>-924606316</t>
  </si>
  <si>
    <t>7*2*1,6</t>
  </si>
  <si>
    <t>2,654*1,6</t>
  </si>
  <si>
    <t>48</t>
  </si>
  <si>
    <t>348272295</t>
  </si>
  <si>
    <t>Příplatek k plotové zdi tl 295 mm z betonových tvarovek za vylití ztužujícího sloupku betonem C16/20</t>
  </si>
  <si>
    <t>-529967148</t>
  </si>
  <si>
    <t>49</t>
  </si>
  <si>
    <t>348272515</t>
  </si>
  <si>
    <t>Plotová stříška pro zeď tl 295 mm z tvarovek hladkých nebo štípaných přírodních</t>
  </si>
  <si>
    <t>1826609627</t>
  </si>
  <si>
    <t>2,306</t>
  </si>
  <si>
    <t>20*2</t>
  </si>
  <si>
    <t>7*2</t>
  </si>
  <si>
    <t>2,654</t>
  </si>
  <si>
    <t>50</t>
  </si>
  <si>
    <t>348273111</t>
  </si>
  <si>
    <t>Plotový sloupek 400x400 mm z tvarovek hladkých přírodních včetně spárování a výplně betonem</t>
  </si>
  <si>
    <t>624218258</t>
  </si>
  <si>
    <t>29*1,85</t>
  </si>
  <si>
    <t>51</t>
  </si>
  <si>
    <t>348273511</t>
  </si>
  <si>
    <t>Sloupová hlavice 400x400 mm z tvarovek hladkých nebo štípaných přírodních</t>
  </si>
  <si>
    <t>931420197</t>
  </si>
  <si>
    <t>52</t>
  </si>
  <si>
    <t>348361216</t>
  </si>
  <si>
    <t>Výztuž zábradlí nebo zábradelních zídek z betonářské oceli 10 505</t>
  </si>
  <si>
    <t>650086775</t>
  </si>
  <si>
    <t>991,5*0,7/1000</t>
  </si>
  <si>
    <t>53</t>
  </si>
  <si>
    <t>SPC6</t>
  </si>
  <si>
    <t>Dodávka a montáž mřížové výplně oplocení</t>
  </si>
  <si>
    <t>ks</t>
  </si>
  <si>
    <t>926233758</t>
  </si>
  <si>
    <t>54</t>
  </si>
  <si>
    <t>411323535</t>
  </si>
  <si>
    <t>Skořepiny nebo klenby ze ŽB tř. C 20/25</t>
  </si>
  <si>
    <t>-1684438810</t>
  </si>
  <si>
    <t>2,2*0,3*0,3</t>
  </si>
  <si>
    <t>55</t>
  </si>
  <si>
    <t>411353101</t>
  </si>
  <si>
    <t>Zřízení bednění stropů klenbových tvaru válce</t>
  </si>
  <si>
    <t>-2112701356</t>
  </si>
  <si>
    <t>2,2*0,3*3</t>
  </si>
  <si>
    <t>56</t>
  </si>
  <si>
    <t>411353102</t>
  </si>
  <si>
    <t>Odstranění bednění stropů klenbových tvaru válce</t>
  </si>
  <si>
    <t>-22051197</t>
  </si>
  <si>
    <t>57</t>
  </si>
  <si>
    <t>411362821</t>
  </si>
  <si>
    <t>Výztuž kleneb betonářskou ocelí 10 505</t>
  </si>
  <si>
    <t>-1190734138</t>
  </si>
  <si>
    <t>2,2*0,3*0,3*75/1000</t>
  </si>
  <si>
    <t>58</t>
  </si>
  <si>
    <t>451561112</t>
  </si>
  <si>
    <t>Lože pod dlažby z kameniva drceného drobného vrstva tl nad 100 do 150 mm</t>
  </si>
  <si>
    <t>581376660</t>
  </si>
  <si>
    <t>59</t>
  </si>
  <si>
    <t>465210123</t>
  </si>
  <si>
    <t>Schody z lomového kamene na maltu cementovou s vyspárováním tl 300 mm</t>
  </si>
  <si>
    <t>-1483618169</t>
  </si>
  <si>
    <t>1*0,9*2</t>
  </si>
  <si>
    <t>60</t>
  </si>
  <si>
    <t>564851111</t>
  </si>
  <si>
    <t>Podklad ze štěrkodrtě ŠD tl 150 mm</t>
  </si>
  <si>
    <t>-1311064297</t>
  </si>
  <si>
    <t>(180+2*4)*1,1</t>
  </si>
  <si>
    <t>61</t>
  </si>
  <si>
    <t>591411111</t>
  </si>
  <si>
    <t>Kladení dlažby z mozaiky jednobarevné komunikací pro pěší lože z kameniva</t>
  </si>
  <si>
    <t>-1605253787</t>
  </si>
  <si>
    <t>62</t>
  </si>
  <si>
    <t>596211112</t>
  </si>
  <si>
    <t>Kladení zámkové dlažby komunikací pro pěší tl 60 mm skupiny A pl do 300 m2</t>
  </si>
  <si>
    <t>1470245196</t>
  </si>
  <si>
    <t>63</t>
  </si>
  <si>
    <t>SPC3</t>
  </si>
  <si>
    <t xml:space="preserve"> vibrolisovaná betonová dlažba tl. 60mm v přírodním odstínu, výrobní rozměr vrstvy: 1200 x
800mm  - sestava 10 kamenů pro řádkové skladby</t>
  </si>
  <si>
    <t>-1747233677</t>
  </si>
  <si>
    <t>64</t>
  </si>
  <si>
    <t>596412312</t>
  </si>
  <si>
    <t>Kladení dlažby z vegetačních tvárnic pozemních komunikací tl 100 mm do 300 m2</t>
  </si>
  <si>
    <t>-1316212022</t>
  </si>
  <si>
    <t>65</t>
  </si>
  <si>
    <t>592281150</t>
  </si>
  <si>
    <t>tvárnice betonová zatravňovací 10, 60x40x10 cm</t>
  </si>
  <si>
    <t>-1856824958</t>
  </si>
  <si>
    <t>46,300*4,16</t>
  </si>
  <si>
    <t>66</t>
  </si>
  <si>
    <t>621142001</t>
  </si>
  <si>
    <t>Potažení vnějších podhledů sklovláknitým pletivem vtlačeným do tenkovrstvé hmoty</t>
  </si>
  <si>
    <t>359961533</t>
  </si>
  <si>
    <t>2,2*0,3</t>
  </si>
  <si>
    <t>67</t>
  </si>
  <si>
    <t>621531011</t>
  </si>
  <si>
    <t>Tenkovrstvá silikonová zrnitá omítka tl. 1,5 mm včetně penetrace vnějších podhledů</t>
  </si>
  <si>
    <t>1595683095</t>
  </si>
  <si>
    <t>68</t>
  </si>
  <si>
    <t>622142001</t>
  </si>
  <si>
    <t>Potažení vnějších stěn sklovláknitým pletivem vtlačeným do tenkovrstvé hmoty</t>
  </si>
  <si>
    <t>744785890</t>
  </si>
  <si>
    <t>2,306*1,6*2</t>
  </si>
  <si>
    <t>20*2*1,6*2</t>
  </si>
  <si>
    <t>28,9*2</t>
  </si>
  <si>
    <t>29*0,4*1,85</t>
  </si>
  <si>
    <t>69</t>
  </si>
  <si>
    <t>622531011</t>
  </si>
  <si>
    <t>Tenkovrstvá silikonová zrnitá omítka tl. 1,5 mm včetně penetrace vnějších stěn</t>
  </si>
  <si>
    <t>-626483645</t>
  </si>
  <si>
    <t>70</t>
  </si>
  <si>
    <t>622532011</t>
  </si>
  <si>
    <t>Tenkovrstvá silikonová hydrofilní zrnitá omítka tl. 1,5 mm včetně penetrace vnějších stěn</t>
  </si>
  <si>
    <t>1789768028</t>
  </si>
  <si>
    <t>71</t>
  </si>
  <si>
    <t>623142001</t>
  </si>
  <si>
    <t>Potažení vnějších pilířů nebo sloupů sklovláknitým pletivem vtlačeným do tenkovrstvé hmoty</t>
  </si>
  <si>
    <t>-892936369</t>
  </si>
  <si>
    <t>29*1,85*0,6</t>
  </si>
  <si>
    <t>72</t>
  </si>
  <si>
    <t>623531011</t>
  </si>
  <si>
    <t>Tenkovrstvá silikonová zrnitá omítka tl. 1,5 mm včetně penetrace vnějších pilířů nebo sloupů</t>
  </si>
  <si>
    <t>554248566</t>
  </si>
  <si>
    <t>73</t>
  </si>
  <si>
    <t>916131213</t>
  </si>
  <si>
    <t>Osazení silničního obrubníku betonového stojatého s boční opěrou do lože z betonu prostého</t>
  </si>
  <si>
    <t>-1831440170</t>
  </si>
  <si>
    <t>74</t>
  </si>
  <si>
    <t>592174650</t>
  </si>
  <si>
    <t>obrubník betonový silniční  100x15x25 cm</t>
  </si>
  <si>
    <t>-677912018</t>
  </si>
  <si>
    <t>75</t>
  </si>
  <si>
    <t>916231213</t>
  </si>
  <si>
    <t>Osazení chodníkového obrubníku betonového stojatého s boční opěrou do lože z betonu prostého</t>
  </si>
  <si>
    <t>-1508602162</t>
  </si>
  <si>
    <t>14,5+11,5</t>
  </si>
  <si>
    <t>114</t>
  </si>
  <si>
    <t>592173050</t>
  </si>
  <si>
    <t>obrubník betonový zahradní přírodní šedá ABO 5-20 50x5x25 cm</t>
  </si>
  <si>
    <t>332807847</t>
  </si>
  <si>
    <t>26*2</t>
  </si>
  <si>
    <t>77</t>
  </si>
  <si>
    <t>916991121</t>
  </si>
  <si>
    <t>Lože pod obrubníky, krajníky nebo obruby z dlažebních kostek z betonu prostého</t>
  </si>
  <si>
    <t>1147787845</t>
  </si>
  <si>
    <t>(3,4+12,4+12,4+13,1+5)*0,06</t>
  </si>
  <si>
    <t>(14,5+11,5)*0,05</t>
  </si>
  <si>
    <t>78</t>
  </si>
  <si>
    <t>936001002</t>
  </si>
  <si>
    <t>Montáž prvků městské a zahradní architektury hmotnosti do 1,5 t</t>
  </si>
  <si>
    <t>2045923633</t>
  </si>
  <si>
    <t>79</t>
  </si>
  <si>
    <t>SPC4</t>
  </si>
  <si>
    <t>Mobilní WC</t>
  </si>
  <si>
    <t>56026417</t>
  </si>
  <si>
    <t>80</t>
  </si>
  <si>
    <t>SPC5</t>
  </si>
  <si>
    <t>Plastový kontajner - barevný - dodávka města - neoceňovat</t>
  </si>
  <si>
    <t>-1576589835</t>
  </si>
  <si>
    <t>81</t>
  </si>
  <si>
    <t>936124113</t>
  </si>
  <si>
    <t>Montáž lavičky stabilní kotvené šrouby na pevný podklad</t>
  </si>
  <si>
    <t>-480900508</t>
  </si>
  <si>
    <t>82</t>
  </si>
  <si>
    <t>749101060</t>
  </si>
  <si>
    <t>lavička  s opěradlem (kotvená) 180 x 62,5 x 75,5 cm  konstrukce - litina, sedák - dřevo</t>
  </si>
  <si>
    <t>33995902</t>
  </si>
  <si>
    <t>83</t>
  </si>
  <si>
    <t>961043111</t>
  </si>
  <si>
    <t>Bourání základů z betonu proloženého kamenem</t>
  </si>
  <si>
    <t>-1233091284</t>
  </si>
  <si>
    <t>U vchodu</t>
  </si>
  <si>
    <t>2,888*0,5*1</t>
  </si>
  <si>
    <t>Pro uložení nových schodů</t>
  </si>
  <si>
    <t>2*1*0,8*1</t>
  </si>
  <si>
    <t>84</t>
  </si>
  <si>
    <t>962022491</t>
  </si>
  <si>
    <t>Bourání zdiva nadzákladového kamenného na MC přes 1 m3</t>
  </si>
  <si>
    <t>-1836810622</t>
  </si>
  <si>
    <t>Výškova úprava stávající zdi</t>
  </si>
  <si>
    <t>33,989*0,8*1,6</t>
  </si>
  <si>
    <t>24*0,8*1,6</t>
  </si>
  <si>
    <t>3,905*0,8*1,6</t>
  </si>
  <si>
    <t>1,890*0,6*1,6</t>
  </si>
  <si>
    <t>2*1*0,6*1,6</t>
  </si>
  <si>
    <t>Vybourání vstupního otvoru</t>
  </si>
  <si>
    <t>1,8*2,88*0,4</t>
  </si>
  <si>
    <t>85</t>
  </si>
  <si>
    <t>979051121</t>
  </si>
  <si>
    <t>Očištění zámkových dlaždic se spárováním z kameniva těženého při překopech inženýrských sítí</t>
  </si>
  <si>
    <t>-918910069</t>
  </si>
  <si>
    <t>86</t>
  </si>
  <si>
    <t>979071131</t>
  </si>
  <si>
    <t>Očištění dlažebních kostek mozaikových kamenivem těženým nebo MV</t>
  </si>
  <si>
    <t>1873458455</t>
  </si>
  <si>
    <t>2*4</t>
  </si>
  <si>
    <t>87</t>
  </si>
  <si>
    <t>985312111</t>
  </si>
  <si>
    <t>Stěrka k vyrovnání betonových ploch stěn tl 2 mm</t>
  </si>
  <si>
    <t>-1488257748</t>
  </si>
  <si>
    <t>33,989*(0,8+0,15*2)</t>
  </si>
  <si>
    <t>24*(0,8+0,15*2)</t>
  </si>
  <si>
    <t>3,905*(0,8+0,15*2)</t>
  </si>
  <si>
    <t>1,890*(0,6+0,15*2)</t>
  </si>
  <si>
    <t>2,2*(0,4+0,15*2)</t>
  </si>
  <si>
    <t>1,5*(0,4*0,15*2)</t>
  </si>
  <si>
    <t>88</t>
  </si>
  <si>
    <t>997221551</t>
  </si>
  <si>
    <t>Vodorovná doprava suti ze sypkých materiálů do 1 km</t>
  </si>
  <si>
    <t>277865831</t>
  </si>
  <si>
    <t>22,88</t>
  </si>
  <si>
    <t>89</t>
  </si>
  <si>
    <t>997221559</t>
  </si>
  <si>
    <t>Příplatek ZKD 1 km u vodorovné dopravy suti ze sypkých materiálů</t>
  </si>
  <si>
    <t>-1348580702</t>
  </si>
  <si>
    <t>22,88*19</t>
  </si>
  <si>
    <t>90</t>
  </si>
  <si>
    <t>997221561</t>
  </si>
  <si>
    <t>Vodorovná doprava suti z kusových materiálů do 1 km</t>
  </si>
  <si>
    <t>1009241387</t>
  </si>
  <si>
    <t>3,063+11,807+9,492+0,532+6,697+212,58</t>
  </si>
  <si>
    <t>91</t>
  </si>
  <si>
    <t>997221569</t>
  </si>
  <si>
    <t>Příplatek ZKD 1 km u vodorovné dopravy suti z kusových materiálů</t>
  </si>
  <si>
    <t>-400065742</t>
  </si>
  <si>
    <t>244,171*19</t>
  </si>
  <si>
    <t>92</t>
  </si>
  <si>
    <t>997221611</t>
  </si>
  <si>
    <t>Nakládání suti na dopravní prostředky pro vodorovnou dopravu</t>
  </si>
  <si>
    <t>1007458767</t>
  </si>
  <si>
    <t>93</t>
  </si>
  <si>
    <t>997221815</t>
  </si>
  <si>
    <t>Poplatek za uložení betonového odpadu na skládce (skládkovné)</t>
  </si>
  <si>
    <t>-822104005</t>
  </si>
  <si>
    <t>11,809+4,492+6,552+6,697</t>
  </si>
  <si>
    <t>94</t>
  </si>
  <si>
    <t>997221855</t>
  </si>
  <si>
    <t>Poplatek za uložení odpadu z kameniva na skládce (skládkovné)</t>
  </si>
  <si>
    <t>-808501740</t>
  </si>
  <si>
    <t>22,88+3,063+212,58</t>
  </si>
  <si>
    <t>95</t>
  </si>
  <si>
    <t>998232111</t>
  </si>
  <si>
    <t>Přesun hmot pro oplocení zděné z cihel nebo tvárnic v do 10 m</t>
  </si>
  <si>
    <t>1357977688</t>
  </si>
  <si>
    <t>96</t>
  </si>
  <si>
    <t>711111052</t>
  </si>
  <si>
    <t>Provedení izolace proti zemní vlhkosti vodorovné za studena 2x nátěr tekutou lepenkou</t>
  </si>
  <si>
    <t>-2111465218</t>
  </si>
  <si>
    <t>63,685*0,5</t>
  </si>
  <si>
    <t>97</t>
  </si>
  <si>
    <t>245510300</t>
  </si>
  <si>
    <t>nátěr hydroizolační - tekutá lepenka</t>
  </si>
  <si>
    <t>-1704305022</t>
  </si>
  <si>
    <t>Spotřeba: 1 vrstva 1,5 kg/m2</t>
  </si>
  <si>
    <t>P</t>
  </si>
  <si>
    <t>98</t>
  </si>
  <si>
    <t>998711101</t>
  </si>
  <si>
    <t>Přesun hmot tonážní pro izolace proti vodě, vlhkosti a plynům v objektech výšky do 6 m</t>
  </si>
  <si>
    <t>609565842</t>
  </si>
  <si>
    <t>99</t>
  </si>
  <si>
    <t>767161114</t>
  </si>
  <si>
    <t>Montáž zábradlí rovného z trubek do zdi hmotnosti do 30 kg</t>
  </si>
  <si>
    <t>117851982</t>
  </si>
  <si>
    <t>SPC2</t>
  </si>
  <si>
    <t>Zábradlí z ocelové pásoviny 10mm</t>
  </si>
  <si>
    <t>890815900</t>
  </si>
  <si>
    <t>101</t>
  </si>
  <si>
    <t>767995113</t>
  </si>
  <si>
    <t>Montáž atypických zámečnických konstrukcí hmotnosti do 20 kg</t>
  </si>
  <si>
    <t>-455716072</t>
  </si>
  <si>
    <t>102</t>
  </si>
  <si>
    <t>130102080</t>
  </si>
  <si>
    <t>tyč ocelová plochá, v jakosti 11 375, 40 x 10  mm</t>
  </si>
  <si>
    <t>-1951224265</t>
  </si>
  <si>
    <t>Hmotnost: 3,14 kg/m</t>
  </si>
  <si>
    <t>18*3,14/1000</t>
  </si>
  <si>
    <t>103</t>
  </si>
  <si>
    <t>998767101</t>
  </si>
  <si>
    <t>Přesun hmot tonážní pro zámečnické konstrukce v objektech v do 6 m</t>
  </si>
  <si>
    <t>95356964</t>
  </si>
  <si>
    <t>14*30/1000</t>
  </si>
  <si>
    <t>4*15/1000</t>
  </si>
  <si>
    <t>104</t>
  </si>
  <si>
    <t>012103000</t>
  </si>
  <si>
    <t>Geodetické práce před výstavbou – vytýčení inž.sítí</t>
  </si>
  <si>
    <t>kpl</t>
  </si>
  <si>
    <t>1024</t>
  </si>
  <si>
    <t>-1784849411</t>
  </si>
  <si>
    <t>105</t>
  </si>
  <si>
    <t>012203000</t>
  </si>
  <si>
    <t>Geodetické práce při provádění stavby              - geodetické vytýčení stavby</t>
  </si>
  <si>
    <t>-1744759940</t>
  </si>
  <si>
    <t>106</t>
  </si>
  <si>
    <t>012303000</t>
  </si>
  <si>
    <t>Geodetické práce po výstavbě - zaměření skutečného provedení stavby do DTM</t>
  </si>
  <si>
    <t>-454205281</t>
  </si>
  <si>
    <t>107</t>
  </si>
  <si>
    <t>012403000</t>
  </si>
  <si>
    <t>Kartografické práce – geometrický plán vč.ověření na KÚ</t>
  </si>
  <si>
    <t>-1094578520</t>
  </si>
  <si>
    <t>108</t>
  </si>
  <si>
    <t>013254000</t>
  </si>
  <si>
    <t>Dokumentace skutečného provedení stavby</t>
  </si>
  <si>
    <t>1054452463</t>
  </si>
  <si>
    <t>109</t>
  </si>
  <si>
    <t>030001000</t>
  </si>
  <si>
    <t>zařízení staveniště v rozsahu dle potřeb zhotovitele (zřízení, provoz a údržba, odstranění)</t>
  </si>
  <si>
    <t>-280670725</t>
  </si>
  <si>
    <t>110</t>
  </si>
  <si>
    <t>034103000</t>
  </si>
  <si>
    <t>Energie pro zařízení staveniště</t>
  </si>
  <si>
    <t>-225736838</t>
  </si>
  <si>
    <t>111</t>
  </si>
  <si>
    <t>034203000</t>
  </si>
  <si>
    <t>Oplocení staveniště</t>
  </si>
  <si>
    <t>1746793775</t>
  </si>
  <si>
    <t>112</t>
  </si>
  <si>
    <t>034503000</t>
  </si>
  <si>
    <t>Informační tabule na staveništi</t>
  </si>
  <si>
    <t>2073365156</t>
  </si>
  <si>
    <t>113</t>
  </si>
  <si>
    <t>092002000</t>
  </si>
  <si>
    <t>Ostatní náklady související s provozem</t>
  </si>
  <si>
    <t>090001000</t>
  </si>
  <si>
    <t>Prověrka DPS, výkazů výměr a položkových rozpočtů dle obch.podmínek</t>
  </si>
  <si>
    <t>115</t>
  </si>
  <si>
    <t>090002000</t>
  </si>
  <si>
    <t>Zpracování a předání POV</t>
  </si>
  <si>
    <t>116</t>
  </si>
  <si>
    <t>090003000</t>
  </si>
  <si>
    <t>projednání, povolení a provedení nutných uzavírek, zvl.užívání veřejných ploch a příp.změny dopravního značení</t>
  </si>
  <si>
    <t>117</t>
  </si>
  <si>
    <t>090004000</t>
  </si>
  <si>
    <t>zajištění bezpečného a nerušeného provozu v prostoru dotčeném stavbou (průchod pro pěší, průjezd vozidel, vyznačení a zabezpečení cest, přechodů, přejezdů, osvětlení, atd.) dle obchodních podmínek po celou dobu provádění prací</t>
  </si>
  <si>
    <t>118</t>
  </si>
  <si>
    <t>090005000</t>
  </si>
  <si>
    <t>Fotodokumentace postupu prací v průběhu výstavby</t>
  </si>
  <si>
    <t>119</t>
  </si>
  <si>
    <t>090006000</t>
  </si>
  <si>
    <t>Náklady spojené se splněním podmínek DOSS + správců sítí</t>
  </si>
  <si>
    <t>120</t>
  </si>
  <si>
    <t>090007000</t>
  </si>
  <si>
    <t>Provedení všech předepsaných zkoušek, revizí, apod. a dodání všech dokladů potřebných k předání díla</t>
  </si>
  <si>
    <t>-1146966711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</si>
</sst>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7">
    <font>
      <sz val="8"/>
      <name val="Trebuchet MS"/>
      <family val="2"/>
      <charset val="238"/>
    </font>
    <font>
      <sz val="8"/>
      <color indexed="43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indexed="30"/>
      <name val="Trebuchet MS"/>
      <family val="2"/>
      <charset val="238"/>
    </font>
    <font>
      <u/>
      <sz val="8"/>
      <color indexed="30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8"/>
      <color indexed="30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20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8"/>
      <color indexed="10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indexed="18"/>
      <name val="Trebuchet MS"/>
      <family val="2"/>
      <charset val="238"/>
    </font>
    <font>
      <i/>
      <sz val="7"/>
      <color indexed="55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5" fillId="0" borderId="0" applyNumberFormat="0" applyFill="0" applyBorder="0">
      <alignment vertical="top" wrapText="1"/>
      <protection locked="0"/>
    </xf>
  </cellStyleXfs>
  <cellXfs count="232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0" fillId="0" borderId="6" xfId="0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5" xfId="0" applyBorder="1" applyAlignment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3" fillId="0" borderId="4" xfId="0" applyFont="1" applyBorder="1" applyAlignment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5" xfId="0" applyFont="1" applyBorder="1" applyAlignment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top"/>
      <protection locked="0"/>
    </xf>
    <xf numFmtId="0" fontId="0" fillId="0" borderId="15" xfId="0" applyBorder="1" applyAlignment="1">
      <alignment horizontal="left" vertical="top"/>
      <protection locked="0"/>
    </xf>
    <xf numFmtId="0" fontId="16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16" fillId="0" borderId="17" xfId="0" applyFont="1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9" fillId="0" borderId="4" xfId="0" applyFont="1" applyBorder="1" applyAlignment="1">
      <alignment horizontal="left" vertical="center"/>
      <protection locked="0"/>
    </xf>
    <xf numFmtId="0" fontId="9" fillId="0" borderId="5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166" fontId="9" fillId="0" borderId="0" xfId="0" applyNumberFormat="1" applyFont="1" applyAlignment="1" applyProtection="1">
      <alignment horizontal="left" vertical="top"/>
    </xf>
    <xf numFmtId="0" fontId="0" fillId="0" borderId="15" xfId="0" applyBorder="1" applyAlignment="1">
      <alignment horizontal="left" vertical="center"/>
      <protection locked="0"/>
    </xf>
    <xf numFmtId="0" fontId="8" fillId="0" borderId="22" xfId="0" applyFont="1" applyBorder="1" applyAlignment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</xf>
    <xf numFmtId="164" fontId="18" fillId="0" borderId="14" xfId="0" applyNumberFormat="1" applyFont="1" applyBorder="1" applyAlignment="1">
      <alignment horizontal="right" vertical="center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167" fontId="18" fillId="0" borderId="0" xfId="0" applyNumberFormat="1" applyFont="1" applyAlignment="1">
      <alignment horizontal="right" vertical="center"/>
      <protection locked="0"/>
    </xf>
    <xf numFmtId="164" fontId="18" fillId="0" borderId="15" xfId="0" applyNumberFormat="1" applyFont="1" applyBorder="1" applyAlignment="1">
      <alignment horizontal="right" vertical="center"/>
      <protection locked="0"/>
    </xf>
    <xf numFmtId="0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164" fontId="24" fillId="0" borderId="16" xfId="0" applyNumberFormat="1" applyFont="1" applyBorder="1" applyAlignment="1">
      <alignment horizontal="right" vertical="center"/>
      <protection locked="0"/>
    </xf>
    <xf numFmtId="164" fontId="24" fillId="0" borderId="17" xfId="0" applyNumberFormat="1" applyFont="1" applyBorder="1" applyAlignment="1">
      <alignment horizontal="right" vertical="center"/>
      <protection locked="0"/>
    </xf>
    <xf numFmtId="167" fontId="24" fillId="0" borderId="17" xfId="0" applyNumberFormat="1" applyFont="1" applyBorder="1" applyAlignment="1">
      <alignment horizontal="right" vertical="center"/>
      <protection locked="0"/>
    </xf>
    <xf numFmtId="164" fontId="24" fillId="0" borderId="18" xfId="0" applyNumberFormat="1" applyFont="1" applyBorder="1" applyAlignment="1">
      <alignment horizontal="right" vertical="center"/>
      <protection locked="0"/>
    </xf>
    <xf numFmtId="0" fontId="19" fillId="3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165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0" fillId="3" borderId="0" xfId="0" applyFill="1" applyAlignment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25" fillId="0" borderId="0" xfId="0" applyFont="1" applyAlignment="1">
      <alignment horizontal="left" vertical="center"/>
      <protection locked="0"/>
    </xf>
    <xf numFmtId="0" fontId="26" fillId="0" borderId="4" xfId="0" applyFont="1" applyBorder="1" applyAlignment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5" xfId="0" applyFont="1" applyBorder="1" applyAlignment="1">
      <alignment horizontal="left" vertical="center"/>
      <protection locked="0"/>
    </xf>
    <xf numFmtId="0" fontId="2" fillId="0" borderId="0" xfId="0" applyFont="1" applyAlignment="1">
      <alignment horizontal="left" vertical="center"/>
      <protection locked="0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</xf>
    <xf numFmtId="0" fontId="27" fillId="0" borderId="5" xfId="0" applyFont="1" applyBorder="1" applyAlignment="1">
      <alignment horizontal="left" vertical="center"/>
      <protection locked="0"/>
    </xf>
    <xf numFmtId="0" fontId="0" fillId="0" borderId="25" xfId="0" applyBorder="1" applyAlignment="1">
      <alignment horizontal="left" vertical="center"/>
      <protection locked="0"/>
    </xf>
    <xf numFmtId="0" fontId="8" fillId="0" borderId="25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8" fillId="0" borderId="12" xfId="0" applyNumberFormat="1" applyFont="1" applyBorder="1" applyAlignment="1">
      <alignment horizontal="right"/>
      <protection locked="0"/>
    </xf>
    <xf numFmtId="167" fontId="28" fillId="0" borderId="13" xfId="0" applyNumberFormat="1" applyFont="1" applyBorder="1" applyAlignment="1">
      <alignment horizontal="right"/>
      <protection locked="0"/>
    </xf>
    <xf numFmtId="164" fontId="29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30" fillId="0" borderId="4" xfId="0" applyFont="1" applyBorder="1" applyAlignment="1">
      <alignment horizontal="left"/>
      <protection locked="0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6" fillId="0" borderId="0" xfId="0" applyFont="1" applyAlignment="1">
      <alignment horizontal="left"/>
      <protection locked="0"/>
    </xf>
    <xf numFmtId="0" fontId="30" fillId="0" borderId="5" xfId="0" applyFont="1" applyBorder="1" applyAlignment="1">
      <alignment horizontal="left"/>
      <protection locked="0"/>
    </xf>
    <xf numFmtId="0" fontId="30" fillId="0" borderId="14" xfId="0" applyFont="1" applyBorder="1" applyAlignment="1">
      <alignment horizontal="left"/>
      <protection locked="0"/>
    </xf>
    <xf numFmtId="167" fontId="30" fillId="0" borderId="0" xfId="0" applyNumberFormat="1" applyFont="1" applyAlignment="1">
      <alignment horizontal="right"/>
      <protection locked="0"/>
    </xf>
    <xf numFmtId="167" fontId="30" fillId="0" borderId="15" xfId="0" applyNumberFormat="1" applyFont="1" applyBorder="1" applyAlignment="1">
      <alignment horizontal="right"/>
      <protection locked="0"/>
    </xf>
    <xf numFmtId="0" fontId="30" fillId="0" borderId="0" xfId="0" applyFont="1" applyAlignment="1">
      <alignment horizontal="left"/>
      <protection locked="0"/>
    </xf>
    <xf numFmtId="164" fontId="30" fillId="0" borderId="0" xfId="0" applyNumberFormat="1" applyFont="1" applyAlignment="1">
      <alignment horizontal="right" vertical="center"/>
      <protection locked="0"/>
    </xf>
    <xf numFmtId="0" fontId="27" fillId="0" borderId="0" xfId="0" applyFont="1" applyAlignment="1" applyProtection="1">
      <alignment horizontal="left"/>
    </xf>
    <xf numFmtId="0" fontId="27" fillId="0" borderId="0" xfId="0" applyFont="1" applyAlignment="1">
      <alignment horizontal="left"/>
      <protection locked="0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8" fontId="0" fillId="0" borderId="25" xfId="0" applyNumberFormat="1" applyFont="1" applyBorder="1" applyAlignment="1" applyProtection="1">
      <alignment horizontal="right" vertical="center"/>
    </xf>
    <xf numFmtId="0" fontId="13" fillId="0" borderId="25" xfId="0" applyFont="1" applyBorder="1" applyAlignment="1">
      <alignment horizontal="left" vertical="center"/>
      <protection locked="0"/>
    </xf>
    <xf numFmtId="0" fontId="13" fillId="0" borderId="0" xfId="0" applyFont="1" applyAlignment="1">
      <alignment horizontal="center" vertical="center"/>
      <protection locked="0"/>
    </xf>
    <xf numFmtId="167" fontId="13" fillId="0" borderId="0" xfId="0" applyNumberFormat="1" applyFont="1" applyAlignment="1">
      <alignment horizontal="right" vertical="center"/>
      <protection locked="0"/>
    </xf>
    <xf numFmtId="167" fontId="13" fillId="0" borderId="15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31" fillId="0" borderId="4" xfId="0" applyFont="1" applyBorder="1" applyAlignment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</xf>
    <xf numFmtId="0" fontId="31" fillId="0" borderId="5" xfId="0" applyFont="1" applyBorder="1" applyAlignment="1">
      <alignment horizontal="left" vertical="center"/>
      <protection locked="0"/>
    </xf>
    <xf numFmtId="0" fontId="31" fillId="0" borderId="14" xfId="0" applyFont="1" applyBorder="1" applyAlignment="1">
      <alignment horizontal="left" vertical="center"/>
      <protection locked="0"/>
    </xf>
    <xf numFmtId="0" fontId="31" fillId="0" borderId="15" xfId="0" applyFont="1" applyBorder="1" applyAlignment="1">
      <alignment horizontal="left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2" fillId="0" borderId="4" xfId="0" applyFont="1" applyBorder="1" applyAlignment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</xf>
    <xf numFmtId="168" fontId="32" fillId="0" borderId="0" xfId="0" applyNumberFormat="1" applyFont="1" applyAlignment="1" applyProtection="1">
      <alignment horizontal="right" vertical="center"/>
    </xf>
    <xf numFmtId="0" fontId="32" fillId="0" borderId="5" xfId="0" applyFont="1" applyBorder="1" applyAlignment="1">
      <alignment horizontal="left" vertical="center"/>
      <protection locked="0"/>
    </xf>
    <xf numFmtId="0" fontId="32" fillId="0" borderId="14" xfId="0" applyFont="1" applyBorder="1" applyAlignment="1">
      <alignment horizontal="left" vertical="center"/>
      <protection locked="0"/>
    </xf>
    <xf numFmtId="0" fontId="32" fillId="0" borderId="15" xfId="0" applyFont="1" applyBorder="1" applyAlignment="1">
      <alignment horizontal="left" vertical="center"/>
      <protection locked="0"/>
    </xf>
    <xf numFmtId="0" fontId="32" fillId="0" borderId="0" xfId="0" applyFont="1" applyAlignment="1">
      <alignment horizontal="left" vertical="center"/>
      <protection locked="0"/>
    </xf>
    <xf numFmtId="0" fontId="33" fillId="0" borderId="4" xfId="0" applyFont="1" applyBorder="1" applyAlignment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</xf>
    <xf numFmtId="168" fontId="33" fillId="0" borderId="0" xfId="0" applyNumberFormat="1" applyFont="1" applyAlignment="1" applyProtection="1">
      <alignment horizontal="right" vertical="center"/>
    </xf>
    <xf numFmtId="0" fontId="33" fillId="0" borderId="5" xfId="0" applyFont="1" applyBorder="1" applyAlignment="1">
      <alignment horizontal="left" vertical="center"/>
      <protection locked="0"/>
    </xf>
    <xf numFmtId="0" fontId="33" fillId="0" borderId="14" xfId="0" applyFont="1" applyBorder="1" applyAlignment="1">
      <alignment horizontal="left" vertical="center"/>
      <protection locked="0"/>
    </xf>
    <xf numFmtId="0" fontId="33" fillId="0" borderId="15" xfId="0" applyFont="1" applyBorder="1" applyAlignment="1">
      <alignment horizontal="left" vertical="center"/>
      <protection locked="0"/>
    </xf>
    <xf numFmtId="0" fontId="33" fillId="0" borderId="0" xfId="0" applyFont="1" applyAlignment="1">
      <alignment horizontal="left" vertical="center"/>
      <protection locked="0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8" fontId="34" fillId="0" borderId="25" xfId="0" applyNumberFormat="1" applyFont="1" applyBorder="1" applyAlignment="1" applyProtection="1">
      <alignment horizontal="right" vertical="center"/>
    </xf>
    <xf numFmtId="0" fontId="35" fillId="0" borderId="4" xfId="0" applyFont="1" applyBorder="1" applyAlignment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</xf>
    <xf numFmtId="168" fontId="35" fillId="0" borderId="0" xfId="0" applyNumberFormat="1" applyFont="1" applyAlignment="1" applyProtection="1">
      <alignment horizontal="right" vertical="center"/>
    </xf>
    <xf numFmtId="0" fontId="35" fillId="0" borderId="5" xfId="0" applyFont="1" applyBorder="1" applyAlignment="1">
      <alignment horizontal="left" vertical="center"/>
      <protection locked="0"/>
    </xf>
    <xf numFmtId="0" fontId="35" fillId="0" borderId="14" xfId="0" applyFont="1" applyBorder="1" applyAlignment="1">
      <alignment horizontal="left" vertical="center"/>
      <protection locked="0"/>
    </xf>
    <xf numFmtId="0" fontId="35" fillId="0" borderId="15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13" fillId="0" borderId="17" xfId="0" applyFont="1" applyBorder="1" applyAlignment="1">
      <alignment horizontal="center" vertical="center"/>
      <protection locked="0"/>
    </xf>
    <xf numFmtId="167" fontId="13" fillId="0" borderId="17" xfId="0" applyNumberFormat="1" applyFont="1" applyBorder="1" applyAlignment="1">
      <alignment horizontal="right" vertical="center"/>
      <protection locked="0"/>
    </xf>
    <xf numFmtId="167" fontId="13" fillId="0" borderId="18" xfId="0" applyNumberFormat="1" applyFont="1" applyBorder="1" applyAlignment="1">
      <alignment horizontal="right" vertical="center"/>
      <protection locked="0"/>
    </xf>
    <xf numFmtId="164" fontId="19" fillId="3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left" vertical="center" wrapText="1"/>
    </xf>
    <xf numFmtId="164" fontId="23" fillId="0" borderId="0" xfId="0" applyNumberFormat="1" applyFont="1" applyBorder="1" applyAlignment="1" applyProtection="1">
      <alignment horizontal="right" vertical="center"/>
    </xf>
    <xf numFmtId="164" fontId="19" fillId="0" borderId="0" xfId="0" applyNumberFormat="1" applyFont="1" applyBorder="1" applyAlignment="1" applyProtection="1">
      <alignment horizontal="right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164" fontId="10" fillId="3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  <protection locked="0"/>
    </xf>
    <xf numFmtId="0" fontId="9" fillId="0" borderId="0" xfId="0" applyFont="1" applyBorder="1" applyAlignment="1">
      <alignment horizontal="left" vertical="center"/>
      <protection locked="0"/>
    </xf>
    <xf numFmtId="165" fontId="13" fillId="0" borderId="0" xfId="0" applyNumberFormat="1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164" fontId="12" fillId="0" borderId="7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</xf>
    <xf numFmtId="164" fontId="0" fillId="0" borderId="25" xfId="0" applyNumberFormat="1" applyFont="1" applyBorder="1" applyAlignment="1">
      <alignment horizontal="right" vertical="center"/>
      <protection locked="0"/>
    </xf>
    <xf numFmtId="164" fontId="0" fillId="0" borderId="25" xfId="0" applyNumberFormat="1" applyFont="1" applyBorder="1" applyAlignment="1" applyProtection="1">
      <alignment horizontal="right" vertical="center"/>
    </xf>
    <xf numFmtId="164" fontId="27" fillId="0" borderId="0" xfId="0" applyNumberFormat="1" applyFont="1" applyBorder="1" applyAlignment="1" applyProtection="1">
      <alignment horizontal="right"/>
    </xf>
    <xf numFmtId="0" fontId="32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</xf>
    <xf numFmtId="164" fontId="26" fillId="0" borderId="0" xfId="0" applyNumberFormat="1" applyFont="1" applyBorder="1" applyAlignment="1" applyProtection="1">
      <alignment horizontal="right"/>
    </xf>
    <xf numFmtId="0" fontId="36" fillId="0" borderId="0" xfId="0" applyFont="1" applyBorder="1" applyAlignment="1" applyProtection="1">
      <alignment horizontal="left" vertical="top" wrapText="1"/>
    </xf>
    <xf numFmtId="0" fontId="34" fillId="0" borderId="25" xfId="0" applyFont="1" applyBorder="1" applyAlignment="1" applyProtection="1">
      <alignment horizontal="left" vertical="center" wrapText="1"/>
    </xf>
    <xf numFmtId="164" fontId="34" fillId="0" borderId="25" xfId="0" applyNumberFormat="1" applyFont="1" applyBorder="1" applyAlignment="1">
      <alignment horizontal="right" vertical="center"/>
      <protection locked="0"/>
    </xf>
    <xf numFmtId="164" fontId="34" fillId="0" borderId="25" xfId="0" applyNumberFormat="1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9" fillId="3" borderId="23" xfId="0" applyFont="1" applyFill="1" applyBorder="1" applyAlignment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  <protection locked="0"/>
    </xf>
    <xf numFmtId="164" fontId="19" fillId="0" borderId="0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left" vertical="top"/>
    </xf>
    <xf numFmtId="164" fontId="27" fillId="0" borderId="0" xfId="0" applyNumberFormat="1" applyFont="1" applyBorder="1" applyAlignment="1" applyProtection="1">
      <alignment horizontal="right" vertical="center"/>
    </xf>
    <xf numFmtId="164" fontId="26" fillId="0" borderId="0" xfId="0" applyNumberFormat="1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164" fontId="13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center" vertical="center"/>
      <protection locked="0"/>
    </xf>
    <xf numFmtId="164" fontId="12" fillId="0" borderId="0" xfId="0" applyNumberFormat="1" applyFont="1" applyBorder="1" applyAlignment="1" applyProtection="1">
      <alignment horizontal="right" vertical="center"/>
    </xf>
    <xf numFmtId="0" fontId="4" fillId="2" borderId="0" xfId="1" applyNumberFormat="1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144780</xdr:colOff>
      <xdr:row>0</xdr:row>
      <xdr:rowOff>281940</xdr:rowOff>
    </xdr:to>
    <xdr:pic>
      <xdr:nvPicPr>
        <xdr:cNvPr id="102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8180" cy="28194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144780</xdr:colOff>
      <xdr:row>0</xdr:row>
      <xdr:rowOff>281940</xdr:rowOff>
    </xdr:to>
    <xdr:pic>
      <xdr:nvPicPr>
        <xdr:cNvPr id="204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8180" cy="28194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93"/>
  <sheetViews>
    <sheetView showGridLines="0" tabSelected="1" workbookViewId="0">
      <pane ySplit="1" topLeftCell="A2" activePane="bottomLeft" state="frozen"/>
      <selection pane="bottomLeft" activeCell="E14" sqref="E14"/>
    </sheetView>
  </sheetViews>
  <sheetFormatPr defaultColWidth="10.7109375" defaultRowHeight="14.25" customHeight="1"/>
  <cols>
    <col min="1" max="1" width="8.28515625" style="1" customWidth="1"/>
    <col min="2" max="2" width="1.7109375" style="1" customWidth="1"/>
    <col min="3" max="3" width="4.140625" style="1" customWidth="1"/>
    <col min="4" max="33" width="2.42578125" style="1" customWidth="1"/>
    <col min="34" max="34" width="3.28515625" style="1" customWidth="1"/>
    <col min="35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.7109375" style="1" customWidth="1"/>
    <col min="44" max="44" width="10.7109375" style="2"/>
    <col min="45" max="56" width="0" style="1" hidden="1" customWidth="1"/>
    <col min="57" max="57" width="66.42578125" style="1" customWidth="1"/>
    <col min="58" max="70" width="10.7109375" style="2"/>
    <col min="71" max="89" width="0" style="1" hidden="1" customWidth="1"/>
    <col min="90" max="16384" width="10.7109375" style="2"/>
  </cols>
  <sheetData>
    <row r="1" spans="1:73" s="7" customFormat="1" ht="22.5" customHeight="1">
      <c r="A1" s="3" t="s">
        <v>0</v>
      </c>
      <c r="B1" s="4"/>
      <c r="C1" s="4"/>
      <c r="D1" s="5" t="s">
        <v>1</v>
      </c>
      <c r="E1" s="4"/>
      <c r="F1" s="4"/>
      <c r="G1" s="4"/>
      <c r="H1" s="4"/>
      <c r="I1" s="4"/>
      <c r="J1" s="4"/>
      <c r="K1" s="6" t="s">
        <v>2</v>
      </c>
      <c r="L1" s="6"/>
      <c r="M1" s="6"/>
      <c r="N1" s="6"/>
      <c r="O1" s="6"/>
      <c r="P1" s="6"/>
      <c r="Q1" s="6"/>
      <c r="R1" s="6"/>
      <c r="S1" s="6"/>
      <c r="T1" s="4"/>
      <c r="U1" s="4"/>
      <c r="V1" s="4"/>
      <c r="W1" s="6" t="s">
        <v>3</v>
      </c>
      <c r="X1" s="6"/>
      <c r="Y1" s="6"/>
      <c r="Z1" s="6"/>
      <c r="AA1" s="6"/>
      <c r="AB1" s="6"/>
      <c r="AC1" s="6"/>
      <c r="AD1" s="6"/>
      <c r="AE1" s="6"/>
      <c r="AF1" s="6"/>
      <c r="AG1" s="4"/>
      <c r="AH1" s="4"/>
      <c r="BA1" s="8" t="s">
        <v>4</v>
      </c>
      <c r="BB1" s="8"/>
      <c r="BT1" s="8" t="s">
        <v>5</v>
      </c>
      <c r="BU1" s="8" t="s">
        <v>5</v>
      </c>
    </row>
    <row r="2" spans="1:73" s="1" customFormat="1" ht="37.5" customHeight="1">
      <c r="C2" s="204" t="s">
        <v>6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R2" s="205" t="s">
        <v>7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9" t="s">
        <v>8</v>
      </c>
      <c r="BT2" s="9" t="s">
        <v>9</v>
      </c>
    </row>
    <row r="3" spans="1:73" s="1" customFormat="1" ht="7.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BS3" s="9" t="s">
        <v>8</v>
      </c>
      <c r="BT3" s="9" t="s">
        <v>10</v>
      </c>
    </row>
    <row r="4" spans="1:73" s="1" customFormat="1" ht="37.5" customHeight="1">
      <c r="B4" s="13"/>
      <c r="C4" s="195" t="s">
        <v>11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4"/>
      <c r="AS4" s="15" t="s">
        <v>12</v>
      </c>
      <c r="BS4" s="9" t="s">
        <v>13</v>
      </c>
    </row>
    <row r="5" spans="1:73" s="1" customFormat="1" ht="15" customHeight="1">
      <c r="B5" s="13"/>
      <c r="C5" s="16"/>
      <c r="D5" s="17" t="s">
        <v>14</v>
      </c>
      <c r="E5" s="16"/>
      <c r="F5" s="16"/>
      <c r="G5" s="16"/>
      <c r="H5" s="16"/>
      <c r="I5" s="16"/>
      <c r="J5" s="16"/>
      <c r="K5" s="197" t="s">
        <v>15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6"/>
      <c r="AQ5" s="14"/>
      <c r="BS5" s="9" t="s">
        <v>8</v>
      </c>
    </row>
    <row r="6" spans="1:73" s="1" customFormat="1" ht="37.5" customHeight="1">
      <c r="B6" s="13"/>
      <c r="C6" s="16"/>
      <c r="D6" s="18" t="s">
        <v>16</v>
      </c>
      <c r="E6" s="16"/>
      <c r="F6" s="16"/>
      <c r="G6" s="16"/>
      <c r="H6" s="16"/>
      <c r="I6" s="16"/>
      <c r="J6" s="16"/>
      <c r="K6" s="206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16"/>
      <c r="AQ6" s="14"/>
      <c r="BS6" s="9" t="s">
        <v>18</v>
      </c>
    </row>
    <row r="7" spans="1:73" s="1" customFormat="1" ht="15" customHeight="1">
      <c r="B7" s="13"/>
      <c r="C7" s="16"/>
      <c r="D7" s="19" t="s">
        <v>19</v>
      </c>
      <c r="E7" s="16"/>
      <c r="F7" s="16"/>
      <c r="G7" s="16"/>
      <c r="H7" s="16"/>
      <c r="I7" s="16"/>
      <c r="J7" s="16"/>
      <c r="K7" s="20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9" t="s">
        <v>20</v>
      </c>
      <c r="AL7" s="16"/>
      <c r="AM7" s="16"/>
      <c r="AN7" s="20"/>
      <c r="AO7" s="16"/>
      <c r="AP7" s="16"/>
      <c r="AQ7" s="14"/>
      <c r="BS7" s="9" t="s">
        <v>21</v>
      </c>
    </row>
    <row r="8" spans="1:73" s="1" customFormat="1" ht="15" customHeight="1">
      <c r="B8" s="13"/>
      <c r="C8" s="16"/>
      <c r="D8" s="19" t="s">
        <v>22</v>
      </c>
      <c r="E8" s="16"/>
      <c r="F8" s="16"/>
      <c r="G8" s="16"/>
      <c r="H8" s="16"/>
      <c r="I8" s="16"/>
      <c r="J8" s="16"/>
      <c r="K8" s="20" t="s">
        <v>23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9" t="s">
        <v>24</v>
      </c>
      <c r="AL8" s="16"/>
      <c r="AM8" s="16"/>
      <c r="AN8" s="20" t="s">
        <v>25</v>
      </c>
      <c r="AO8" s="16"/>
      <c r="AP8" s="16"/>
      <c r="AQ8" s="14"/>
      <c r="BS8" s="9" t="s">
        <v>26</v>
      </c>
    </row>
    <row r="9" spans="1:73" s="1" customFormat="1" ht="15" customHeight="1">
      <c r="B9" s="1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4"/>
      <c r="BS9" s="9" t="s">
        <v>27</v>
      </c>
    </row>
    <row r="10" spans="1:73" s="1" customFormat="1" ht="15" customHeight="1">
      <c r="B10" s="13"/>
      <c r="C10" s="16"/>
      <c r="D10" s="19" t="s">
        <v>28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9" t="s">
        <v>29</v>
      </c>
      <c r="AL10" s="16"/>
      <c r="AM10" s="16"/>
      <c r="AN10" s="20" t="s">
        <v>30</v>
      </c>
      <c r="AO10" s="16"/>
      <c r="AP10" s="16"/>
      <c r="AQ10" s="14"/>
      <c r="BS10" s="9" t="s">
        <v>18</v>
      </c>
    </row>
    <row r="11" spans="1:73" s="1" customFormat="1" ht="19.5" customHeight="1">
      <c r="B11" s="13"/>
      <c r="C11" s="16"/>
      <c r="D11" s="16"/>
      <c r="E11" s="20" t="s">
        <v>31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9" t="s">
        <v>32</v>
      </c>
      <c r="AL11" s="16"/>
      <c r="AM11" s="16"/>
      <c r="AN11" s="20" t="s">
        <v>33</v>
      </c>
      <c r="AO11" s="16"/>
      <c r="AP11" s="16"/>
      <c r="AQ11" s="14"/>
      <c r="BS11" s="9" t="s">
        <v>18</v>
      </c>
    </row>
    <row r="12" spans="1:73" s="1" customFormat="1" ht="7.5" customHeight="1">
      <c r="B12" s="1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4"/>
      <c r="BS12" s="9" t="s">
        <v>18</v>
      </c>
    </row>
    <row r="13" spans="1:73" s="1" customFormat="1" ht="15" customHeight="1">
      <c r="B13" s="13"/>
      <c r="C13" s="16"/>
      <c r="D13" s="19" t="s">
        <v>34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9" t="s">
        <v>29</v>
      </c>
      <c r="AL13" s="16"/>
      <c r="AM13" s="16"/>
      <c r="AN13" s="20"/>
      <c r="AO13" s="16"/>
      <c r="AP13" s="16"/>
      <c r="AQ13" s="14"/>
      <c r="BS13" s="9" t="s">
        <v>18</v>
      </c>
    </row>
    <row r="14" spans="1:73" s="1" customFormat="1" ht="15.75" customHeight="1">
      <c r="B14" s="13"/>
      <c r="C14" s="16"/>
      <c r="D14" s="16"/>
      <c r="E14" s="20" t="s">
        <v>35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9" t="s">
        <v>32</v>
      </c>
      <c r="AL14" s="16"/>
      <c r="AM14" s="16"/>
      <c r="AN14" s="20"/>
      <c r="AO14" s="16"/>
      <c r="AP14" s="16"/>
      <c r="AQ14" s="14"/>
      <c r="BS14" s="9" t="s">
        <v>18</v>
      </c>
    </row>
    <row r="15" spans="1:73" s="1" customFormat="1" ht="7.5" customHeight="1">
      <c r="B15" s="1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4"/>
      <c r="BS15" s="9" t="s">
        <v>5</v>
      </c>
    </row>
    <row r="16" spans="1:73" s="1" customFormat="1" ht="15" customHeight="1">
      <c r="B16" s="13"/>
      <c r="C16" s="16"/>
      <c r="D16" s="19" t="s">
        <v>36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9" t="s">
        <v>29</v>
      </c>
      <c r="AL16" s="16"/>
      <c r="AM16" s="16"/>
      <c r="AN16" s="20"/>
      <c r="AO16" s="16"/>
      <c r="AP16" s="16"/>
      <c r="AQ16" s="14"/>
      <c r="BS16" s="9" t="s">
        <v>5</v>
      </c>
    </row>
    <row r="17" spans="2:71" s="1" customFormat="1" ht="19.5" customHeight="1">
      <c r="B17" s="13"/>
      <c r="C17" s="16"/>
      <c r="D17" s="16"/>
      <c r="E17" s="20" t="s">
        <v>37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9" t="s">
        <v>32</v>
      </c>
      <c r="AL17" s="16"/>
      <c r="AM17" s="16"/>
      <c r="AN17" s="20"/>
      <c r="AO17" s="16"/>
      <c r="AP17" s="16"/>
      <c r="AQ17" s="14"/>
      <c r="BS17" s="9" t="s">
        <v>38</v>
      </c>
    </row>
    <row r="18" spans="2:71" s="1" customFormat="1" ht="7.5" customHeight="1">
      <c r="B18" s="13"/>
      <c r="AQ18" s="14"/>
      <c r="BS18" s="9" t="s">
        <v>8</v>
      </c>
    </row>
    <row r="19" spans="2:71" s="1" customFormat="1" ht="15" customHeight="1">
      <c r="B19" s="13"/>
      <c r="D19" s="21" t="s">
        <v>39</v>
      </c>
      <c r="AK19" s="21" t="s">
        <v>29</v>
      </c>
      <c r="AN19" s="22"/>
      <c r="AQ19" s="14"/>
      <c r="BS19" s="9" t="s">
        <v>8</v>
      </c>
    </row>
    <row r="20" spans="2:71" s="1" customFormat="1" ht="15.75" customHeight="1">
      <c r="B20" s="13"/>
      <c r="E20" s="22" t="s">
        <v>35</v>
      </c>
      <c r="AK20" s="21" t="s">
        <v>32</v>
      </c>
      <c r="AN20" s="22"/>
      <c r="AQ20" s="14"/>
    </row>
    <row r="21" spans="2:71" s="1" customFormat="1" ht="7.5" customHeight="1">
      <c r="B21" s="13"/>
      <c r="AQ21" s="14"/>
    </row>
    <row r="22" spans="2:71" s="1" customFormat="1" ht="15.75" customHeight="1">
      <c r="B22" s="13"/>
      <c r="D22" s="21" t="s">
        <v>40</v>
      </c>
      <c r="AQ22" s="14"/>
    </row>
    <row r="23" spans="2:71" s="1" customFormat="1" ht="15.75" customHeight="1">
      <c r="B23" s="13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Q23" s="14"/>
    </row>
    <row r="24" spans="2:71" s="1" customFormat="1" ht="7.5" customHeight="1">
      <c r="B24" s="13"/>
      <c r="AQ24" s="14"/>
    </row>
    <row r="25" spans="2:71" s="1" customFormat="1" ht="7.5" customHeight="1">
      <c r="B25" s="13"/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16"/>
      <c r="AQ25" s="14"/>
    </row>
    <row r="26" spans="2:71" s="1" customFormat="1" ht="15" customHeight="1">
      <c r="B26" s="13"/>
      <c r="C26" s="16"/>
      <c r="D26" s="24" t="s">
        <v>41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02">
        <f>ROUND($AG$87,2)</f>
        <v>0</v>
      </c>
      <c r="AL26" s="202"/>
      <c r="AM26" s="202"/>
      <c r="AN26" s="202"/>
      <c r="AO26" s="202"/>
      <c r="AP26" s="16"/>
      <c r="AQ26" s="14"/>
    </row>
    <row r="27" spans="2:71" s="1" customFormat="1" ht="15" customHeight="1">
      <c r="B27" s="13"/>
      <c r="C27" s="16"/>
      <c r="D27" s="24" t="s">
        <v>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202">
        <f>ROUND($AG$90,2)</f>
        <v>0</v>
      </c>
      <c r="AL27" s="202"/>
      <c r="AM27" s="202"/>
      <c r="AN27" s="202"/>
      <c r="AO27" s="202"/>
      <c r="AP27" s="16"/>
      <c r="AQ27" s="14"/>
    </row>
    <row r="28" spans="2:71" s="9" customFormat="1" ht="7.5" customHeight="1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</row>
    <row r="29" spans="2:71" s="9" customFormat="1" ht="27" customHeight="1">
      <c r="B29" s="25"/>
      <c r="C29" s="26"/>
      <c r="D29" s="28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03">
        <f>ROUND($AK$26+$AK$27,2)</f>
        <v>0</v>
      </c>
      <c r="AL29" s="203"/>
      <c r="AM29" s="203"/>
      <c r="AN29" s="203"/>
      <c r="AO29" s="203"/>
      <c r="AP29" s="26"/>
      <c r="AQ29" s="27"/>
    </row>
    <row r="30" spans="2:71" s="9" customFormat="1" ht="7.5" customHeight="1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</row>
    <row r="31" spans="2:71" s="9" customFormat="1" ht="15" customHeight="1">
      <c r="B31" s="30"/>
      <c r="C31" s="26"/>
      <c r="D31" s="31" t="s">
        <v>44</v>
      </c>
      <c r="E31" s="26"/>
      <c r="F31" s="31" t="s">
        <v>45</v>
      </c>
      <c r="G31" s="26"/>
      <c r="H31" s="26"/>
      <c r="I31" s="26"/>
      <c r="J31" s="26"/>
      <c r="K31" s="26"/>
      <c r="L31" s="200">
        <v>0.21</v>
      </c>
      <c r="M31" s="200"/>
      <c r="N31" s="200"/>
      <c r="O31" s="200"/>
      <c r="P31" s="26"/>
      <c r="Q31" s="26"/>
      <c r="R31" s="26"/>
      <c r="S31" s="26"/>
      <c r="T31" s="32" t="s">
        <v>46</v>
      </c>
      <c r="U31" s="26"/>
      <c r="V31" s="26"/>
      <c r="W31" s="201">
        <f>ROUND($AZ$87+SUM($CD$91:$CD$91),2)</f>
        <v>0</v>
      </c>
      <c r="X31" s="201"/>
      <c r="Y31" s="201"/>
      <c r="Z31" s="201"/>
      <c r="AA31" s="201"/>
      <c r="AB31" s="201"/>
      <c r="AC31" s="201"/>
      <c r="AD31" s="201"/>
      <c r="AE31" s="201"/>
      <c r="AF31" s="26"/>
      <c r="AG31" s="26"/>
      <c r="AH31" s="26"/>
      <c r="AI31" s="26"/>
      <c r="AJ31" s="26"/>
      <c r="AK31" s="201">
        <f>ROUND($AV$87+SUM($BY$91:$BY$91),2)</f>
        <v>0</v>
      </c>
      <c r="AL31" s="201"/>
      <c r="AM31" s="201"/>
      <c r="AN31" s="201"/>
      <c r="AO31" s="201"/>
      <c r="AP31" s="26"/>
      <c r="AQ31" s="33"/>
    </row>
    <row r="32" spans="2:71" s="9" customFormat="1" ht="15" customHeight="1">
      <c r="B32" s="30"/>
      <c r="C32" s="26"/>
      <c r="D32" s="26"/>
      <c r="E32" s="26"/>
      <c r="F32" s="31" t="s">
        <v>47</v>
      </c>
      <c r="G32" s="26"/>
      <c r="H32" s="26"/>
      <c r="I32" s="26"/>
      <c r="J32" s="26"/>
      <c r="K32" s="26"/>
      <c r="L32" s="200">
        <v>0.15</v>
      </c>
      <c r="M32" s="200"/>
      <c r="N32" s="200"/>
      <c r="O32" s="200"/>
      <c r="P32" s="26"/>
      <c r="Q32" s="26"/>
      <c r="R32" s="26"/>
      <c r="S32" s="26"/>
      <c r="T32" s="32" t="s">
        <v>46</v>
      </c>
      <c r="U32" s="26"/>
      <c r="V32" s="26"/>
      <c r="W32" s="201">
        <f>ROUND($BA$87+SUM($CE$91:$CE$91),2)</f>
        <v>0</v>
      </c>
      <c r="X32" s="201"/>
      <c r="Y32" s="201"/>
      <c r="Z32" s="201"/>
      <c r="AA32" s="201"/>
      <c r="AB32" s="201"/>
      <c r="AC32" s="201"/>
      <c r="AD32" s="201"/>
      <c r="AE32" s="201"/>
      <c r="AF32" s="26"/>
      <c r="AG32" s="26"/>
      <c r="AH32" s="26"/>
      <c r="AI32" s="26"/>
      <c r="AJ32" s="26"/>
      <c r="AK32" s="201">
        <f>ROUND($AW$87+SUM($BZ$91:$BZ$91),2)</f>
        <v>0</v>
      </c>
      <c r="AL32" s="201"/>
      <c r="AM32" s="201"/>
      <c r="AN32" s="201"/>
      <c r="AO32" s="201"/>
      <c r="AP32" s="26"/>
      <c r="AQ32" s="33"/>
    </row>
    <row r="33" spans="2:43" s="9" customFormat="1" ht="15" hidden="1" customHeight="1">
      <c r="B33" s="30"/>
      <c r="C33" s="26"/>
      <c r="D33" s="26"/>
      <c r="E33" s="26"/>
      <c r="F33" s="31" t="s">
        <v>48</v>
      </c>
      <c r="G33" s="26"/>
      <c r="H33" s="26"/>
      <c r="I33" s="26"/>
      <c r="J33" s="26"/>
      <c r="K33" s="26"/>
      <c r="L33" s="200">
        <v>0.21</v>
      </c>
      <c r="M33" s="200"/>
      <c r="N33" s="200"/>
      <c r="O33" s="200"/>
      <c r="P33" s="26"/>
      <c r="Q33" s="26"/>
      <c r="R33" s="26"/>
      <c r="S33" s="26"/>
      <c r="T33" s="32" t="s">
        <v>46</v>
      </c>
      <c r="U33" s="26"/>
      <c r="V33" s="26"/>
      <c r="W33" s="201">
        <f>ROUND($BB$87+SUM($CF$91:$CF$91),2)</f>
        <v>0</v>
      </c>
      <c r="X33" s="201"/>
      <c r="Y33" s="201"/>
      <c r="Z33" s="201"/>
      <c r="AA33" s="201"/>
      <c r="AB33" s="201"/>
      <c r="AC33" s="201"/>
      <c r="AD33" s="201"/>
      <c r="AE33" s="201"/>
      <c r="AF33" s="26"/>
      <c r="AG33" s="26"/>
      <c r="AH33" s="26"/>
      <c r="AI33" s="26"/>
      <c r="AJ33" s="26"/>
      <c r="AK33" s="201">
        <v>0</v>
      </c>
      <c r="AL33" s="201"/>
      <c r="AM33" s="201"/>
      <c r="AN33" s="201"/>
      <c r="AO33" s="201"/>
      <c r="AP33" s="26"/>
      <c r="AQ33" s="33"/>
    </row>
    <row r="34" spans="2:43" s="9" customFormat="1" ht="15" hidden="1" customHeight="1">
      <c r="B34" s="30"/>
      <c r="C34" s="26"/>
      <c r="D34" s="26"/>
      <c r="E34" s="26"/>
      <c r="F34" s="31" t="s">
        <v>49</v>
      </c>
      <c r="G34" s="26"/>
      <c r="H34" s="26"/>
      <c r="I34" s="26"/>
      <c r="J34" s="26"/>
      <c r="K34" s="26"/>
      <c r="L34" s="200">
        <v>0.15</v>
      </c>
      <c r="M34" s="200"/>
      <c r="N34" s="200"/>
      <c r="O34" s="200"/>
      <c r="P34" s="26"/>
      <c r="Q34" s="26"/>
      <c r="R34" s="26"/>
      <c r="S34" s="26"/>
      <c r="T34" s="32" t="s">
        <v>46</v>
      </c>
      <c r="U34" s="26"/>
      <c r="V34" s="26"/>
      <c r="W34" s="201">
        <f>ROUND($BC$87+SUM($CG$91:$CG$91),2)</f>
        <v>0</v>
      </c>
      <c r="X34" s="201"/>
      <c r="Y34" s="201"/>
      <c r="Z34" s="201"/>
      <c r="AA34" s="201"/>
      <c r="AB34" s="201"/>
      <c r="AC34" s="201"/>
      <c r="AD34" s="201"/>
      <c r="AE34" s="201"/>
      <c r="AF34" s="26"/>
      <c r="AG34" s="26"/>
      <c r="AH34" s="26"/>
      <c r="AI34" s="26"/>
      <c r="AJ34" s="26"/>
      <c r="AK34" s="201">
        <v>0</v>
      </c>
      <c r="AL34" s="201"/>
      <c r="AM34" s="201"/>
      <c r="AN34" s="201"/>
      <c r="AO34" s="201"/>
      <c r="AP34" s="26"/>
      <c r="AQ34" s="33"/>
    </row>
    <row r="35" spans="2:43" s="9" customFormat="1" ht="15" hidden="1" customHeight="1">
      <c r="B35" s="30"/>
      <c r="C35" s="26"/>
      <c r="D35" s="26"/>
      <c r="E35" s="26"/>
      <c r="F35" s="31" t="s">
        <v>50</v>
      </c>
      <c r="G35" s="26"/>
      <c r="H35" s="26"/>
      <c r="I35" s="26"/>
      <c r="J35" s="26"/>
      <c r="K35" s="26"/>
      <c r="L35" s="200">
        <v>0</v>
      </c>
      <c r="M35" s="200"/>
      <c r="N35" s="200"/>
      <c r="O35" s="200"/>
      <c r="P35" s="26"/>
      <c r="Q35" s="26"/>
      <c r="R35" s="26"/>
      <c r="S35" s="26"/>
      <c r="T35" s="32" t="s">
        <v>46</v>
      </c>
      <c r="U35" s="26"/>
      <c r="V35" s="26"/>
      <c r="W35" s="201">
        <f>ROUND($BD$87+SUM($CH$91:$CH$91),2)</f>
        <v>0</v>
      </c>
      <c r="X35" s="201"/>
      <c r="Y35" s="201"/>
      <c r="Z35" s="201"/>
      <c r="AA35" s="201"/>
      <c r="AB35" s="201"/>
      <c r="AC35" s="201"/>
      <c r="AD35" s="201"/>
      <c r="AE35" s="201"/>
      <c r="AF35" s="26"/>
      <c r="AG35" s="26"/>
      <c r="AH35" s="26"/>
      <c r="AI35" s="26"/>
      <c r="AJ35" s="26"/>
      <c r="AK35" s="201">
        <v>0</v>
      </c>
      <c r="AL35" s="201"/>
      <c r="AM35" s="201"/>
      <c r="AN35" s="201"/>
      <c r="AO35" s="201"/>
      <c r="AP35" s="26"/>
      <c r="AQ35" s="33"/>
    </row>
    <row r="36" spans="2:43" s="9" customFormat="1" ht="7.5" customHeigh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</row>
    <row r="37" spans="2:43" s="9" customFormat="1" ht="27" customHeight="1">
      <c r="B37" s="25"/>
      <c r="C37" s="34"/>
      <c r="D37" s="35" t="s">
        <v>51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 t="s">
        <v>52</v>
      </c>
      <c r="U37" s="36"/>
      <c r="V37" s="36"/>
      <c r="W37" s="36"/>
      <c r="X37" s="193" t="s">
        <v>53</v>
      </c>
      <c r="Y37" s="193"/>
      <c r="Z37" s="193"/>
      <c r="AA37" s="193"/>
      <c r="AB37" s="193"/>
      <c r="AC37" s="36"/>
      <c r="AD37" s="36"/>
      <c r="AE37" s="36"/>
      <c r="AF37" s="36"/>
      <c r="AG37" s="36"/>
      <c r="AH37" s="36"/>
      <c r="AI37" s="36"/>
      <c r="AJ37" s="36"/>
      <c r="AK37" s="194">
        <f>SUM($AK$29:$AK$35)</f>
        <v>0</v>
      </c>
      <c r="AL37" s="194"/>
      <c r="AM37" s="194"/>
      <c r="AN37" s="194"/>
      <c r="AO37" s="194"/>
      <c r="AP37" s="34"/>
      <c r="AQ37" s="27"/>
    </row>
    <row r="38" spans="2:43" s="9" customFormat="1" ht="15" customHeight="1">
      <c r="B38" s="25"/>
      <c r="AQ38" s="27"/>
    </row>
    <row r="39" spans="2:43" s="1" customFormat="1" ht="14.25" customHeight="1">
      <c r="B39" s="13"/>
      <c r="AQ39" s="14"/>
    </row>
    <row r="40" spans="2:43" s="1" customFormat="1" ht="14.25" customHeight="1">
      <c r="B40" s="13"/>
      <c r="AQ40" s="14"/>
    </row>
    <row r="41" spans="2:43" s="1" customFormat="1" ht="14.25" customHeight="1">
      <c r="B41" s="13"/>
      <c r="AQ41" s="14"/>
    </row>
    <row r="42" spans="2:43" s="1" customFormat="1" ht="14.25" customHeight="1">
      <c r="B42" s="13"/>
      <c r="AQ42" s="14"/>
    </row>
    <row r="43" spans="2:43" s="1" customFormat="1" ht="14.25" customHeight="1">
      <c r="B43" s="13"/>
      <c r="AQ43" s="14"/>
    </row>
    <row r="44" spans="2:43" s="1" customFormat="1" ht="14.25" customHeight="1">
      <c r="B44" s="13"/>
      <c r="AQ44" s="14"/>
    </row>
    <row r="45" spans="2:43" s="1" customFormat="1" ht="14.25" customHeight="1">
      <c r="B45" s="13"/>
      <c r="AQ45" s="14"/>
    </row>
    <row r="46" spans="2:43" s="1" customFormat="1" ht="14.25" customHeight="1">
      <c r="B46" s="13"/>
      <c r="AQ46" s="14"/>
    </row>
    <row r="47" spans="2:43" s="1" customFormat="1" ht="14.25" customHeight="1">
      <c r="B47" s="13"/>
      <c r="AQ47" s="14"/>
    </row>
    <row r="48" spans="2:43" s="1" customFormat="1" ht="14.25" customHeight="1">
      <c r="B48" s="13"/>
      <c r="AQ48" s="14"/>
    </row>
    <row r="49" spans="2:43" s="9" customFormat="1" ht="15.75" customHeight="1">
      <c r="B49" s="25"/>
      <c r="D49" s="38" t="s">
        <v>54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0"/>
      <c r="AC49" s="38" t="s">
        <v>55</v>
      </c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40"/>
      <c r="AQ49" s="27"/>
    </row>
    <row r="50" spans="2:43" s="1" customFormat="1" ht="14.25" customHeight="1">
      <c r="B50" s="13"/>
      <c r="D50" s="41"/>
      <c r="Z50" s="42"/>
      <c r="AC50" s="41"/>
      <c r="AO50" s="42"/>
      <c r="AQ50" s="14"/>
    </row>
    <row r="51" spans="2:43" s="1" customFormat="1" ht="14.25" customHeight="1">
      <c r="B51" s="13"/>
      <c r="D51" s="41"/>
      <c r="Z51" s="42"/>
      <c r="AC51" s="41"/>
      <c r="AO51" s="42"/>
      <c r="AQ51" s="14"/>
    </row>
    <row r="52" spans="2:43" s="1" customFormat="1" ht="14.25" customHeight="1">
      <c r="B52" s="13"/>
      <c r="D52" s="41"/>
      <c r="Z52" s="42"/>
      <c r="AC52" s="41"/>
      <c r="AO52" s="42"/>
      <c r="AQ52" s="14"/>
    </row>
    <row r="53" spans="2:43" s="1" customFormat="1" ht="14.25" customHeight="1">
      <c r="B53" s="13"/>
      <c r="D53" s="41"/>
      <c r="Z53" s="42"/>
      <c r="AC53" s="41"/>
      <c r="AO53" s="42"/>
      <c r="AQ53" s="14"/>
    </row>
    <row r="54" spans="2:43" s="1" customFormat="1" ht="14.25" customHeight="1">
      <c r="B54" s="13"/>
      <c r="D54" s="41"/>
      <c r="Z54" s="42"/>
      <c r="AC54" s="41"/>
      <c r="AO54" s="42"/>
      <c r="AQ54" s="14"/>
    </row>
    <row r="55" spans="2:43" s="1" customFormat="1" ht="14.25" customHeight="1">
      <c r="B55" s="13"/>
      <c r="D55" s="41"/>
      <c r="Z55" s="42"/>
      <c r="AC55" s="41"/>
      <c r="AO55" s="42"/>
      <c r="AQ55" s="14"/>
    </row>
    <row r="56" spans="2:43" s="1" customFormat="1" ht="14.25" customHeight="1">
      <c r="B56" s="13"/>
      <c r="D56" s="41"/>
      <c r="Z56" s="42"/>
      <c r="AC56" s="41"/>
      <c r="AO56" s="42"/>
      <c r="AQ56" s="14"/>
    </row>
    <row r="57" spans="2:43" s="1" customFormat="1" ht="14.25" customHeight="1">
      <c r="B57" s="13"/>
      <c r="D57" s="41"/>
      <c r="Z57" s="42"/>
      <c r="AC57" s="41"/>
      <c r="AO57" s="42"/>
      <c r="AQ57" s="14"/>
    </row>
    <row r="58" spans="2:43" s="9" customFormat="1" ht="15.75" customHeight="1">
      <c r="B58" s="25"/>
      <c r="D58" s="43" t="s">
        <v>56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5" t="s">
        <v>57</v>
      </c>
      <c r="S58" s="44"/>
      <c r="T58" s="44"/>
      <c r="U58" s="44"/>
      <c r="V58" s="44"/>
      <c r="W58" s="44"/>
      <c r="X58" s="44"/>
      <c r="Y58" s="44"/>
      <c r="Z58" s="46"/>
      <c r="AC58" s="43" t="s">
        <v>56</v>
      </c>
      <c r="AD58" s="44"/>
      <c r="AE58" s="44"/>
      <c r="AF58" s="44"/>
      <c r="AG58" s="44"/>
      <c r="AH58" s="44"/>
      <c r="AI58" s="44"/>
      <c r="AJ58" s="44"/>
      <c r="AK58" s="44"/>
      <c r="AL58" s="44"/>
      <c r="AM58" s="45" t="s">
        <v>57</v>
      </c>
      <c r="AN58" s="44"/>
      <c r="AO58" s="46"/>
      <c r="AQ58" s="27"/>
    </row>
    <row r="59" spans="2:43" s="1" customFormat="1" ht="14.25" customHeight="1">
      <c r="B59" s="13"/>
      <c r="AQ59" s="14"/>
    </row>
    <row r="60" spans="2:43" s="9" customFormat="1" ht="15.75" customHeight="1">
      <c r="B60" s="25"/>
      <c r="D60" s="38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  <c r="AC60" s="38" t="s">
        <v>59</v>
      </c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40"/>
      <c r="AQ60" s="27"/>
    </row>
    <row r="61" spans="2:43" s="1" customFormat="1" ht="14.25" customHeight="1">
      <c r="B61" s="13"/>
      <c r="D61" s="41"/>
      <c r="Z61" s="42"/>
      <c r="AC61" s="41"/>
      <c r="AO61" s="42"/>
      <c r="AQ61" s="14"/>
    </row>
    <row r="62" spans="2:43" s="1" customFormat="1" ht="14.25" customHeight="1">
      <c r="B62" s="13"/>
      <c r="D62" s="41"/>
      <c r="Z62" s="42"/>
      <c r="AC62" s="41"/>
      <c r="AO62" s="42"/>
      <c r="AQ62" s="14"/>
    </row>
    <row r="63" spans="2:43" s="1" customFormat="1" ht="14.25" customHeight="1">
      <c r="B63" s="13"/>
      <c r="D63" s="41"/>
      <c r="Z63" s="42"/>
      <c r="AC63" s="41"/>
      <c r="AO63" s="42"/>
      <c r="AQ63" s="14"/>
    </row>
    <row r="64" spans="2:43" s="1" customFormat="1" ht="14.25" customHeight="1">
      <c r="B64" s="13"/>
      <c r="D64" s="41"/>
      <c r="Z64" s="42"/>
      <c r="AC64" s="41"/>
      <c r="AO64" s="42"/>
      <c r="AQ64" s="14"/>
    </row>
    <row r="65" spans="2:43" s="1" customFormat="1" ht="14.25" customHeight="1">
      <c r="B65" s="13"/>
      <c r="D65" s="41"/>
      <c r="Z65" s="42"/>
      <c r="AC65" s="41"/>
      <c r="AO65" s="42"/>
      <c r="AQ65" s="14"/>
    </row>
    <row r="66" spans="2:43" s="1" customFormat="1" ht="14.25" customHeight="1">
      <c r="B66" s="13"/>
      <c r="D66" s="41"/>
      <c r="Z66" s="42"/>
      <c r="AC66" s="41"/>
      <c r="AO66" s="42"/>
      <c r="AQ66" s="14"/>
    </row>
    <row r="67" spans="2:43" s="1" customFormat="1" ht="14.25" customHeight="1">
      <c r="B67" s="13"/>
      <c r="D67" s="41"/>
      <c r="Z67" s="42"/>
      <c r="AC67" s="41"/>
      <c r="AO67" s="42"/>
      <c r="AQ67" s="14"/>
    </row>
    <row r="68" spans="2:43" s="1" customFormat="1" ht="14.25" customHeight="1">
      <c r="B68" s="13"/>
      <c r="D68" s="41"/>
      <c r="Z68" s="42"/>
      <c r="AC68" s="41"/>
      <c r="AO68" s="42"/>
      <c r="AQ68" s="14"/>
    </row>
    <row r="69" spans="2:43" s="9" customFormat="1" ht="15.75" customHeight="1">
      <c r="B69" s="25"/>
      <c r="D69" s="43" t="s">
        <v>56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5" t="s">
        <v>57</v>
      </c>
      <c r="S69" s="44"/>
      <c r="T69" s="44"/>
      <c r="U69" s="44"/>
      <c r="V69" s="44"/>
      <c r="W69" s="44"/>
      <c r="X69" s="44"/>
      <c r="Y69" s="44"/>
      <c r="Z69" s="46"/>
      <c r="AC69" s="43" t="s">
        <v>56</v>
      </c>
      <c r="AD69" s="44"/>
      <c r="AE69" s="44"/>
      <c r="AF69" s="44"/>
      <c r="AG69" s="44"/>
      <c r="AH69" s="44"/>
      <c r="AI69" s="44"/>
      <c r="AJ69" s="44"/>
      <c r="AK69" s="44"/>
      <c r="AL69" s="44"/>
      <c r="AM69" s="45" t="s">
        <v>57</v>
      </c>
      <c r="AN69" s="44"/>
      <c r="AO69" s="46"/>
      <c r="AQ69" s="27"/>
    </row>
    <row r="70" spans="2:43" s="9" customFormat="1" ht="7.5" customHeight="1">
      <c r="B70" s="25"/>
      <c r="AQ70" s="27"/>
    </row>
    <row r="71" spans="2:43" s="9" customFormat="1" ht="7.5" customHeight="1"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9"/>
    </row>
    <row r="75" spans="2:43" s="9" customFormat="1" ht="7.5" customHeight="1"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2"/>
    </row>
    <row r="76" spans="2:43" s="9" customFormat="1" ht="37.5" customHeight="1">
      <c r="B76" s="25"/>
      <c r="C76" s="195" t="s">
        <v>60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27"/>
    </row>
    <row r="77" spans="2:43" s="22" customFormat="1" ht="15" customHeight="1">
      <c r="B77" s="53"/>
      <c r="C77" s="19" t="s">
        <v>14</v>
      </c>
      <c r="D77" s="20"/>
      <c r="E77" s="20"/>
      <c r="F77" s="20"/>
      <c r="G77" s="20"/>
      <c r="H77" s="20"/>
      <c r="I77" s="20"/>
      <c r="J77" s="20"/>
      <c r="K77" s="20"/>
      <c r="L77" s="20" t="str">
        <f>$K$5</f>
        <v>SK15038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54"/>
    </row>
    <row r="78" spans="2:43" s="55" customFormat="1" ht="37.5" customHeight="1">
      <c r="B78" s="56"/>
      <c r="C78" s="57" t="s">
        <v>16</v>
      </c>
      <c r="D78" s="57"/>
      <c r="E78" s="57"/>
      <c r="F78" s="57"/>
      <c r="G78" s="57"/>
      <c r="H78" s="57"/>
      <c r="I78" s="57"/>
      <c r="J78" s="57"/>
      <c r="K78" s="57"/>
      <c r="L78" s="196" t="str">
        <f>$K$6</f>
        <v>Rozšíření katolického hřbitova v Novém Městě na Moravě</v>
      </c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57"/>
      <c r="AQ78" s="58"/>
    </row>
    <row r="79" spans="2:43" s="9" customFormat="1" ht="7.5" customHeight="1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</row>
    <row r="80" spans="2:43" s="9" customFormat="1" ht="15.75" customHeight="1">
      <c r="B80" s="25"/>
      <c r="C80" s="19" t="s">
        <v>22</v>
      </c>
      <c r="D80" s="26"/>
      <c r="E80" s="26"/>
      <c r="F80" s="26"/>
      <c r="G80" s="26"/>
      <c r="H80" s="26"/>
      <c r="I80" s="26"/>
      <c r="J80" s="26"/>
      <c r="K80" s="26"/>
      <c r="L80" s="59" t="str">
        <f>IF($K$8="","",$K$8)</f>
        <v>Nové Město na Moravě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19" t="s">
        <v>24</v>
      </c>
      <c r="AJ80" s="26"/>
      <c r="AK80" s="26"/>
      <c r="AL80" s="26"/>
      <c r="AM80" s="60" t="str">
        <f>IF($AN$8="","",$AN$8)</f>
        <v>18.11.2015</v>
      </c>
      <c r="AN80" s="26"/>
      <c r="AO80" s="26"/>
      <c r="AP80" s="26"/>
      <c r="AQ80" s="27"/>
    </row>
    <row r="81" spans="1:76" s="9" customFormat="1" ht="7.5" customHeight="1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</row>
    <row r="82" spans="1:76" s="9" customFormat="1" ht="18.75" customHeight="1">
      <c r="B82" s="25"/>
      <c r="C82" s="19" t="s">
        <v>28</v>
      </c>
      <c r="D82" s="26"/>
      <c r="E82" s="26"/>
      <c r="F82" s="26"/>
      <c r="G82" s="26"/>
      <c r="H82" s="26"/>
      <c r="I82" s="26"/>
      <c r="J82" s="26"/>
      <c r="K82" s="26"/>
      <c r="L82" s="20" t="str">
        <f>IF($E$11="","",$E$11)</f>
        <v xml:space="preserve">město Nové Město na Moravě 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19" t="s">
        <v>36</v>
      </c>
      <c r="AJ82" s="26"/>
      <c r="AK82" s="26"/>
      <c r="AL82" s="26"/>
      <c r="AM82" s="197" t="str">
        <f>IF($E$17="","",$E$17)</f>
        <v>Ing. Oldřich Bělina</v>
      </c>
      <c r="AN82" s="197"/>
      <c r="AO82" s="197"/>
      <c r="AP82" s="197"/>
      <c r="AQ82" s="27"/>
      <c r="AS82" s="198" t="s">
        <v>61</v>
      </c>
      <c r="AT82" s="198"/>
      <c r="AU82" s="39"/>
      <c r="AV82" s="39"/>
      <c r="AW82" s="39"/>
      <c r="AX82" s="39"/>
      <c r="AY82" s="39"/>
      <c r="AZ82" s="39"/>
      <c r="BA82" s="39"/>
      <c r="BB82" s="39"/>
      <c r="BC82" s="39"/>
      <c r="BD82" s="40"/>
    </row>
    <row r="83" spans="1:76" s="9" customFormat="1" ht="15.75" customHeight="1">
      <c r="B83" s="25"/>
      <c r="C83" s="21" t="s">
        <v>34</v>
      </c>
      <c r="L83" s="22" t="str">
        <f>IF($E$14="","",$E$14)</f>
        <v xml:space="preserve"> </v>
      </c>
      <c r="AI83" s="21" t="s">
        <v>39</v>
      </c>
      <c r="AM83" s="199" t="str">
        <f>IF($E$20="","",$E$20)</f>
        <v xml:space="preserve"> </v>
      </c>
      <c r="AN83" s="199"/>
      <c r="AO83" s="199"/>
      <c r="AP83" s="199"/>
      <c r="AQ83" s="27"/>
      <c r="AS83" s="198"/>
      <c r="AT83" s="198"/>
      <c r="BD83" s="61"/>
    </row>
    <row r="84" spans="1:76" s="9" customFormat="1" ht="12" customHeight="1">
      <c r="B84" s="25"/>
      <c r="AQ84" s="27"/>
      <c r="AS84" s="198"/>
      <c r="AT84" s="198"/>
      <c r="BD84" s="61"/>
    </row>
    <row r="85" spans="1:76" s="9" customFormat="1" ht="30" customHeight="1">
      <c r="B85" s="25"/>
      <c r="C85" s="190" t="s">
        <v>62</v>
      </c>
      <c r="D85" s="190"/>
      <c r="E85" s="190"/>
      <c r="F85" s="190"/>
      <c r="G85" s="190"/>
      <c r="H85" s="36"/>
      <c r="I85" s="191" t="s">
        <v>63</v>
      </c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 t="s">
        <v>64</v>
      </c>
      <c r="AH85" s="191"/>
      <c r="AI85" s="191"/>
      <c r="AJ85" s="191"/>
      <c r="AK85" s="191"/>
      <c r="AL85" s="191"/>
      <c r="AM85" s="191"/>
      <c r="AN85" s="192" t="s">
        <v>65</v>
      </c>
      <c r="AO85" s="192"/>
      <c r="AP85" s="192"/>
      <c r="AQ85" s="27"/>
      <c r="AS85" s="62" t="s">
        <v>66</v>
      </c>
      <c r="AT85" s="63" t="s">
        <v>67</v>
      </c>
      <c r="AU85" s="63" t="s">
        <v>68</v>
      </c>
      <c r="AV85" s="63" t="s">
        <v>69</v>
      </c>
      <c r="AW85" s="63" t="s">
        <v>70</v>
      </c>
      <c r="AX85" s="63" t="s">
        <v>71</v>
      </c>
      <c r="AY85" s="63" t="s">
        <v>72</v>
      </c>
      <c r="AZ85" s="63" t="s">
        <v>73</v>
      </c>
      <c r="BA85" s="63" t="s">
        <v>74</v>
      </c>
      <c r="BB85" s="63" t="s">
        <v>75</v>
      </c>
      <c r="BC85" s="63" t="s">
        <v>76</v>
      </c>
      <c r="BD85" s="64" t="s">
        <v>77</v>
      </c>
      <c r="BE85" s="65"/>
    </row>
    <row r="86" spans="1:76" s="9" customFormat="1" ht="12" customHeight="1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S86" s="66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40"/>
    </row>
    <row r="87" spans="1:76" s="55" customFormat="1" ht="33" customHeight="1">
      <c r="B87" s="56"/>
      <c r="C87" s="67" t="s">
        <v>78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189">
        <f>ROUND($AG$88,2)</f>
        <v>0</v>
      </c>
      <c r="AH87" s="189"/>
      <c r="AI87" s="189"/>
      <c r="AJ87" s="189"/>
      <c r="AK87" s="189"/>
      <c r="AL87" s="189"/>
      <c r="AM87" s="189"/>
      <c r="AN87" s="189">
        <f>SUM($AG$87,$AT$87)</f>
        <v>0</v>
      </c>
      <c r="AO87" s="189"/>
      <c r="AP87" s="189"/>
      <c r="AQ87" s="58"/>
      <c r="AS87" s="68">
        <f>ROUND($AS$88,2)</f>
        <v>0</v>
      </c>
      <c r="AT87" s="69">
        <f>ROUND(SUM($AV$87:$AW$87),2)</f>
        <v>0</v>
      </c>
      <c r="AU87" s="70">
        <f>ROUND($AU$88,5)</f>
        <v>1713.4250999999999</v>
      </c>
      <c r="AV87" s="69">
        <f>ROUND($AZ$87*$L$31,2)</f>
        <v>0</v>
      </c>
      <c r="AW87" s="69">
        <f>ROUND($BA$87*$L$32,2)</f>
        <v>0</v>
      </c>
      <c r="AX87" s="69">
        <f>ROUND($BB$87*$L$31,2)</f>
        <v>0</v>
      </c>
      <c r="AY87" s="69">
        <f>ROUND($BC$87*$L$32,2)</f>
        <v>0</v>
      </c>
      <c r="AZ87" s="69">
        <f>ROUND($AZ$88,2)</f>
        <v>0</v>
      </c>
      <c r="BA87" s="69">
        <f>ROUND($BA$88,2)</f>
        <v>0</v>
      </c>
      <c r="BB87" s="69">
        <f>ROUND($BB$88,2)</f>
        <v>0</v>
      </c>
      <c r="BC87" s="69">
        <f>ROUND($BC$88,2)</f>
        <v>0</v>
      </c>
      <c r="BD87" s="71">
        <f>ROUND($BD$88,2)</f>
        <v>0</v>
      </c>
      <c r="BS87" s="55" t="s">
        <v>79</v>
      </c>
      <c r="BT87" s="55" t="s">
        <v>80</v>
      </c>
      <c r="BV87" s="55" t="s">
        <v>81</v>
      </c>
      <c r="BW87" s="55" t="s">
        <v>82</v>
      </c>
      <c r="BX87" s="55" t="s">
        <v>83</v>
      </c>
    </row>
    <row r="88" spans="1:76" s="76" customFormat="1" ht="28.5" customHeight="1">
      <c r="A88" s="72" t="s">
        <v>84</v>
      </c>
      <c r="B88" s="73"/>
      <c r="C88" s="74"/>
      <c r="D88" s="187" t="s">
        <v>15</v>
      </c>
      <c r="E88" s="187"/>
      <c r="F88" s="187"/>
      <c r="G88" s="187"/>
      <c r="H88" s="187"/>
      <c r="I88" s="74"/>
      <c r="J88" s="187" t="s">
        <v>17</v>
      </c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8">
        <f>'SK15038 - Rozšíření katol...'!$M$29</f>
        <v>0</v>
      </c>
      <c r="AH88" s="188"/>
      <c r="AI88" s="188"/>
      <c r="AJ88" s="188"/>
      <c r="AK88" s="188"/>
      <c r="AL88" s="188"/>
      <c r="AM88" s="188"/>
      <c r="AN88" s="188">
        <f>SUM($AG$88,$AT$88)</f>
        <v>0</v>
      </c>
      <c r="AO88" s="188"/>
      <c r="AP88" s="188"/>
      <c r="AQ88" s="75"/>
      <c r="AS88" s="77">
        <f>'SK15038 - Rozšíření katol...'!$M$27</f>
        <v>0</v>
      </c>
      <c r="AT88" s="78">
        <f>ROUND(SUM($AV$88:$AW$88),2)</f>
        <v>0</v>
      </c>
      <c r="AU88" s="79">
        <f>'SK15038 - Rozšíření katol...'!$W$124</f>
        <v>1713.4251039999999</v>
      </c>
      <c r="AV88" s="78">
        <f>'SK15038 - Rozšíření katol...'!$M$31</f>
        <v>0</v>
      </c>
      <c r="AW88" s="78">
        <f>'SK15038 - Rozšíření katol...'!$M$32</f>
        <v>0</v>
      </c>
      <c r="AX88" s="78">
        <f>'SK15038 - Rozšíření katol...'!$M$33</f>
        <v>0</v>
      </c>
      <c r="AY88" s="78">
        <f>'SK15038 - Rozšíření katol...'!$M$34</f>
        <v>0</v>
      </c>
      <c r="AZ88" s="78">
        <f>'SK15038 - Rozšíření katol...'!$H$31</f>
        <v>0</v>
      </c>
      <c r="BA88" s="78">
        <f>'SK15038 - Rozšíření katol...'!$H$32</f>
        <v>0</v>
      </c>
      <c r="BB88" s="78">
        <f>'SK15038 - Rozšíření katol...'!$H$33</f>
        <v>0</v>
      </c>
      <c r="BC88" s="78">
        <f>'SK15038 - Rozšíření katol...'!$H$34</f>
        <v>0</v>
      </c>
      <c r="BD88" s="80">
        <f>'SK15038 - Rozšíření katol...'!$H$35</f>
        <v>0</v>
      </c>
      <c r="BT88" s="76" t="s">
        <v>21</v>
      </c>
      <c r="BU88" s="76" t="s">
        <v>85</v>
      </c>
      <c r="BV88" s="76" t="s">
        <v>81</v>
      </c>
      <c r="BW88" s="76" t="s">
        <v>82</v>
      </c>
      <c r="BX88" s="76" t="s">
        <v>83</v>
      </c>
    </row>
    <row r="89" spans="1:76" s="1" customFormat="1" ht="14.25" customHeight="1">
      <c r="B89" s="13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4"/>
    </row>
    <row r="90" spans="1:76" s="9" customFormat="1" ht="30.75" customHeight="1">
      <c r="B90" s="25"/>
      <c r="C90" s="67" t="s">
        <v>86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189">
        <v>0</v>
      </c>
      <c r="AH90" s="189"/>
      <c r="AI90" s="189"/>
      <c r="AJ90" s="189"/>
      <c r="AK90" s="189"/>
      <c r="AL90" s="189"/>
      <c r="AM90" s="189"/>
      <c r="AN90" s="189">
        <v>0</v>
      </c>
      <c r="AO90" s="189"/>
      <c r="AP90" s="189"/>
      <c r="AQ90" s="27"/>
      <c r="AS90" s="62" t="s">
        <v>87</v>
      </c>
      <c r="AT90" s="63" t="s">
        <v>88</v>
      </c>
      <c r="AU90" s="63" t="s">
        <v>44</v>
      </c>
      <c r="AV90" s="64" t="s">
        <v>67</v>
      </c>
      <c r="AW90" s="65"/>
    </row>
    <row r="91" spans="1:76" s="9" customFormat="1" ht="12" customHeight="1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7"/>
      <c r="AS91" s="39"/>
      <c r="AT91" s="39"/>
      <c r="AU91" s="39"/>
      <c r="AV91" s="39"/>
    </row>
    <row r="92" spans="1:76" s="9" customFormat="1" ht="30.75" customHeight="1">
      <c r="B92" s="25"/>
      <c r="C92" s="81" t="s">
        <v>89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186">
        <f>ROUND($AG$87+$AG$90,2)</f>
        <v>0</v>
      </c>
      <c r="AH92" s="186"/>
      <c r="AI92" s="186"/>
      <c r="AJ92" s="186"/>
      <c r="AK92" s="186"/>
      <c r="AL92" s="186"/>
      <c r="AM92" s="186"/>
      <c r="AN92" s="186">
        <f>$AN$87+$AN$90</f>
        <v>0</v>
      </c>
      <c r="AO92" s="186"/>
      <c r="AP92" s="186"/>
      <c r="AQ92" s="27"/>
    </row>
    <row r="93" spans="1:76" s="9" customFormat="1" ht="7.5" customHeight="1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9"/>
    </row>
  </sheetData>
  <sheetProtection password="CA87" sheet="1"/>
  <mergeCells count="45">
    <mergeCell ref="E23:AN23"/>
    <mergeCell ref="C2:AP2"/>
    <mergeCell ref="AR2:BE2"/>
    <mergeCell ref="C4:AP4"/>
    <mergeCell ref="K5:AO5"/>
    <mergeCell ref="K6:AO6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AS82:AT84"/>
    <mergeCell ref="AM83:AP8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C85:G85"/>
    <mergeCell ref="I85:AF85"/>
    <mergeCell ref="AG85:AM85"/>
    <mergeCell ref="AN85:AP85"/>
    <mergeCell ref="AG87:AM87"/>
    <mergeCell ref="AN87:AP87"/>
    <mergeCell ref="AG92:AM92"/>
    <mergeCell ref="AN92:AP92"/>
    <mergeCell ref="D88:H88"/>
    <mergeCell ref="J88:AF88"/>
    <mergeCell ref="AG88:AM88"/>
    <mergeCell ref="AN88:AP88"/>
    <mergeCell ref="AG90:AM90"/>
    <mergeCell ref="AN90:AP90"/>
  </mergeCells>
  <hyperlinks>
    <hyperlink ref="K1" location="C2" display="1) Souhrnný list stavby"/>
    <hyperlink ref="W1" location="C87" display="2) Rekapitulace objektů"/>
    <hyperlink ref="A88" location="SK15038 - Rozšíření katol!...C2" display="/"/>
  </hyperlinks>
  <printOptions horizontalCentered="1"/>
  <pageMargins left="0.59027777777777779" right="0.59027777777777779" top="0.52083333333333337" bottom="0.4861111111111111" header="0.51180555555555551" footer="0"/>
  <pageSetup paperSize="9" scale="75" firstPageNumber="0" orientation="portrait" horizontalDpi="300" verticalDpi="300"/>
  <headerFooter alignWithMargins="0"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498"/>
  <sheetViews>
    <sheetView showGridLines="0" workbookViewId="0">
      <pane ySplit="1" topLeftCell="A129" activePane="bottomLeft" state="frozen"/>
      <selection pane="bottomLeft" activeCell="AD132" sqref="AD132"/>
    </sheetView>
  </sheetViews>
  <sheetFormatPr defaultColWidth="10.42578125" defaultRowHeight="14.25" customHeight="1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7" width="11.140625" style="1" customWidth="1"/>
    <col min="8" max="8" width="12.42578125" style="1" customWidth="1"/>
    <col min="9" max="9" width="7" style="1" customWidth="1"/>
    <col min="10" max="10" width="5.140625" style="1" customWidth="1"/>
    <col min="11" max="11" width="11.42578125" style="1" customWidth="1"/>
    <col min="12" max="12" width="12" style="1" customWidth="1"/>
    <col min="13" max="14" width="6" style="1" customWidth="1"/>
    <col min="15" max="15" width="2" style="1" customWidth="1"/>
    <col min="16" max="16" width="12.42578125" style="1" customWidth="1"/>
    <col min="17" max="17" width="4.140625" style="1" customWidth="1"/>
    <col min="18" max="18" width="1.7109375" style="1" customWidth="1"/>
    <col min="19" max="19" width="8.140625" style="1" customWidth="1"/>
    <col min="20" max="28" width="0" style="1" hidden="1" customWidth="1"/>
    <col min="29" max="29" width="11" style="1" customWidth="1"/>
    <col min="30" max="30" width="15" style="1" customWidth="1"/>
    <col min="31" max="31" width="16.28515625" style="1" customWidth="1"/>
    <col min="32" max="43" width="10.42578125" style="2"/>
    <col min="44" max="64" width="0" style="1" hidden="1" customWidth="1"/>
    <col min="65" max="16384" width="10.42578125" style="2"/>
  </cols>
  <sheetData>
    <row r="1" spans="1:46" s="7" customFormat="1" ht="22.5" customHeight="1">
      <c r="A1" s="82"/>
      <c r="B1" s="4"/>
      <c r="C1" s="4"/>
      <c r="D1" s="5" t="s">
        <v>1</v>
      </c>
      <c r="E1" s="4"/>
      <c r="F1" s="6" t="s">
        <v>90</v>
      </c>
      <c r="G1" s="6"/>
      <c r="H1" s="231" t="s">
        <v>91</v>
      </c>
      <c r="I1" s="231"/>
      <c r="J1" s="231"/>
      <c r="K1" s="231"/>
      <c r="L1" s="6" t="s">
        <v>92</v>
      </c>
      <c r="M1" s="4"/>
      <c r="N1" s="4"/>
      <c r="O1" s="5" t="s">
        <v>93</v>
      </c>
      <c r="P1" s="4"/>
      <c r="Q1" s="4"/>
      <c r="R1" s="4"/>
      <c r="S1" s="6" t="s">
        <v>94</v>
      </c>
      <c r="T1" s="6"/>
      <c r="U1" s="82"/>
      <c r="V1" s="82"/>
    </row>
    <row r="2" spans="1:46" s="1" customFormat="1" ht="37.5" customHeight="1">
      <c r="C2" s="204" t="s">
        <v>6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05" t="s">
        <v>7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" t="s">
        <v>82</v>
      </c>
    </row>
    <row r="3" spans="1:46" s="1" customFormat="1" ht="7.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1"/>
      <c r="R3" s="12"/>
      <c r="AT3" s="1" t="s">
        <v>95</v>
      </c>
    </row>
    <row r="4" spans="1:46" s="1" customFormat="1" ht="37.5" customHeight="1">
      <c r="B4" s="85"/>
      <c r="C4" s="195" t="s">
        <v>96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4"/>
      <c r="T4" s="15" t="s">
        <v>12</v>
      </c>
      <c r="AT4" s="1" t="s">
        <v>5</v>
      </c>
    </row>
    <row r="5" spans="1:46" s="1" customFormat="1" ht="7.5" customHeight="1">
      <c r="B5" s="8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R5" s="14"/>
    </row>
    <row r="6" spans="1:46" s="9" customFormat="1" ht="33.75" customHeight="1">
      <c r="B6" s="86"/>
      <c r="C6" s="26"/>
      <c r="D6" s="18" t="s">
        <v>16</v>
      </c>
      <c r="E6" s="26"/>
      <c r="F6" s="206" t="s">
        <v>17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R6" s="27"/>
    </row>
    <row r="7" spans="1:46" s="9" customFormat="1" ht="15" customHeight="1">
      <c r="B7" s="86"/>
      <c r="C7" s="26"/>
      <c r="D7" s="19" t="s">
        <v>19</v>
      </c>
      <c r="E7" s="26"/>
      <c r="F7" s="20"/>
      <c r="G7" s="26"/>
      <c r="H7" s="26"/>
      <c r="I7" s="26"/>
      <c r="J7" s="26"/>
      <c r="K7" s="26"/>
      <c r="L7" s="26"/>
      <c r="M7" s="19" t="s">
        <v>20</v>
      </c>
      <c r="N7" s="26"/>
      <c r="O7" s="20"/>
      <c r="P7" s="26"/>
      <c r="R7" s="27"/>
    </row>
    <row r="8" spans="1:46" s="9" customFormat="1" ht="15" customHeight="1">
      <c r="B8" s="86"/>
      <c r="C8" s="26"/>
      <c r="D8" s="19" t="s">
        <v>22</v>
      </c>
      <c r="E8" s="26"/>
      <c r="F8" s="20" t="s">
        <v>23</v>
      </c>
      <c r="G8" s="26"/>
      <c r="H8" s="26"/>
      <c r="I8" s="26"/>
      <c r="J8" s="26"/>
      <c r="K8" s="26"/>
      <c r="L8" s="26"/>
      <c r="M8" s="19" t="s">
        <v>24</v>
      </c>
      <c r="N8" s="26"/>
      <c r="O8" s="224" t="str">
        <f>'Rekapitulace stavby'!$AN$8</f>
        <v>18.11.2015</v>
      </c>
      <c r="P8" s="224"/>
      <c r="R8" s="27"/>
    </row>
    <row r="9" spans="1:46" s="9" customFormat="1" ht="12" customHeight="1">
      <c r="B9" s="8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R9" s="27"/>
    </row>
    <row r="10" spans="1:46" s="9" customFormat="1" ht="15" customHeight="1">
      <c r="B10" s="86"/>
      <c r="C10" s="26"/>
      <c r="D10" s="19" t="s">
        <v>28</v>
      </c>
      <c r="E10" s="26"/>
      <c r="F10" s="26"/>
      <c r="G10" s="26"/>
      <c r="H10" s="26"/>
      <c r="I10" s="26"/>
      <c r="J10" s="26"/>
      <c r="K10" s="26"/>
      <c r="L10" s="26"/>
      <c r="M10" s="19" t="s">
        <v>29</v>
      </c>
      <c r="N10" s="26"/>
      <c r="O10" s="197" t="s">
        <v>30</v>
      </c>
      <c r="P10" s="197"/>
      <c r="R10" s="27"/>
    </row>
    <row r="11" spans="1:46" s="9" customFormat="1" ht="18.75" customHeight="1">
      <c r="B11" s="86"/>
      <c r="C11" s="26"/>
      <c r="D11" s="26"/>
      <c r="E11" s="20" t="s">
        <v>31</v>
      </c>
      <c r="F11" s="26"/>
      <c r="G11" s="26"/>
      <c r="H11" s="26"/>
      <c r="I11" s="26"/>
      <c r="J11" s="26"/>
      <c r="K11" s="26"/>
      <c r="L11" s="26"/>
      <c r="M11" s="19" t="s">
        <v>32</v>
      </c>
      <c r="N11" s="26"/>
      <c r="O11" s="197" t="s">
        <v>33</v>
      </c>
      <c r="P11" s="197"/>
      <c r="R11" s="27"/>
    </row>
    <row r="12" spans="1:46" s="9" customFormat="1" ht="7.5" customHeight="1">
      <c r="B12" s="8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R12" s="27"/>
    </row>
    <row r="13" spans="1:46" s="9" customFormat="1" ht="15" customHeight="1">
      <c r="B13" s="86"/>
      <c r="C13" s="26"/>
      <c r="D13" s="19" t="s">
        <v>34</v>
      </c>
      <c r="E13" s="26"/>
      <c r="F13" s="26"/>
      <c r="G13" s="26"/>
      <c r="H13" s="26"/>
      <c r="I13" s="26"/>
      <c r="J13" s="26"/>
      <c r="K13" s="26"/>
      <c r="L13" s="26"/>
      <c r="M13" s="19" t="s">
        <v>29</v>
      </c>
      <c r="N13" s="26"/>
      <c r="O13" s="197" t="str">
        <f>IF('Rekapitulace stavby'!$AN$13="","",'Rekapitulace stavby'!$AN$13)</f>
        <v/>
      </c>
      <c r="P13" s="197"/>
      <c r="R13" s="27"/>
    </row>
    <row r="14" spans="1:46" s="9" customFormat="1" ht="18.75" customHeight="1">
      <c r="B14" s="86"/>
      <c r="C14" s="26"/>
      <c r="D14" s="26"/>
      <c r="E14" s="20" t="str">
        <f>IF('Rekapitulace stavby'!$E$14="","",'Rekapitulace stavby'!$E$14)</f>
        <v xml:space="preserve"> </v>
      </c>
      <c r="F14" s="26"/>
      <c r="G14" s="26"/>
      <c r="H14" s="26"/>
      <c r="I14" s="26"/>
      <c r="J14" s="26"/>
      <c r="K14" s="26"/>
      <c r="L14" s="26"/>
      <c r="M14" s="19" t="s">
        <v>32</v>
      </c>
      <c r="N14" s="26"/>
      <c r="O14" s="197" t="str">
        <f>IF('Rekapitulace stavby'!$AN$14="","",'Rekapitulace stavby'!$AN$14)</f>
        <v/>
      </c>
      <c r="P14" s="197"/>
      <c r="R14" s="27"/>
    </row>
    <row r="15" spans="1:46" s="9" customFormat="1" ht="7.5" customHeight="1">
      <c r="B15" s="8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R15" s="27"/>
    </row>
    <row r="16" spans="1:46" s="9" customFormat="1" ht="15" customHeight="1">
      <c r="B16" s="86"/>
      <c r="C16" s="26"/>
      <c r="D16" s="19" t="s">
        <v>36</v>
      </c>
      <c r="E16" s="26"/>
      <c r="F16" s="26"/>
      <c r="G16" s="26"/>
      <c r="H16" s="26"/>
      <c r="I16" s="26"/>
      <c r="J16" s="26"/>
      <c r="K16" s="26"/>
      <c r="L16" s="26"/>
      <c r="M16" s="19" t="s">
        <v>29</v>
      </c>
      <c r="N16" s="26"/>
      <c r="O16" s="197"/>
      <c r="P16" s="197"/>
      <c r="R16" s="27"/>
    </row>
    <row r="17" spans="2:18" s="9" customFormat="1" ht="18.75" customHeight="1">
      <c r="B17" s="86"/>
      <c r="C17" s="26"/>
      <c r="D17" s="26"/>
      <c r="E17" s="20" t="s">
        <v>37</v>
      </c>
      <c r="F17" s="26"/>
      <c r="G17" s="26"/>
      <c r="H17" s="26"/>
      <c r="I17" s="26"/>
      <c r="J17" s="26"/>
      <c r="K17" s="26"/>
      <c r="L17" s="26"/>
      <c r="M17" s="19" t="s">
        <v>32</v>
      </c>
      <c r="N17" s="26"/>
      <c r="O17" s="197"/>
      <c r="P17" s="197"/>
      <c r="R17" s="27"/>
    </row>
    <row r="18" spans="2:18" s="9" customFormat="1" ht="7.5" customHeight="1">
      <c r="B18" s="25"/>
      <c r="R18" s="27"/>
    </row>
    <row r="19" spans="2:18" s="9" customFormat="1" ht="15" customHeight="1">
      <c r="B19" s="25"/>
      <c r="D19" s="21" t="s">
        <v>39</v>
      </c>
      <c r="M19" s="21" t="s">
        <v>29</v>
      </c>
      <c r="O19" s="199" t="str">
        <f>IF('Rekapitulace stavby'!$AN$19="","",'Rekapitulace stavby'!$AN$19)</f>
        <v/>
      </c>
      <c r="P19" s="199"/>
      <c r="R19" s="27"/>
    </row>
    <row r="20" spans="2:18" s="9" customFormat="1" ht="18.75" customHeight="1">
      <c r="B20" s="25"/>
      <c r="E20" s="22" t="str">
        <f>IF('Rekapitulace stavby'!$E$20="","",'Rekapitulace stavby'!$E$20)</f>
        <v xml:space="preserve"> </v>
      </c>
      <c r="M20" s="21" t="s">
        <v>32</v>
      </c>
      <c r="O20" s="199" t="str">
        <f>IF('Rekapitulace stavby'!$AN$20="","",'Rekapitulace stavby'!$AN$20)</f>
        <v/>
      </c>
      <c r="P20" s="199"/>
      <c r="R20" s="27"/>
    </row>
    <row r="21" spans="2:18" s="9" customFormat="1" ht="7.5" customHeight="1">
      <c r="B21" s="25"/>
      <c r="R21" s="27"/>
    </row>
    <row r="22" spans="2:18" s="9" customFormat="1" ht="15" customHeight="1">
      <c r="B22" s="25"/>
      <c r="D22" s="21" t="s">
        <v>40</v>
      </c>
      <c r="R22" s="27"/>
    </row>
    <row r="23" spans="2:18" s="87" customFormat="1" ht="15.75" customHeight="1">
      <c r="B23" s="88"/>
      <c r="E23" s="207"/>
      <c r="F23" s="207"/>
      <c r="G23" s="207"/>
      <c r="H23" s="207"/>
      <c r="I23" s="207"/>
      <c r="J23" s="207"/>
      <c r="K23" s="207"/>
      <c r="L23" s="207"/>
      <c r="R23" s="89"/>
    </row>
    <row r="24" spans="2:18" s="9" customFormat="1" ht="7.5" customHeight="1">
      <c r="B24" s="25"/>
      <c r="R24" s="27"/>
    </row>
    <row r="25" spans="2:18" s="9" customFormat="1" ht="7.5" customHeight="1">
      <c r="B25" s="2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R25" s="27"/>
    </row>
    <row r="26" spans="2:18" s="9" customFormat="1" ht="15" customHeight="1">
      <c r="B26" s="25"/>
      <c r="D26" s="90" t="s">
        <v>97</v>
      </c>
      <c r="E26" s="26"/>
      <c r="F26" s="26"/>
      <c r="G26" s="26"/>
      <c r="H26" s="26"/>
      <c r="I26" s="26"/>
      <c r="J26" s="26"/>
      <c r="K26" s="26"/>
      <c r="L26" s="26"/>
      <c r="M26" s="202">
        <f>$N$87</f>
        <v>0</v>
      </c>
      <c r="N26" s="202"/>
      <c r="O26" s="202"/>
      <c r="P26" s="202"/>
      <c r="Q26" s="26"/>
      <c r="R26" s="27"/>
    </row>
    <row r="27" spans="2:18" s="9" customFormat="1" ht="15" customHeight="1">
      <c r="B27" s="25"/>
      <c r="D27" s="24" t="s">
        <v>98</v>
      </c>
      <c r="E27" s="26"/>
      <c r="F27" s="26"/>
      <c r="G27" s="26"/>
      <c r="H27" s="26"/>
      <c r="I27" s="26"/>
      <c r="J27" s="26"/>
      <c r="K27" s="26"/>
      <c r="L27" s="26"/>
      <c r="M27" s="202">
        <f>$N$106</f>
        <v>0</v>
      </c>
      <c r="N27" s="202"/>
      <c r="O27" s="202"/>
      <c r="P27" s="202"/>
      <c r="Q27" s="26"/>
      <c r="R27" s="27"/>
    </row>
    <row r="28" spans="2:18" s="9" customFormat="1" ht="7.5" customHeight="1">
      <c r="B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2:18" s="9" customFormat="1" ht="26.25" customHeight="1">
      <c r="B29" s="25"/>
      <c r="D29" s="91" t="s">
        <v>43</v>
      </c>
      <c r="E29" s="26"/>
      <c r="F29" s="26"/>
      <c r="G29" s="26"/>
      <c r="H29" s="26"/>
      <c r="I29" s="26"/>
      <c r="J29" s="26"/>
      <c r="K29" s="26"/>
      <c r="L29" s="26"/>
      <c r="M29" s="230">
        <f>ROUND($M$26+$M$27,2)</f>
        <v>0</v>
      </c>
      <c r="N29" s="230"/>
      <c r="O29" s="230"/>
      <c r="P29" s="230"/>
      <c r="Q29" s="26"/>
      <c r="R29" s="27"/>
    </row>
    <row r="30" spans="2:18" s="9" customFormat="1" ht="7.5" customHeight="1">
      <c r="B30" s="2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26"/>
      <c r="R30" s="27"/>
    </row>
    <row r="31" spans="2:18" s="9" customFormat="1" ht="15" customHeight="1">
      <c r="B31" s="25"/>
      <c r="D31" s="31" t="s">
        <v>44</v>
      </c>
      <c r="E31" s="31" t="s">
        <v>45</v>
      </c>
      <c r="F31" s="93">
        <v>0.21</v>
      </c>
      <c r="G31" s="94" t="s">
        <v>46</v>
      </c>
      <c r="H31" s="228">
        <f>M29</f>
        <v>0</v>
      </c>
      <c r="I31" s="228"/>
      <c r="J31" s="228"/>
      <c r="K31" s="26"/>
      <c r="L31" s="26"/>
      <c r="M31" s="228">
        <f>H31*0.21</f>
        <v>0</v>
      </c>
      <c r="N31" s="228"/>
      <c r="O31" s="228"/>
      <c r="P31" s="228"/>
      <c r="Q31" s="26"/>
      <c r="R31" s="27"/>
    </row>
    <row r="32" spans="2:18" s="9" customFormat="1" ht="15" customHeight="1">
      <c r="B32" s="25"/>
      <c r="D32" s="26"/>
      <c r="E32" s="31" t="s">
        <v>47</v>
      </c>
      <c r="F32" s="93">
        <v>0.15</v>
      </c>
      <c r="G32" s="94" t="s">
        <v>46</v>
      </c>
      <c r="H32" s="228">
        <f>ROUND((SUM($BF$106:$BF$107)+SUM($BF$124:$BF$496)),2)</f>
        <v>0</v>
      </c>
      <c r="I32" s="228"/>
      <c r="J32" s="228"/>
      <c r="K32" s="26"/>
      <c r="L32" s="26"/>
      <c r="M32" s="228">
        <f>ROUND(ROUND((SUM($BF$106:$BF$107)+SUM($BF$124:$BF$496)),2)*$F$32,2)</f>
        <v>0</v>
      </c>
      <c r="N32" s="228"/>
      <c r="O32" s="228"/>
      <c r="P32" s="228"/>
      <c r="Q32" s="26"/>
      <c r="R32" s="27"/>
    </row>
    <row r="33" spans="2:18" s="9" customFormat="1" ht="15" hidden="1" customHeight="1">
      <c r="B33" s="25"/>
      <c r="D33" s="26"/>
      <c r="E33" s="31" t="s">
        <v>48</v>
      </c>
      <c r="F33" s="93">
        <v>0.21</v>
      </c>
      <c r="G33" s="94" t="s">
        <v>46</v>
      </c>
      <c r="H33" s="228">
        <f>ROUND((SUM($BG$106:$BG$107)+SUM($BG$124:$BG$496)),2)</f>
        <v>0</v>
      </c>
      <c r="I33" s="228"/>
      <c r="J33" s="228"/>
      <c r="K33" s="26"/>
      <c r="L33" s="26"/>
      <c r="M33" s="228">
        <v>0</v>
      </c>
      <c r="N33" s="228"/>
      <c r="O33" s="228"/>
      <c r="P33" s="228"/>
      <c r="Q33" s="26"/>
      <c r="R33" s="27"/>
    </row>
    <row r="34" spans="2:18" s="9" customFormat="1" ht="15" hidden="1" customHeight="1">
      <c r="B34" s="25"/>
      <c r="D34" s="26"/>
      <c r="E34" s="31" t="s">
        <v>49</v>
      </c>
      <c r="F34" s="93">
        <v>0.15</v>
      </c>
      <c r="G34" s="94" t="s">
        <v>46</v>
      </c>
      <c r="H34" s="228">
        <f>ROUND((SUM($BH$106:$BH$107)+SUM($BH$124:$BH$496)),2)</f>
        <v>0</v>
      </c>
      <c r="I34" s="228"/>
      <c r="J34" s="228"/>
      <c r="K34" s="26"/>
      <c r="L34" s="26"/>
      <c r="M34" s="228">
        <v>0</v>
      </c>
      <c r="N34" s="228"/>
      <c r="O34" s="228"/>
      <c r="P34" s="228"/>
      <c r="Q34" s="26"/>
      <c r="R34" s="27"/>
    </row>
    <row r="35" spans="2:18" s="9" customFormat="1" ht="15" hidden="1" customHeight="1">
      <c r="B35" s="25"/>
      <c r="D35" s="26"/>
      <c r="E35" s="31" t="s">
        <v>50</v>
      </c>
      <c r="F35" s="93">
        <v>0</v>
      </c>
      <c r="G35" s="94" t="s">
        <v>46</v>
      </c>
      <c r="H35" s="228">
        <f>ROUND((SUM($BI$106:$BI$107)+SUM($BI$124:$BI$496)),2)</f>
        <v>0</v>
      </c>
      <c r="I35" s="228"/>
      <c r="J35" s="228"/>
      <c r="K35" s="26"/>
      <c r="L35" s="26"/>
      <c r="M35" s="228">
        <v>0</v>
      </c>
      <c r="N35" s="228"/>
      <c r="O35" s="228"/>
      <c r="P35" s="228"/>
      <c r="Q35" s="26"/>
      <c r="R35" s="27"/>
    </row>
    <row r="36" spans="2:18" s="9" customFormat="1" ht="7.5" customHeight="1">
      <c r="B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</row>
    <row r="37" spans="2:18" s="9" customFormat="1" ht="26.25" customHeight="1">
      <c r="B37" s="25"/>
      <c r="C37" s="95"/>
      <c r="D37" s="35" t="s">
        <v>51</v>
      </c>
      <c r="E37" s="36"/>
      <c r="F37" s="36"/>
      <c r="G37" s="96" t="s">
        <v>52</v>
      </c>
      <c r="H37" s="37" t="s">
        <v>53</v>
      </c>
      <c r="I37" s="36"/>
      <c r="J37" s="36"/>
      <c r="K37" s="36"/>
      <c r="L37" s="194">
        <f>SUM($M$29:$M$35)</f>
        <v>0</v>
      </c>
      <c r="M37" s="194"/>
      <c r="N37" s="194"/>
      <c r="O37" s="194"/>
      <c r="P37" s="194"/>
      <c r="Q37" s="34"/>
      <c r="R37" s="27"/>
    </row>
    <row r="38" spans="2:18" s="9" customFormat="1" ht="15" customHeight="1">
      <c r="B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9" customFormat="1" ht="15" customHeight="1">
      <c r="B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25" customHeight="1">
      <c r="B40" s="1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4"/>
    </row>
    <row r="41" spans="2:18" s="1" customFormat="1" ht="14.25" customHeight="1">
      <c r="B41" s="1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"/>
    </row>
    <row r="42" spans="2:18" s="1" customFormat="1" ht="14.25" customHeight="1">
      <c r="B42" s="1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4"/>
    </row>
    <row r="43" spans="2:18" s="1" customFormat="1" ht="14.25" customHeight="1">
      <c r="B43" s="1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"/>
    </row>
    <row r="44" spans="2:18" s="1" customFormat="1" ht="14.25" customHeight="1">
      <c r="B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4"/>
    </row>
    <row r="45" spans="2:18" s="1" customFormat="1" ht="14.25" customHeight="1">
      <c r="B45" s="1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"/>
    </row>
    <row r="46" spans="2:18" s="1" customFormat="1" ht="14.25" customHeight="1">
      <c r="B46" s="1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4"/>
    </row>
    <row r="47" spans="2:18" s="1" customFormat="1" ht="14.25" customHeight="1">
      <c r="B47" s="13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"/>
    </row>
    <row r="48" spans="2:18" s="1" customFormat="1" ht="14.25" customHeight="1">
      <c r="B48" s="13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4"/>
    </row>
    <row r="49" spans="2:18" s="1" customFormat="1" ht="14.25" customHeight="1">
      <c r="B49" s="1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"/>
    </row>
    <row r="50" spans="2:18" s="9" customFormat="1" ht="15.75" customHeight="1">
      <c r="B50" s="25"/>
      <c r="D50" s="97" t="s">
        <v>54</v>
      </c>
      <c r="E50" s="98"/>
      <c r="F50" s="98"/>
      <c r="G50" s="98"/>
      <c r="H50" s="99"/>
      <c r="I50" s="100"/>
      <c r="J50" s="97" t="s">
        <v>55</v>
      </c>
      <c r="K50" s="98"/>
      <c r="L50" s="98"/>
      <c r="M50" s="98"/>
      <c r="N50" s="98"/>
      <c r="O50" s="98"/>
      <c r="P50" s="99"/>
      <c r="Q50" s="26"/>
      <c r="R50" s="27"/>
    </row>
    <row r="51" spans="2:18" s="1" customFormat="1" ht="14.25" customHeight="1">
      <c r="B51" s="13"/>
      <c r="D51" s="101"/>
      <c r="E51" s="102"/>
      <c r="F51" s="102"/>
      <c r="G51" s="102"/>
      <c r="H51" s="103"/>
      <c r="I51" s="102"/>
      <c r="J51" s="101"/>
      <c r="K51" s="102"/>
      <c r="L51" s="102"/>
      <c r="M51" s="102"/>
      <c r="N51" s="102"/>
      <c r="O51" s="102"/>
      <c r="P51" s="103"/>
      <c r="Q51" s="16"/>
      <c r="R51" s="14"/>
    </row>
    <row r="52" spans="2:18" s="1" customFormat="1" ht="14.25" customHeight="1">
      <c r="B52" s="13"/>
      <c r="D52" s="101"/>
      <c r="E52" s="102"/>
      <c r="F52" s="102"/>
      <c r="G52" s="102"/>
      <c r="H52" s="103"/>
      <c r="I52" s="102"/>
      <c r="J52" s="101"/>
      <c r="K52" s="102"/>
      <c r="L52" s="102"/>
      <c r="M52" s="102"/>
      <c r="N52" s="102"/>
      <c r="O52" s="102"/>
      <c r="P52" s="103"/>
      <c r="Q52" s="16"/>
      <c r="R52" s="14"/>
    </row>
    <row r="53" spans="2:18" s="1" customFormat="1" ht="14.25" customHeight="1">
      <c r="B53" s="13"/>
      <c r="D53" s="101"/>
      <c r="E53" s="102"/>
      <c r="F53" s="102"/>
      <c r="G53" s="102"/>
      <c r="H53" s="103"/>
      <c r="I53" s="102"/>
      <c r="J53" s="101"/>
      <c r="K53" s="102"/>
      <c r="L53" s="102"/>
      <c r="M53" s="102"/>
      <c r="N53" s="102"/>
      <c r="O53" s="102"/>
      <c r="P53" s="103"/>
      <c r="Q53" s="16"/>
      <c r="R53" s="14"/>
    </row>
    <row r="54" spans="2:18" s="1" customFormat="1" ht="14.25" customHeight="1">
      <c r="B54" s="13"/>
      <c r="D54" s="101"/>
      <c r="E54" s="102"/>
      <c r="F54" s="102"/>
      <c r="G54" s="102"/>
      <c r="H54" s="103"/>
      <c r="I54" s="102"/>
      <c r="J54" s="101"/>
      <c r="K54" s="102"/>
      <c r="L54" s="102"/>
      <c r="M54" s="102"/>
      <c r="N54" s="102"/>
      <c r="O54" s="102"/>
      <c r="P54" s="103"/>
      <c r="Q54" s="16"/>
      <c r="R54" s="14"/>
    </row>
    <row r="55" spans="2:18" s="1" customFormat="1" ht="14.25" customHeight="1">
      <c r="B55" s="13"/>
      <c r="D55" s="101"/>
      <c r="E55" s="102"/>
      <c r="F55" s="102"/>
      <c r="G55" s="102"/>
      <c r="H55" s="103"/>
      <c r="I55" s="102"/>
      <c r="J55" s="101"/>
      <c r="K55" s="102"/>
      <c r="L55" s="102"/>
      <c r="M55" s="102"/>
      <c r="N55" s="102"/>
      <c r="O55" s="102"/>
      <c r="P55" s="103"/>
      <c r="Q55" s="16"/>
      <c r="R55" s="14"/>
    </row>
    <row r="56" spans="2:18" s="1" customFormat="1" ht="14.25" customHeight="1">
      <c r="B56" s="13"/>
      <c r="D56" s="101"/>
      <c r="E56" s="102"/>
      <c r="F56" s="102"/>
      <c r="G56" s="102"/>
      <c r="H56" s="103"/>
      <c r="I56" s="102"/>
      <c r="J56" s="101"/>
      <c r="K56" s="102"/>
      <c r="L56" s="102"/>
      <c r="M56" s="102"/>
      <c r="N56" s="102"/>
      <c r="O56" s="102"/>
      <c r="P56" s="103"/>
      <c r="Q56" s="16"/>
      <c r="R56" s="14"/>
    </row>
    <row r="57" spans="2:18" s="1" customFormat="1" ht="14.25" customHeight="1">
      <c r="B57" s="13"/>
      <c r="D57" s="101"/>
      <c r="E57" s="102"/>
      <c r="F57" s="102"/>
      <c r="G57" s="102"/>
      <c r="H57" s="103"/>
      <c r="I57" s="102"/>
      <c r="J57" s="101"/>
      <c r="K57" s="102"/>
      <c r="L57" s="102"/>
      <c r="M57" s="102"/>
      <c r="N57" s="102"/>
      <c r="O57" s="102"/>
      <c r="P57" s="103"/>
      <c r="Q57" s="16"/>
      <c r="R57" s="14"/>
    </row>
    <row r="58" spans="2:18" s="1" customFormat="1" ht="14.25" customHeight="1">
      <c r="B58" s="13"/>
      <c r="D58" s="101"/>
      <c r="E58" s="102"/>
      <c r="F58" s="102"/>
      <c r="G58" s="102"/>
      <c r="H58" s="103"/>
      <c r="I58" s="102"/>
      <c r="J58" s="101"/>
      <c r="K58" s="102"/>
      <c r="L58" s="102"/>
      <c r="M58" s="102"/>
      <c r="N58" s="102"/>
      <c r="O58" s="102"/>
      <c r="P58" s="103"/>
      <c r="Q58" s="16"/>
      <c r="R58" s="14"/>
    </row>
    <row r="59" spans="2:18" s="9" customFormat="1" ht="15.75" customHeight="1">
      <c r="B59" s="25"/>
      <c r="D59" s="104" t="s">
        <v>56</v>
      </c>
      <c r="E59" s="105"/>
      <c r="F59" s="105"/>
      <c r="G59" s="106" t="s">
        <v>57</v>
      </c>
      <c r="H59" s="107"/>
      <c r="I59" s="100"/>
      <c r="J59" s="104" t="s">
        <v>56</v>
      </c>
      <c r="K59" s="105"/>
      <c r="L59" s="105"/>
      <c r="M59" s="105"/>
      <c r="N59" s="106" t="s">
        <v>57</v>
      </c>
      <c r="O59" s="105"/>
      <c r="P59" s="107"/>
      <c r="Q59" s="26"/>
      <c r="R59" s="27"/>
    </row>
    <row r="60" spans="2:18" s="1" customFormat="1" ht="14.25" customHeight="1">
      <c r="B60" s="13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6"/>
      <c r="R60" s="14"/>
    </row>
    <row r="61" spans="2:18" s="9" customFormat="1" ht="15.75" customHeight="1">
      <c r="B61" s="25"/>
      <c r="D61" s="97" t="s">
        <v>58</v>
      </c>
      <c r="E61" s="98"/>
      <c r="F61" s="98"/>
      <c r="G61" s="98"/>
      <c r="H61" s="99"/>
      <c r="I61" s="100"/>
      <c r="J61" s="97" t="s">
        <v>59</v>
      </c>
      <c r="K61" s="98"/>
      <c r="L61" s="98"/>
      <c r="M61" s="98"/>
      <c r="N61" s="98"/>
      <c r="O61" s="98"/>
      <c r="P61" s="99"/>
      <c r="Q61" s="26"/>
      <c r="R61" s="27"/>
    </row>
    <row r="62" spans="2:18" s="1" customFormat="1" ht="14.25" customHeight="1">
      <c r="B62" s="13"/>
      <c r="D62" s="101"/>
      <c r="E62" s="102"/>
      <c r="F62" s="102"/>
      <c r="G62" s="102"/>
      <c r="H62" s="103"/>
      <c r="I62" s="102"/>
      <c r="J62" s="101"/>
      <c r="K62" s="102"/>
      <c r="L62" s="102"/>
      <c r="M62" s="102"/>
      <c r="N62" s="102"/>
      <c r="O62" s="102"/>
      <c r="P62" s="103"/>
      <c r="Q62" s="16"/>
      <c r="R62" s="14"/>
    </row>
    <row r="63" spans="2:18" s="1" customFormat="1" ht="14.25" customHeight="1">
      <c r="B63" s="13"/>
      <c r="D63" s="101"/>
      <c r="E63" s="102"/>
      <c r="F63" s="102"/>
      <c r="G63" s="102"/>
      <c r="H63" s="103"/>
      <c r="I63" s="102"/>
      <c r="J63" s="101"/>
      <c r="K63" s="102"/>
      <c r="L63" s="102"/>
      <c r="M63" s="102"/>
      <c r="N63" s="102"/>
      <c r="O63" s="102"/>
      <c r="P63" s="103"/>
      <c r="Q63" s="16"/>
      <c r="R63" s="14"/>
    </row>
    <row r="64" spans="2:18" s="1" customFormat="1" ht="14.25" customHeight="1">
      <c r="B64" s="13"/>
      <c r="D64" s="101"/>
      <c r="E64" s="102"/>
      <c r="F64" s="102"/>
      <c r="G64" s="102"/>
      <c r="H64" s="103"/>
      <c r="I64" s="102"/>
      <c r="J64" s="101"/>
      <c r="K64" s="102"/>
      <c r="L64" s="102"/>
      <c r="M64" s="102"/>
      <c r="N64" s="102"/>
      <c r="O64" s="102"/>
      <c r="P64" s="103"/>
      <c r="Q64" s="16"/>
      <c r="R64" s="14"/>
    </row>
    <row r="65" spans="2:18" s="1" customFormat="1" ht="14.25" customHeight="1">
      <c r="B65" s="13"/>
      <c r="D65" s="101"/>
      <c r="E65" s="102"/>
      <c r="F65" s="102"/>
      <c r="G65" s="102"/>
      <c r="H65" s="103"/>
      <c r="I65" s="102"/>
      <c r="J65" s="101"/>
      <c r="K65" s="102"/>
      <c r="L65" s="102"/>
      <c r="M65" s="102"/>
      <c r="N65" s="102"/>
      <c r="O65" s="102"/>
      <c r="P65" s="103"/>
      <c r="Q65" s="16"/>
      <c r="R65" s="14"/>
    </row>
    <row r="66" spans="2:18" s="1" customFormat="1" ht="14.25" customHeight="1">
      <c r="B66" s="13"/>
      <c r="D66" s="101"/>
      <c r="E66" s="102"/>
      <c r="F66" s="102"/>
      <c r="G66" s="102"/>
      <c r="H66" s="103"/>
      <c r="I66" s="102"/>
      <c r="J66" s="101"/>
      <c r="K66" s="102"/>
      <c r="L66" s="102"/>
      <c r="M66" s="102"/>
      <c r="N66" s="102"/>
      <c r="O66" s="102"/>
      <c r="P66" s="103"/>
      <c r="Q66" s="16"/>
      <c r="R66" s="14"/>
    </row>
    <row r="67" spans="2:18" s="1" customFormat="1" ht="14.25" customHeight="1">
      <c r="B67" s="13"/>
      <c r="D67" s="101"/>
      <c r="E67" s="102"/>
      <c r="F67" s="102"/>
      <c r="G67" s="102"/>
      <c r="H67" s="103"/>
      <c r="I67" s="102"/>
      <c r="J67" s="101"/>
      <c r="K67" s="102"/>
      <c r="L67" s="102"/>
      <c r="M67" s="102"/>
      <c r="N67" s="102"/>
      <c r="O67" s="102"/>
      <c r="P67" s="103"/>
      <c r="Q67" s="16"/>
      <c r="R67" s="14"/>
    </row>
    <row r="68" spans="2:18" s="1" customFormat="1" ht="14.25" customHeight="1">
      <c r="B68" s="13"/>
      <c r="D68" s="101"/>
      <c r="E68" s="102"/>
      <c r="F68" s="102"/>
      <c r="G68" s="102"/>
      <c r="H68" s="103"/>
      <c r="I68" s="102"/>
      <c r="J68" s="101"/>
      <c r="K68" s="102"/>
      <c r="L68" s="102"/>
      <c r="M68" s="102"/>
      <c r="N68" s="102"/>
      <c r="O68" s="102"/>
      <c r="P68" s="103"/>
      <c r="Q68" s="16"/>
      <c r="R68" s="14"/>
    </row>
    <row r="69" spans="2:18" s="1" customFormat="1" ht="14.25" customHeight="1">
      <c r="B69" s="13"/>
      <c r="D69" s="101"/>
      <c r="E69" s="102"/>
      <c r="F69" s="102"/>
      <c r="G69" s="102"/>
      <c r="H69" s="103"/>
      <c r="I69" s="102"/>
      <c r="J69" s="101"/>
      <c r="K69" s="102"/>
      <c r="L69" s="102"/>
      <c r="M69" s="102"/>
      <c r="N69" s="102"/>
      <c r="O69" s="102"/>
      <c r="P69" s="103"/>
      <c r="Q69" s="16"/>
      <c r="R69" s="14"/>
    </row>
    <row r="70" spans="2:18" s="9" customFormat="1" ht="15.75" customHeight="1">
      <c r="B70" s="25"/>
      <c r="D70" s="104" t="s">
        <v>56</v>
      </c>
      <c r="E70" s="105"/>
      <c r="F70" s="105"/>
      <c r="G70" s="106" t="s">
        <v>57</v>
      </c>
      <c r="H70" s="107"/>
      <c r="I70" s="100"/>
      <c r="J70" s="104" t="s">
        <v>56</v>
      </c>
      <c r="K70" s="105"/>
      <c r="L70" s="105"/>
      <c r="M70" s="105"/>
      <c r="N70" s="106" t="s">
        <v>57</v>
      </c>
      <c r="O70" s="105"/>
      <c r="P70" s="107"/>
      <c r="Q70" s="26"/>
      <c r="R70" s="27"/>
    </row>
    <row r="71" spans="2:18" s="9" customFormat="1" ht="15" customHeight="1">
      <c r="B71" s="47"/>
      <c r="C71" s="4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49"/>
    </row>
    <row r="72" spans="2:18" ht="14.25" customHeight="1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8" ht="14.25" customHeight="1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8" ht="14.25" customHeight="1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8" s="9" customFormat="1" ht="7.5" customHeight="1">
      <c r="B75" s="50"/>
      <c r="C75" s="51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52"/>
    </row>
    <row r="76" spans="2:18" s="9" customFormat="1" ht="37.5" customHeight="1">
      <c r="B76" s="25"/>
      <c r="C76" s="229" t="s">
        <v>99</v>
      </c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7"/>
    </row>
    <row r="77" spans="2:18" s="9" customFormat="1" ht="7.5" customHeight="1">
      <c r="B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9" customFormat="1" ht="37.5" customHeight="1">
      <c r="B78" s="25"/>
      <c r="C78" s="55" t="s">
        <v>16</v>
      </c>
      <c r="D78" s="26"/>
      <c r="E78" s="26"/>
      <c r="F78" s="196" t="str">
        <f>$F$6</f>
        <v>Rozšíření katolického hřbitova v Novém Městě na Moravě</v>
      </c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26"/>
      <c r="R78" s="27"/>
    </row>
    <row r="79" spans="2:18" s="9" customFormat="1" ht="7.5" customHeight="1">
      <c r="B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7"/>
    </row>
    <row r="80" spans="2:18" s="9" customFormat="1" ht="18.75" customHeight="1">
      <c r="B80" s="25"/>
      <c r="C80" s="21" t="s">
        <v>22</v>
      </c>
      <c r="D80" s="26"/>
      <c r="E80" s="26"/>
      <c r="F80" s="20" t="str">
        <f>$F$8</f>
        <v>Nové Město na Moravě</v>
      </c>
      <c r="G80" s="26"/>
      <c r="H80" s="26"/>
      <c r="I80" s="26"/>
      <c r="J80" s="26"/>
      <c r="K80" s="19" t="s">
        <v>24</v>
      </c>
      <c r="L80" s="26"/>
      <c r="M80" s="224" t="str">
        <f>IF($O$8="","",$O$8)</f>
        <v>18.11.2015</v>
      </c>
      <c r="N80" s="224"/>
      <c r="O80" s="224"/>
      <c r="P80" s="224"/>
      <c r="Q80" s="26"/>
      <c r="R80" s="27"/>
    </row>
    <row r="81" spans="2:47" s="9" customFormat="1" ht="7.5" customHeight="1">
      <c r="B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9" customFormat="1" ht="15.75" customHeight="1">
      <c r="B82" s="25"/>
      <c r="C82" s="21" t="s">
        <v>28</v>
      </c>
      <c r="D82" s="26"/>
      <c r="E82" s="26"/>
      <c r="F82" s="20" t="str">
        <f>$E$11</f>
        <v xml:space="preserve">město Nové Město na Moravě </v>
      </c>
      <c r="G82" s="26"/>
      <c r="H82" s="26"/>
      <c r="I82" s="26"/>
      <c r="J82" s="26"/>
      <c r="K82" s="19" t="s">
        <v>36</v>
      </c>
      <c r="L82" s="26"/>
      <c r="M82" s="197" t="str">
        <f>$E$17</f>
        <v>Ing. Oldřich Bělina</v>
      </c>
      <c r="N82" s="197"/>
      <c r="O82" s="197"/>
      <c r="P82" s="197"/>
      <c r="Q82" s="197"/>
      <c r="R82" s="27"/>
    </row>
    <row r="83" spans="2:47" s="9" customFormat="1" ht="15" customHeight="1">
      <c r="B83" s="25"/>
      <c r="C83" s="21" t="s">
        <v>34</v>
      </c>
      <c r="F83" s="22" t="str">
        <f>IF($E$14="","",$E$14)</f>
        <v xml:space="preserve"> </v>
      </c>
      <c r="K83" s="21" t="s">
        <v>39</v>
      </c>
      <c r="M83" s="199" t="str">
        <f>$E$20</f>
        <v xml:space="preserve"> </v>
      </c>
      <c r="N83" s="199"/>
      <c r="O83" s="199"/>
      <c r="P83" s="199"/>
      <c r="Q83" s="199"/>
      <c r="R83" s="27"/>
    </row>
    <row r="84" spans="2:47" s="9" customFormat="1" ht="11.25" customHeight="1">
      <c r="B84" s="25"/>
      <c r="R84" s="27"/>
    </row>
    <row r="85" spans="2:47" s="9" customFormat="1" ht="30" customHeight="1">
      <c r="B85" s="25"/>
      <c r="C85" s="227" t="s">
        <v>100</v>
      </c>
      <c r="D85" s="227"/>
      <c r="E85" s="227"/>
      <c r="F85" s="227"/>
      <c r="G85" s="227"/>
      <c r="H85" s="34"/>
      <c r="I85" s="34"/>
      <c r="J85" s="34"/>
      <c r="K85" s="34"/>
      <c r="L85" s="34"/>
      <c r="M85" s="34"/>
      <c r="N85" s="227" t="s">
        <v>101</v>
      </c>
      <c r="O85" s="227"/>
      <c r="P85" s="227"/>
      <c r="Q85" s="227"/>
      <c r="R85" s="27"/>
    </row>
    <row r="86" spans="2:47" s="9" customFormat="1" ht="11.25" customHeight="1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9" customFormat="1" ht="30" customHeight="1">
      <c r="B87" s="25"/>
      <c r="C87" s="67" t="s">
        <v>102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189">
        <f>N88+N98+N101</f>
        <v>0</v>
      </c>
      <c r="O87" s="189"/>
      <c r="P87" s="189"/>
      <c r="Q87" s="189"/>
      <c r="R87" s="27"/>
      <c r="AU87" s="9" t="s">
        <v>103</v>
      </c>
    </row>
    <row r="88" spans="2:47" s="110" customFormat="1" ht="25.5" customHeight="1">
      <c r="B88" s="111"/>
      <c r="C88" s="112"/>
      <c r="D88" s="113" t="s">
        <v>104</v>
      </c>
      <c r="E88" s="112"/>
      <c r="F88" s="112"/>
      <c r="G88" s="112"/>
      <c r="H88" s="112"/>
      <c r="I88" s="112"/>
      <c r="J88" s="112"/>
      <c r="K88" s="112"/>
      <c r="L88" s="112"/>
      <c r="M88" s="112"/>
      <c r="N88" s="226">
        <f>$N$125</f>
        <v>0</v>
      </c>
      <c r="O88" s="226"/>
      <c r="P88" s="226"/>
      <c r="Q88" s="226"/>
      <c r="R88" s="114"/>
    </row>
    <row r="89" spans="2:47" s="115" customFormat="1" ht="21" customHeight="1">
      <c r="B89" s="116"/>
      <c r="C89" s="90"/>
      <c r="D89" s="117" t="s">
        <v>105</v>
      </c>
      <c r="E89" s="90"/>
      <c r="F89" s="90"/>
      <c r="G89" s="90"/>
      <c r="H89" s="90"/>
      <c r="I89" s="90"/>
      <c r="J89" s="90"/>
      <c r="K89" s="90"/>
      <c r="L89" s="90"/>
      <c r="M89" s="90"/>
      <c r="N89" s="225">
        <f>$N$126</f>
        <v>0</v>
      </c>
      <c r="O89" s="225"/>
      <c r="P89" s="225"/>
      <c r="Q89" s="225"/>
      <c r="R89" s="118"/>
    </row>
    <row r="90" spans="2:47" s="115" customFormat="1" ht="21" customHeight="1">
      <c r="B90" s="116"/>
      <c r="C90" s="90"/>
      <c r="D90" s="117" t="s">
        <v>106</v>
      </c>
      <c r="E90" s="90"/>
      <c r="F90" s="90"/>
      <c r="G90" s="90"/>
      <c r="H90" s="90"/>
      <c r="I90" s="90"/>
      <c r="J90" s="90"/>
      <c r="K90" s="90"/>
      <c r="L90" s="90"/>
      <c r="M90" s="90"/>
      <c r="N90" s="225">
        <f>$N$227</f>
        <v>0</v>
      </c>
      <c r="O90" s="225"/>
      <c r="P90" s="225"/>
      <c r="Q90" s="225"/>
      <c r="R90" s="118"/>
    </row>
    <row r="91" spans="2:47" s="115" customFormat="1" ht="21" customHeight="1">
      <c r="B91" s="116"/>
      <c r="C91" s="90"/>
      <c r="D91" s="117" t="s">
        <v>107</v>
      </c>
      <c r="E91" s="90"/>
      <c r="F91" s="90"/>
      <c r="G91" s="90"/>
      <c r="H91" s="90"/>
      <c r="I91" s="90"/>
      <c r="J91" s="90"/>
      <c r="K91" s="90"/>
      <c r="L91" s="90"/>
      <c r="M91" s="90"/>
      <c r="N91" s="225">
        <f>$N$234</f>
        <v>0</v>
      </c>
      <c r="O91" s="225"/>
      <c r="P91" s="225"/>
      <c r="Q91" s="225"/>
      <c r="R91" s="118"/>
    </row>
    <row r="92" spans="2:47" s="115" customFormat="1" ht="21" customHeight="1">
      <c r="B92" s="116"/>
      <c r="C92" s="90"/>
      <c r="D92" s="117" t="s">
        <v>108</v>
      </c>
      <c r="E92" s="90"/>
      <c r="F92" s="90"/>
      <c r="G92" s="90"/>
      <c r="H92" s="90"/>
      <c r="I92" s="90"/>
      <c r="J92" s="90"/>
      <c r="K92" s="90"/>
      <c r="L92" s="90"/>
      <c r="M92" s="90"/>
      <c r="N92" s="225">
        <f>$N$331</f>
        <v>0</v>
      </c>
      <c r="O92" s="225"/>
      <c r="P92" s="225"/>
      <c r="Q92" s="225"/>
      <c r="R92" s="118"/>
    </row>
    <row r="93" spans="2:47" s="115" customFormat="1" ht="21" customHeight="1">
      <c r="B93" s="116"/>
      <c r="C93" s="90"/>
      <c r="D93" s="117" t="s">
        <v>109</v>
      </c>
      <c r="E93" s="90"/>
      <c r="F93" s="90"/>
      <c r="G93" s="90"/>
      <c r="H93" s="90"/>
      <c r="I93" s="90"/>
      <c r="J93" s="90"/>
      <c r="K93" s="90"/>
      <c r="L93" s="90"/>
      <c r="M93" s="90"/>
      <c r="N93" s="225">
        <f>$N$342</f>
        <v>0</v>
      </c>
      <c r="O93" s="225"/>
      <c r="P93" s="225"/>
      <c r="Q93" s="225"/>
      <c r="R93" s="118"/>
    </row>
    <row r="94" spans="2:47" s="115" customFormat="1" ht="21" customHeight="1">
      <c r="B94" s="116"/>
      <c r="C94" s="90"/>
      <c r="D94" s="117" t="s">
        <v>110</v>
      </c>
      <c r="E94" s="90"/>
      <c r="F94" s="90"/>
      <c r="G94" s="90"/>
      <c r="H94" s="90"/>
      <c r="I94" s="90"/>
      <c r="J94" s="90"/>
      <c r="K94" s="90"/>
      <c r="L94" s="90"/>
      <c r="M94" s="90"/>
      <c r="N94" s="225">
        <f>$N$354</f>
        <v>0</v>
      </c>
      <c r="O94" s="225"/>
      <c r="P94" s="225"/>
      <c r="Q94" s="225"/>
      <c r="R94" s="118"/>
    </row>
    <row r="95" spans="2:47" s="115" customFormat="1" ht="21" customHeight="1">
      <c r="B95" s="116"/>
      <c r="C95" s="90"/>
      <c r="D95" s="117" t="s">
        <v>111</v>
      </c>
      <c r="E95" s="90"/>
      <c r="F95" s="90"/>
      <c r="G95" s="90"/>
      <c r="H95" s="90"/>
      <c r="I95" s="90"/>
      <c r="J95" s="90"/>
      <c r="K95" s="90"/>
      <c r="L95" s="90"/>
      <c r="M95" s="90"/>
      <c r="N95" s="225">
        <f>$N$380</f>
        <v>0</v>
      </c>
      <c r="O95" s="225"/>
      <c r="P95" s="225"/>
      <c r="Q95" s="225"/>
      <c r="R95" s="118"/>
    </row>
    <row r="96" spans="2:47" s="115" customFormat="1" ht="21" customHeight="1">
      <c r="B96" s="116"/>
      <c r="C96" s="90"/>
      <c r="D96" s="117" t="s">
        <v>112</v>
      </c>
      <c r="E96" s="90"/>
      <c r="F96" s="90"/>
      <c r="G96" s="90"/>
      <c r="H96" s="90"/>
      <c r="I96" s="90"/>
      <c r="J96" s="90"/>
      <c r="K96" s="90"/>
      <c r="L96" s="90"/>
      <c r="M96" s="90"/>
      <c r="N96" s="225">
        <f>$N$435</f>
        <v>0</v>
      </c>
      <c r="O96" s="225"/>
      <c r="P96" s="225"/>
      <c r="Q96" s="225"/>
      <c r="R96" s="118"/>
    </row>
    <row r="97" spans="2:21" s="115" customFormat="1" ht="21" customHeight="1">
      <c r="B97" s="116"/>
      <c r="C97" s="90"/>
      <c r="D97" s="117" t="s">
        <v>113</v>
      </c>
      <c r="E97" s="90"/>
      <c r="F97" s="90"/>
      <c r="G97" s="90"/>
      <c r="H97" s="90"/>
      <c r="I97" s="90"/>
      <c r="J97" s="90"/>
      <c r="K97" s="90"/>
      <c r="L97" s="90"/>
      <c r="M97" s="90"/>
      <c r="N97" s="225">
        <f>$N$454</f>
        <v>0</v>
      </c>
      <c r="O97" s="225"/>
      <c r="P97" s="225"/>
      <c r="Q97" s="225"/>
      <c r="R97" s="118"/>
    </row>
    <row r="98" spans="2:21" s="110" customFormat="1" ht="25.5" customHeight="1">
      <c r="B98" s="111"/>
      <c r="C98" s="112"/>
      <c r="D98" s="113" t="s">
        <v>114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226">
        <f>$N$456</f>
        <v>0</v>
      </c>
      <c r="O98" s="226"/>
      <c r="P98" s="226"/>
      <c r="Q98" s="226"/>
      <c r="R98" s="114"/>
    </row>
    <row r="99" spans="2:21" s="115" customFormat="1" ht="21" customHeight="1">
      <c r="B99" s="116"/>
      <c r="C99" s="90"/>
      <c r="D99" s="117" t="s">
        <v>115</v>
      </c>
      <c r="E99" s="90"/>
      <c r="F99" s="90"/>
      <c r="G99" s="90"/>
      <c r="H99" s="90"/>
      <c r="I99" s="90"/>
      <c r="J99" s="90"/>
      <c r="K99" s="90"/>
      <c r="L99" s="90"/>
      <c r="M99" s="90"/>
      <c r="N99" s="225">
        <f>$N$457</f>
        <v>0</v>
      </c>
      <c r="O99" s="225"/>
      <c r="P99" s="225"/>
      <c r="Q99" s="225"/>
      <c r="R99" s="118"/>
    </row>
    <row r="100" spans="2:21" s="115" customFormat="1" ht="21" customHeight="1">
      <c r="B100" s="116"/>
      <c r="C100" s="90"/>
      <c r="D100" s="117" t="s">
        <v>116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225">
        <f>$N$465</f>
        <v>0</v>
      </c>
      <c r="O100" s="225"/>
      <c r="P100" s="225"/>
      <c r="Q100" s="225"/>
      <c r="R100" s="118"/>
    </row>
    <row r="101" spans="2:21" s="110" customFormat="1" ht="25.5" customHeight="1">
      <c r="B101" s="111"/>
      <c r="C101" s="112"/>
      <c r="D101" s="113" t="s">
        <v>117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226">
        <f>$N$476</f>
        <v>0</v>
      </c>
      <c r="O101" s="226"/>
      <c r="P101" s="226"/>
      <c r="Q101" s="226"/>
      <c r="R101" s="114"/>
    </row>
    <row r="102" spans="2:21" s="115" customFormat="1" ht="21" customHeight="1">
      <c r="B102" s="116"/>
      <c r="C102" s="90"/>
      <c r="D102" s="117" t="s">
        <v>118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225">
        <f>$N$477</f>
        <v>0</v>
      </c>
      <c r="O102" s="225"/>
      <c r="P102" s="225"/>
      <c r="Q102" s="225"/>
      <c r="R102" s="118"/>
    </row>
    <row r="103" spans="2:21" s="115" customFormat="1" ht="21" customHeight="1">
      <c r="B103" s="116"/>
      <c r="C103" s="90"/>
      <c r="D103" s="117" t="s">
        <v>119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225">
        <f>$N$483</f>
        <v>0</v>
      </c>
      <c r="O103" s="225"/>
      <c r="P103" s="225"/>
      <c r="Q103" s="225"/>
      <c r="R103" s="118"/>
    </row>
    <row r="104" spans="2:21" s="115" customFormat="1" ht="21" customHeight="1">
      <c r="B104" s="116"/>
      <c r="C104" s="90"/>
      <c r="D104" s="117" t="s">
        <v>120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225">
        <f>$N$488</f>
        <v>0</v>
      </c>
      <c r="O104" s="225"/>
      <c r="P104" s="225"/>
      <c r="Q104" s="225"/>
      <c r="R104" s="118"/>
    </row>
    <row r="105" spans="2:21" s="9" customFormat="1" ht="22.5" customHeight="1"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</row>
    <row r="106" spans="2:21" s="9" customFormat="1" ht="30" customHeight="1">
      <c r="B106" s="25"/>
      <c r="C106" s="67" t="s">
        <v>121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189">
        <v>0</v>
      </c>
      <c r="O106" s="189"/>
      <c r="P106" s="189"/>
      <c r="Q106" s="189"/>
      <c r="R106" s="27"/>
      <c r="T106" s="119"/>
      <c r="U106" s="120" t="s">
        <v>44</v>
      </c>
    </row>
    <row r="107" spans="2:21" s="9" customFormat="1" ht="18.75" customHeight="1"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</row>
    <row r="108" spans="2:21" s="9" customFormat="1" ht="30" customHeight="1">
      <c r="B108" s="25"/>
      <c r="C108" s="81" t="s">
        <v>89</v>
      </c>
      <c r="D108" s="34"/>
      <c r="E108" s="34"/>
      <c r="F108" s="34"/>
      <c r="G108" s="34"/>
      <c r="H108" s="34"/>
      <c r="I108" s="34"/>
      <c r="J108" s="34"/>
      <c r="K108" s="34"/>
      <c r="L108" s="186">
        <f>ROUND(SUM($N$87+$N$106),2)</f>
        <v>0</v>
      </c>
      <c r="M108" s="186"/>
      <c r="N108" s="186"/>
      <c r="O108" s="186"/>
      <c r="P108" s="186"/>
      <c r="Q108" s="186"/>
      <c r="R108" s="27"/>
    </row>
    <row r="109" spans="2:21" s="9" customFormat="1" ht="7.5" customHeight="1">
      <c r="B109" s="4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49"/>
    </row>
    <row r="110" spans="2:21" ht="14.25" customHeight="1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21" ht="14.25" customHeight="1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21" ht="14.25" customHeight="1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65" s="9" customFormat="1" ht="7.5" customHeight="1">
      <c r="B113" s="50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52"/>
    </row>
    <row r="114" spans="2:65" s="9" customFormat="1" ht="37.5" customHeight="1">
      <c r="B114" s="25"/>
      <c r="C114" s="195" t="s">
        <v>122</v>
      </c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27"/>
    </row>
    <row r="115" spans="2:65" s="9" customFormat="1" ht="7.5" customHeight="1"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7"/>
    </row>
    <row r="116" spans="2:65" s="9" customFormat="1" ht="37.5" customHeight="1">
      <c r="B116" s="25"/>
      <c r="C116" s="57" t="s">
        <v>16</v>
      </c>
      <c r="D116" s="26"/>
      <c r="E116" s="26"/>
      <c r="F116" s="196" t="str">
        <f>$F$6</f>
        <v>Rozšíření katolického hřbitova v Novém Městě na Moravě</v>
      </c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26"/>
      <c r="R116" s="27"/>
    </row>
    <row r="117" spans="2:65" s="9" customFormat="1" ht="7.5" customHeight="1"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7"/>
    </row>
    <row r="118" spans="2:65" s="9" customFormat="1" ht="18.75" customHeight="1">
      <c r="B118" s="25"/>
      <c r="C118" s="19" t="s">
        <v>22</v>
      </c>
      <c r="D118" s="26"/>
      <c r="E118" s="26"/>
      <c r="F118" s="20" t="str">
        <f>$F$8</f>
        <v>Nové Město na Moravě</v>
      </c>
      <c r="G118" s="26"/>
      <c r="H118" s="26"/>
      <c r="I118" s="26"/>
      <c r="J118" s="26"/>
      <c r="K118" s="19" t="s">
        <v>24</v>
      </c>
      <c r="L118" s="26"/>
      <c r="M118" s="224" t="str">
        <f>IF($O$8="","",$O$8)</f>
        <v>18.11.2015</v>
      </c>
      <c r="N118" s="224"/>
      <c r="O118" s="224"/>
      <c r="P118" s="224"/>
      <c r="Q118" s="26"/>
      <c r="R118" s="27"/>
    </row>
    <row r="119" spans="2:65" s="9" customFormat="1" ht="7.5" customHeight="1"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7"/>
    </row>
    <row r="120" spans="2:65" s="9" customFormat="1" ht="15.75" customHeight="1">
      <c r="B120" s="25"/>
      <c r="C120" s="19" t="s">
        <v>28</v>
      </c>
      <c r="D120" s="26"/>
      <c r="E120" s="26"/>
      <c r="F120" s="20" t="str">
        <f>$E$11</f>
        <v xml:space="preserve">město Nové Město na Moravě </v>
      </c>
      <c r="G120" s="26"/>
      <c r="H120" s="26"/>
      <c r="I120" s="26"/>
      <c r="J120" s="26"/>
      <c r="K120" s="19" t="s">
        <v>36</v>
      </c>
      <c r="L120" s="26"/>
      <c r="M120" s="197" t="str">
        <f>$E$17</f>
        <v>Ing. Oldřich Bělina</v>
      </c>
      <c r="N120" s="197"/>
      <c r="O120" s="197"/>
      <c r="P120" s="197"/>
      <c r="Q120" s="197"/>
      <c r="R120" s="27"/>
    </row>
    <row r="121" spans="2:65" s="9" customFormat="1" ht="15" customHeight="1">
      <c r="B121" s="25"/>
      <c r="C121" s="21" t="s">
        <v>34</v>
      </c>
      <c r="F121" s="22" t="str">
        <f>IF($E$14="","",$E$14)</f>
        <v xml:space="preserve"> </v>
      </c>
      <c r="K121" s="21" t="s">
        <v>39</v>
      </c>
      <c r="M121" s="199" t="str">
        <f>$E$20</f>
        <v xml:space="preserve"> </v>
      </c>
      <c r="N121" s="199"/>
      <c r="O121" s="199"/>
      <c r="P121" s="199"/>
      <c r="Q121" s="199"/>
      <c r="R121" s="27"/>
    </row>
    <row r="122" spans="2:65" s="9" customFormat="1" ht="11.25" customHeight="1">
      <c r="B122" s="25"/>
      <c r="R122" s="27"/>
    </row>
    <row r="123" spans="2:65" s="121" customFormat="1" ht="30" customHeight="1">
      <c r="B123" s="122"/>
      <c r="C123" s="123" t="s">
        <v>123</v>
      </c>
      <c r="D123" s="124" t="s">
        <v>124</v>
      </c>
      <c r="E123" s="124" t="s">
        <v>62</v>
      </c>
      <c r="F123" s="221" t="s">
        <v>125</v>
      </c>
      <c r="G123" s="221"/>
      <c r="H123" s="221"/>
      <c r="I123" s="221"/>
      <c r="J123" s="124" t="s">
        <v>126</v>
      </c>
      <c r="K123" s="124" t="s">
        <v>127</v>
      </c>
      <c r="L123" s="221" t="s">
        <v>128</v>
      </c>
      <c r="M123" s="221"/>
      <c r="N123" s="222" t="s">
        <v>129</v>
      </c>
      <c r="O123" s="222"/>
      <c r="P123" s="222"/>
      <c r="Q123" s="222"/>
      <c r="R123" s="125"/>
      <c r="T123" s="62" t="s">
        <v>130</v>
      </c>
      <c r="U123" s="63" t="s">
        <v>44</v>
      </c>
      <c r="V123" s="63" t="s">
        <v>131</v>
      </c>
      <c r="W123" s="63" t="s">
        <v>132</v>
      </c>
      <c r="X123" s="63" t="s">
        <v>133</v>
      </c>
      <c r="Y123" s="63" t="s">
        <v>134</v>
      </c>
      <c r="Z123" s="63" t="s">
        <v>135</v>
      </c>
      <c r="AA123" s="64" t="s">
        <v>136</v>
      </c>
    </row>
    <row r="124" spans="2:65" s="9" customFormat="1" ht="30" customHeight="1">
      <c r="B124" s="25"/>
      <c r="C124" s="67" t="s">
        <v>97</v>
      </c>
      <c r="D124" s="26"/>
      <c r="E124" s="26"/>
      <c r="F124" s="26"/>
      <c r="G124" s="26"/>
      <c r="H124" s="26"/>
      <c r="I124" s="26"/>
      <c r="J124" s="26"/>
      <c r="K124" s="26"/>
      <c r="N124" s="223">
        <f>$BK$124</f>
        <v>0</v>
      </c>
      <c r="O124" s="223"/>
      <c r="P124" s="223"/>
      <c r="Q124" s="223"/>
      <c r="R124" s="27"/>
      <c r="T124" s="66"/>
      <c r="U124" s="39"/>
      <c r="V124" s="39"/>
      <c r="W124" s="126">
        <f>$W$125+$W$456+$W$476</f>
        <v>1713.4251039999999</v>
      </c>
      <c r="X124" s="39"/>
      <c r="Y124" s="126">
        <f>$Y$125+$Y$456+$Y$476</f>
        <v>271.75261269999993</v>
      </c>
      <c r="Z124" s="39"/>
      <c r="AA124" s="127">
        <f>$AA$125+$AA$456+$AA$476</f>
        <v>267.04969999999997</v>
      </c>
      <c r="AT124" s="9" t="s">
        <v>79</v>
      </c>
      <c r="AU124" s="9" t="s">
        <v>103</v>
      </c>
      <c r="BK124" s="128">
        <f>$BK$125+$BK$456+$BK$476</f>
        <v>0</v>
      </c>
    </row>
    <row r="125" spans="2:65" s="129" customFormat="1" ht="37.5" customHeight="1">
      <c r="B125" s="130"/>
      <c r="C125" s="131"/>
      <c r="D125" s="132" t="s">
        <v>104</v>
      </c>
      <c r="E125" s="132"/>
      <c r="F125" s="132"/>
      <c r="G125" s="132"/>
      <c r="H125" s="132"/>
      <c r="I125" s="132"/>
      <c r="J125" s="132"/>
      <c r="K125" s="132"/>
      <c r="L125" s="133"/>
      <c r="M125" s="133"/>
      <c r="N125" s="214">
        <f>$BK$125</f>
        <v>0</v>
      </c>
      <c r="O125" s="214"/>
      <c r="P125" s="214"/>
      <c r="Q125" s="214"/>
      <c r="R125" s="134"/>
      <c r="T125" s="135"/>
      <c r="W125" s="136">
        <f>$W$126+$W$227+$W$234+$W$331+$W$342+$W$354+$W$380+$W$435+$W$454</f>
        <v>1703.8734119999999</v>
      </c>
      <c r="Y125" s="136">
        <f>$Y$126+$Y$227+$Y$234+$Y$331+$Y$342+$Y$354+$Y$380+$Y$435+$Y$454</f>
        <v>271.59876369999995</v>
      </c>
      <c r="AA125" s="137">
        <f>$AA$126+$AA$227+$AA$234+$AA$331+$AA$342+$AA$354+$AA$380+$AA$435+$AA$454</f>
        <v>267.04969999999997</v>
      </c>
      <c r="AR125" s="138" t="s">
        <v>21</v>
      </c>
      <c r="AT125" s="138" t="s">
        <v>79</v>
      </c>
      <c r="AU125" s="138" t="s">
        <v>80</v>
      </c>
      <c r="AY125" s="138" t="s">
        <v>137</v>
      </c>
      <c r="BK125" s="139">
        <f>$BK$126+$BK$227+$BK$234+$BK$331+$BK$342+$BK$354+$BK$380+$BK$435+$BK$454</f>
        <v>0</v>
      </c>
    </row>
    <row r="126" spans="2:65" s="129" customFormat="1" ht="21" customHeight="1">
      <c r="B126" s="130"/>
      <c r="C126" s="131"/>
      <c r="D126" s="140" t="s">
        <v>105</v>
      </c>
      <c r="E126" s="140"/>
      <c r="F126" s="140"/>
      <c r="G126" s="140"/>
      <c r="H126" s="140"/>
      <c r="I126" s="140"/>
      <c r="J126" s="140"/>
      <c r="K126" s="140"/>
      <c r="L126" s="141"/>
      <c r="M126" s="141"/>
      <c r="N126" s="211">
        <f>$BK$126</f>
        <v>0</v>
      </c>
      <c r="O126" s="211"/>
      <c r="P126" s="211"/>
      <c r="Q126" s="211"/>
      <c r="R126" s="134"/>
      <c r="T126" s="135"/>
      <c r="W126" s="136">
        <f>SUM($W$127:$W$226)</f>
        <v>315.97125899999992</v>
      </c>
      <c r="Y126" s="136">
        <f>SUM($Y$127:$Y$226)</f>
        <v>0.63988199999999995</v>
      </c>
      <c r="AA126" s="137">
        <f>SUM($AA$127:$AA$226)</f>
        <v>47.772899999999993</v>
      </c>
      <c r="AR126" s="138" t="s">
        <v>21</v>
      </c>
      <c r="AT126" s="138" t="s">
        <v>79</v>
      </c>
      <c r="AU126" s="138" t="s">
        <v>21</v>
      </c>
      <c r="AY126" s="138" t="s">
        <v>137</v>
      </c>
      <c r="BK126" s="139">
        <f>SUM($BK$127:$BK$226)</f>
        <v>0</v>
      </c>
    </row>
    <row r="127" spans="2:65" s="9" customFormat="1" ht="15.75" customHeight="1">
      <c r="B127" s="25"/>
      <c r="C127" s="142" t="s">
        <v>21</v>
      </c>
      <c r="D127" s="142" t="s">
        <v>138</v>
      </c>
      <c r="E127" s="143" t="s">
        <v>139</v>
      </c>
      <c r="F127" s="208" t="s">
        <v>140</v>
      </c>
      <c r="G127" s="208"/>
      <c r="H127" s="208"/>
      <c r="I127" s="208"/>
      <c r="J127" s="144" t="s">
        <v>141</v>
      </c>
      <c r="K127" s="145">
        <v>10.9</v>
      </c>
      <c r="L127" s="209"/>
      <c r="M127" s="209"/>
      <c r="N127" s="210">
        <f>ROUND($L$127*$K$127,2)</f>
        <v>0</v>
      </c>
      <c r="O127" s="210"/>
      <c r="P127" s="210"/>
      <c r="Q127" s="210"/>
      <c r="R127" s="27"/>
      <c r="T127" s="146"/>
      <c r="U127" s="147" t="s">
        <v>45</v>
      </c>
      <c r="V127" s="148">
        <v>0.23</v>
      </c>
      <c r="W127" s="148">
        <f>$V$127*$K$127</f>
        <v>2.5070000000000001</v>
      </c>
      <c r="X127" s="148">
        <v>0</v>
      </c>
      <c r="Y127" s="148">
        <f>$X$127*$K$127</f>
        <v>0</v>
      </c>
      <c r="Z127" s="148">
        <v>0.28100000000000003</v>
      </c>
      <c r="AA127" s="149">
        <f>$Z$127*$K$127</f>
        <v>3.0629000000000004</v>
      </c>
      <c r="AR127" s="9" t="s">
        <v>142</v>
      </c>
      <c r="AT127" s="9" t="s">
        <v>138</v>
      </c>
      <c r="AU127" s="9" t="s">
        <v>95</v>
      </c>
      <c r="AY127" s="9" t="s">
        <v>137</v>
      </c>
      <c r="BE127" s="150">
        <f>IF($U$127="základní",$N$127,0)</f>
        <v>0</v>
      </c>
      <c r="BF127" s="150">
        <f>IF($U$127="snížená",$N$127,0)</f>
        <v>0</v>
      </c>
      <c r="BG127" s="150">
        <f>IF($U$127="zákl. přenesená",$N$127,0)</f>
        <v>0</v>
      </c>
      <c r="BH127" s="150">
        <f>IF($U$127="sníž. přenesená",$N$127,0)</f>
        <v>0</v>
      </c>
      <c r="BI127" s="150">
        <f>IF($U$127="nulová",$N$127,0)</f>
        <v>0</v>
      </c>
      <c r="BJ127" s="9" t="s">
        <v>21</v>
      </c>
      <c r="BK127" s="150">
        <f>ROUND($L$127*$K$127,2)</f>
        <v>0</v>
      </c>
      <c r="BL127" s="9" t="s">
        <v>142</v>
      </c>
      <c r="BM127" s="9" t="s">
        <v>143</v>
      </c>
    </row>
    <row r="128" spans="2:65" s="9" customFormat="1" ht="18.75" customHeight="1">
      <c r="B128" s="151"/>
      <c r="C128" s="26"/>
      <c r="D128" s="26"/>
      <c r="E128" s="152"/>
      <c r="F128" s="219" t="s">
        <v>144</v>
      </c>
      <c r="G128" s="219"/>
      <c r="H128" s="219"/>
      <c r="I128" s="219"/>
      <c r="J128" s="26"/>
      <c r="K128" s="152"/>
      <c r="N128" s="26"/>
      <c r="O128" s="26"/>
      <c r="P128" s="26"/>
      <c r="Q128" s="26"/>
      <c r="R128" s="153"/>
      <c r="T128" s="154"/>
      <c r="AA128" s="155"/>
      <c r="AT128" s="156" t="s">
        <v>145</v>
      </c>
      <c r="AU128" s="156" t="s">
        <v>95</v>
      </c>
      <c r="AV128" s="156" t="s">
        <v>21</v>
      </c>
      <c r="AW128" s="156" t="s">
        <v>103</v>
      </c>
      <c r="AX128" s="156" t="s">
        <v>80</v>
      </c>
      <c r="AY128" s="156" t="s">
        <v>137</v>
      </c>
    </row>
    <row r="129" spans="2:65" s="9" customFormat="1" ht="18.75" customHeight="1">
      <c r="B129" s="157"/>
      <c r="C129" s="26"/>
      <c r="D129" s="26"/>
      <c r="E129" s="158"/>
      <c r="F129" s="212" t="s">
        <v>146</v>
      </c>
      <c r="G129" s="212"/>
      <c r="H129" s="212"/>
      <c r="I129" s="212"/>
      <c r="J129" s="26"/>
      <c r="K129" s="159">
        <v>10.9</v>
      </c>
      <c r="N129" s="26"/>
      <c r="O129" s="26"/>
      <c r="P129" s="26"/>
      <c r="Q129" s="26"/>
      <c r="R129" s="160"/>
      <c r="T129" s="161"/>
      <c r="AA129" s="162"/>
      <c r="AT129" s="163" t="s">
        <v>145</v>
      </c>
      <c r="AU129" s="163" t="s">
        <v>95</v>
      </c>
      <c r="AV129" s="163" t="s">
        <v>95</v>
      </c>
      <c r="AW129" s="163" t="s">
        <v>103</v>
      </c>
      <c r="AX129" s="163" t="s">
        <v>80</v>
      </c>
      <c r="AY129" s="163" t="s">
        <v>137</v>
      </c>
    </row>
    <row r="130" spans="2:65" s="9" customFormat="1" ht="18.75" customHeight="1">
      <c r="B130" s="164"/>
      <c r="C130" s="26"/>
      <c r="D130" s="26"/>
      <c r="E130" s="165"/>
      <c r="F130" s="213" t="s">
        <v>147</v>
      </c>
      <c r="G130" s="213"/>
      <c r="H130" s="213"/>
      <c r="I130" s="213"/>
      <c r="J130" s="26"/>
      <c r="K130" s="166">
        <v>10.9</v>
      </c>
      <c r="N130" s="26"/>
      <c r="O130" s="26"/>
      <c r="P130" s="26"/>
      <c r="Q130" s="26"/>
      <c r="R130" s="167"/>
      <c r="T130" s="168"/>
      <c r="AA130" s="169"/>
      <c r="AT130" s="170" t="s">
        <v>145</v>
      </c>
      <c r="AU130" s="170" t="s">
        <v>95</v>
      </c>
      <c r="AV130" s="170" t="s">
        <v>142</v>
      </c>
      <c r="AW130" s="170" t="s">
        <v>103</v>
      </c>
      <c r="AX130" s="170" t="s">
        <v>21</v>
      </c>
      <c r="AY130" s="170" t="s">
        <v>137</v>
      </c>
    </row>
    <row r="131" spans="2:65" s="9" customFormat="1" ht="27" customHeight="1">
      <c r="B131" s="25"/>
      <c r="C131" s="142" t="s">
        <v>95</v>
      </c>
      <c r="D131" s="142" t="s">
        <v>138</v>
      </c>
      <c r="E131" s="143" t="s">
        <v>148</v>
      </c>
      <c r="F131" s="208" t="s">
        <v>149</v>
      </c>
      <c r="G131" s="208"/>
      <c r="H131" s="208"/>
      <c r="I131" s="208"/>
      <c r="J131" s="144" t="s">
        <v>141</v>
      </c>
      <c r="K131" s="145">
        <v>46.3</v>
      </c>
      <c r="L131" s="209"/>
      <c r="M131" s="209"/>
      <c r="N131" s="210">
        <f>ROUND($L$131*$K$131,2)</f>
        <v>0</v>
      </c>
      <c r="O131" s="210"/>
      <c r="P131" s="210"/>
      <c r="Q131" s="210"/>
      <c r="R131" s="27"/>
      <c r="T131" s="146"/>
      <c r="U131" s="147" t="s">
        <v>45</v>
      </c>
      <c r="V131" s="148">
        <v>0.16</v>
      </c>
      <c r="W131" s="148">
        <f>$V$131*$K$131</f>
        <v>7.4079999999999995</v>
      </c>
      <c r="X131" s="148">
        <v>0</v>
      </c>
      <c r="Y131" s="148">
        <f>$X$131*$K$131</f>
        <v>0</v>
      </c>
      <c r="Z131" s="148">
        <v>0.255</v>
      </c>
      <c r="AA131" s="149">
        <f>$Z$131*$K$131</f>
        <v>11.8065</v>
      </c>
      <c r="AR131" s="9" t="s">
        <v>142</v>
      </c>
      <c r="AT131" s="9" t="s">
        <v>138</v>
      </c>
      <c r="AU131" s="9" t="s">
        <v>95</v>
      </c>
      <c r="AY131" s="9" t="s">
        <v>137</v>
      </c>
      <c r="BE131" s="150">
        <f>IF($U$131="základní",$N$131,0)</f>
        <v>0</v>
      </c>
      <c r="BF131" s="150">
        <f>IF($U$131="snížená",$N$131,0)</f>
        <v>0</v>
      </c>
      <c r="BG131" s="150">
        <f>IF($U$131="zákl. přenesená",$N$131,0)</f>
        <v>0</v>
      </c>
      <c r="BH131" s="150">
        <f>IF($U$131="sníž. přenesená",$N$131,0)</f>
        <v>0</v>
      </c>
      <c r="BI131" s="150">
        <f>IF($U$131="nulová",$N$131,0)</f>
        <v>0</v>
      </c>
      <c r="BJ131" s="9" t="s">
        <v>21</v>
      </c>
      <c r="BK131" s="150">
        <f>ROUND($L$131*$K$131,2)</f>
        <v>0</v>
      </c>
      <c r="BL131" s="9" t="s">
        <v>142</v>
      </c>
      <c r="BM131" s="9" t="s">
        <v>150</v>
      </c>
    </row>
    <row r="132" spans="2:65" s="9" customFormat="1" ht="18.75" customHeight="1">
      <c r="B132" s="151"/>
      <c r="C132" s="26"/>
      <c r="D132" s="26"/>
      <c r="E132" s="152"/>
      <c r="F132" s="219" t="s">
        <v>151</v>
      </c>
      <c r="G132" s="219"/>
      <c r="H132" s="219"/>
      <c r="I132" s="219"/>
      <c r="J132" s="26"/>
      <c r="K132" s="152"/>
      <c r="N132" s="26"/>
      <c r="O132" s="26"/>
      <c r="P132" s="26"/>
      <c r="Q132" s="26"/>
      <c r="R132" s="153"/>
      <c r="T132" s="154"/>
      <c r="AA132" s="155"/>
      <c r="AT132" s="156" t="s">
        <v>145</v>
      </c>
      <c r="AU132" s="156" t="s">
        <v>95</v>
      </c>
      <c r="AV132" s="156" t="s">
        <v>21</v>
      </c>
      <c r="AW132" s="156" t="s">
        <v>103</v>
      </c>
      <c r="AX132" s="156" t="s">
        <v>80</v>
      </c>
      <c r="AY132" s="156" t="s">
        <v>137</v>
      </c>
    </row>
    <row r="133" spans="2:65" s="9" customFormat="1" ht="18.75" customHeight="1">
      <c r="B133" s="157"/>
      <c r="C133" s="26"/>
      <c r="D133" s="26"/>
      <c r="E133" s="158"/>
      <c r="F133" s="212" t="s">
        <v>152</v>
      </c>
      <c r="G133" s="212"/>
      <c r="H133" s="212"/>
      <c r="I133" s="212"/>
      <c r="J133" s="26"/>
      <c r="K133" s="159">
        <v>46.3</v>
      </c>
      <c r="N133" s="26"/>
      <c r="O133" s="26"/>
      <c r="P133" s="26"/>
      <c r="Q133" s="26"/>
      <c r="R133" s="160"/>
      <c r="T133" s="161"/>
      <c r="AA133" s="162"/>
      <c r="AT133" s="163" t="s">
        <v>145</v>
      </c>
      <c r="AU133" s="163" t="s">
        <v>95</v>
      </c>
      <c r="AV133" s="163" t="s">
        <v>95</v>
      </c>
      <c r="AW133" s="163" t="s">
        <v>103</v>
      </c>
      <c r="AX133" s="163" t="s">
        <v>80</v>
      </c>
      <c r="AY133" s="163" t="s">
        <v>137</v>
      </c>
    </row>
    <row r="134" spans="2:65" s="9" customFormat="1" ht="18.75" customHeight="1">
      <c r="B134" s="164"/>
      <c r="C134" s="26"/>
      <c r="D134" s="26"/>
      <c r="E134" s="165"/>
      <c r="F134" s="213" t="s">
        <v>147</v>
      </c>
      <c r="G134" s="213"/>
      <c r="H134" s="213"/>
      <c r="I134" s="213"/>
      <c r="J134" s="26"/>
      <c r="K134" s="166">
        <v>46.3</v>
      </c>
      <c r="N134" s="26"/>
      <c r="O134" s="26"/>
      <c r="P134" s="26"/>
      <c r="Q134" s="26"/>
      <c r="R134" s="167"/>
      <c r="T134" s="168"/>
      <c r="AA134" s="169"/>
      <c r="AT134" s="170" t="s">
        <v>145</v>
      </c>
      <c r="AU134" s="170" t="s">
        <v>95</v>
      </c>
      <c r="AV134" s="170" t="s">
        <v>142</v>
      </c>
      <c r="AW134" s="170" t="s">
        <v>103</v>
      </c>
      <c r="AX134" s="170" t="s">
        <v>21</v>
      </c>
      <c r="AY134" s="170" t="s">
        <v>137</v>
      </c>
    </row>
    <row r="135" spans="2:65" s="9" customFormat="1" ht="27" customHeight="1">
      <c r="B135" s="25"/>
      <c r="C135" s="142" t="s">
        <v>153</v>
      </c>
      <c r="D135" s="142" t="s">
        <v>138</v>
      </c>
      <c r="E135" s="143" t="s">
        <v>154</v>
      </c>
      <c r="F135" s="208" t="s">
        <v>155</v>
      </c>
      <c r="G135" s="208"/>
      <c r="H135" s="208"/>
      <c r="I135" s="208"/>
      <c r="J135" s="144" t="s">
        <v>141</v>
      </c>
      <c r="K135" s="145">
        <v>57.2</v>
      </c>
      <c r="L135" s="209"/>
      <c r="M135" s="209"/>
      <c r="N135" s="210">
        <f>ROUND($L$135*$K$135,2)</f>
        <v>0</v>
      </c>
      <c r="O135" s="210"/>
      <c r="P135" s="210"/>
      <c r="Q135" s="210"/>
      <c r="R135" s="27"/>
      <c r="T135" s="146"/>
      <c r="U135" s="147" t="s">
        <v>45</v>
      </c>
      <c r="V135" s="148">
        <v>0.16600000000000001</v>
      </c>
      <c r="W135" s="148">
        <f>$V$135*$K$135</f>
        <v>9.4952000000000005</v>
      </c>
      <c r="X135" s="148">
        <v>0</v>
      </c>
      <c r="Y135" s="148">
        <f>$X$135*$K$135</f>
        <v>0</v>
      </c>
      <c r="Z135" s="148">
        <v>0.4</v>
      </c>
      <c r="AA135" s="149">
        <f>$Z$135*$K$135</f>
        <v>22.880000000000003</v>
      </c>
      <c r="AR135" s="9" t="s">
        <v>142</v>
      </c>
      <c r="AT135" s="9" t="s">
        <v>138</v>
      </c>
      <c r="AU135" s="9" t="s">
        <v>95</v>
      </c>
      <c r="AY135" s="9" t="s">
        <v>137</v>
      </c>
      <c r="BE135" s="150">
        <f>IF($U$135="základní",$N$135,0)</f>
        <v>0</v>
      </c>
      <c r="BF135" s="150">
        <f>IF($U$135="snížená",$N$135,0)</f>
        <v>0</v>
      </c>
      <c r="BG135" s="150">
        <f>IF($U$135="zákl. přenesená",$N$135,0)</f>
        <v>0</v>
      </c>
      <c r="BH135" s="150">
        <f>IF($U$135="sníž. přenesená",$N$135,0)</f>
        <v>0</v>
      </c>
      <c r="BI135" s="150">
        <f>IF($U$135="nulová",$N$135,0)</f>
        <v>0</v>
      </c>
      <c r="BJ135" s="9" t="s">
        <v>21</v>
      </c>
      <c r="BK135" s="150">
        <f>ROUND($L$135*$K$135,2)</f>
        <v>0</v>
      </c>
      <c r="BL135" s="9" t="s">
        <v>142</v>
      </c>
      <c r="BM135" s="9" t="s">
        <v>156</v>
      </c>
    </row>
    <row r="136" spans="2:65" s="9" customFormat="1" ht="18.75" customHeight="1">
      <c r="B136" s="151"/>
      <c r="C136" s="26"/>
      <c r="D136" s="26"/>
      <c r="E136" s="152"/>
      <c r="F136" s="219" t="s">
        <v>144</v>
      </c>
      <c r="G136" s="219"/>
      <c r="H136" s="219"/>
      <c r="I136" s="219"/>
      <c r="J136" s="26"/>
      <c r="K136" s="152"/>
      <c r="N136" s="26"/>
      <c r="O136" s="26"/>
      <c r="P136" s="26"/>
      <c r="Q136" s="26"/>
      <c r="R136" s="153"/>
      <c r="T136" s="154"/>
      <c r="AA136" s="155"/>
      <c r="AT136" s="156" t="s">
        <v>145</v>
      </c>
      <c r="AU136" s="156" t="s">
        <v>95</v>
      </c>
      <c r="AV136" s="156" t="s">
        <v>21</v>
      </c>
      <c r="AW136" s="156" t="s">
        <v>103</v>
      </c>
      <c r="AX136" s="156" t="s">
        <v>80</v>
      </c>
      <c r="AY136" s="156" t="s">
        <v>137</v>
      </c>
    </row>
    <row r="137" spans="2:65" s="9" customFormat="1" ht="18.75" customHeight="1">
      <c r="B137" s="157"/>
      <c r="C137" s="26"/>
      <c r="D137" s="26"/>
      <c r="E137" s="158"/>
      <c r="F137" s="212" t="s">
        <v>146</v>
      </c>
      <c r="G137" s="212"/>
      <c r="H137" s="212"/>
      <c r="I137" s="212"/>
      <c r="J137" s="26"/>
      <c r="K137" s="159">
        <v>10.9</v>
      </c>
      <c r="N137" s="26"/>
      <c r="O137" s="26"/>
      <c r="P137" s="26"/>
      <c r="Q137" s="26"/>
      <c r="R137" s="160"/>
      <c r="T137" s="161"/>
      <c r="AA137" s="162"/>
      <c r="AT137" s="163" t="s">
        <v>145</v>
      </c>
      <c r="AU137" s="163" t="s">
        <v>95</v>
      </c>
      <c r="AV137" s="163" t="s">
        <v>95</v>
      </c>
      <c r="AW137" s="163" t="s">
        <v>103</v>
      </c>
      <c r="AX137" s="163" t="s">
        <v>80</v>
      </c>
      <c r="AY137" s="163" t="s">
        <v>137</v>
      </c>
    </row>
    <row r="138" spans="2:65" s="9" customFormat="1" ht="18.75" customHeight="1">
      <c r="B138" s="151"/>
      <c r="C138" s="26"/>
      <c r="D138" s="26"/>
      <c r="E138" s="152"/>
      <c r="F138" s="219" t="s">
        <v>151</v>
      </c>
      <c r="G138" s="219"/>
      <c r="H138" s="219"/>
      <c r="I138" s="219"/>
      <c r="J138" s="26"/>
      <c r="K138" s="152"/>
      <c r="N138" s="26"/>
      <c r="O138" s="26"/>
      <c r="P138" s="26"/>
      <c r="Q138" s="26"/>
      <c r="R138" s="153"/>
      <c r="T138" s="154"/>
      <c r="AA138" s="155"/>
      <c r="AT138" s="156" t="s">
        <v>145</v>
      </c>
      <c r="AU138" s="156" t="s">
        <v>95</v>
      </c>
      <c r="AV138" s="156" t="s">
        <v>21</v>
      </c>
      <c r="AW138" s="156" t="s">
        <v>103</v>
      </c>
      <c r="AX138" s="156" t="s">
        <v>80</v>
      </c>
      <c r="AY138" s="156" t="s">
        <v>137</v>
      </c>
    </row>
    <row r="139" spans="2:65" s="9" customFormat="1" ht="18.75" customHeight="1">
      <c r="B139" s="157"/>
      <c r="C139" s="26"/>
      <c r="D139" s="26"/>
      <c r="E139" s="158"/>
      <c r="F139" s="212" t="s">
        <v>152</v>
      </c>
      <c r="G139" s="212"/>
      <c r="H139" s="212"/>
      <c r="I139" s="212"/>
      <c r="J139" s="26"/>
      <c r="K139" s="159">
        <v>46.3</v>
      </c>
      <c r="N139" s="26"/>
      <c r="O139" s="26"/>
      <c r="P139" s="26"/>
      <c r="Q139" s="26"/>
      <c r="R139" s="160"/>
      <c r="T139" s="161"/>
      <c r="AA139" s="162"/>
      <c r="AT139" s="163" t="s">
        <v>145</v>
      </c>
      <c r="AU139" s="163" t="s">
        <v>95</v>
      </c>
      <c r="AV139" s="163" t="s">
        <v>95</v>
      </c>
      <c r="AW139" s="163" t="s">
        <v>103</v>
      </c>
      <c r="AX139" s="163" t="s">
        <v>80</v>
      </c>
      <c r="AY139" s="163" t="s">
        <v>137</v>
      </c>
    </row>
    <row r="140" spans="2:65" s="9" customFormat="1" ht="18.75" customHeight="1">
      <c r="B140" s="164"/>
      <c r="C140" s="26"/>
      <c r="D140" s="26"/>
      <c r="E140" s="165"/>
      <c r="F140" s="213" t="s">
        <v>147</v>
      </c>
      <c r="G140" s="213"/>
      <c r="H140" s="213"/>
      <c r="I140" s="213"/>
      <c r="J140" s="26"/>
      <c r="K140" s="166">
        <v>57.2</v>
      </c>
      <c r="N140" s="26"/>
      <c r="O140" s="26"/>
      <c r="P140" s="26"/>
      <c r="Q140" s="26"/>
      <c r="R140" s="167"/>
      <c r="T140" s="168"/>
      <c r="AA140" s="169"/>
      <c r="AT140" s="170" t="s">
        <v>145</v>
      </c>
      <c r="AU140" s="170" t="s">
        <v>95</v>
      </c>
      <c r="AV140" s="170" t="s">
        <v>142</v>
      </c>
      <c r="AW140" s="170" t="s">
        <v>103</v>
      </c>
      <c r="AX140" s="170" t="s">
        <v>21</v>
      </c>
      <c r="AY140" s="170" t="s">
        <v>137</v>
      </c>
    </row>
    <row r="141" spans="2:65" s="9" customFormat="1" ht="15.75" customHeight="1">
      <c r="B141" s="25"/>
      <c r="C141" s="142" t="s">
        <v>142</v>
      </c>
      <c r="D141" s="142" t="s">
        <v>138</v>
      </c>
      <c r="E141" s="143" t="s">
        <v>157</v>
      </c>
      <c r="F141" s="208" t="s">
        <v>158</v>
      </c>
      <c r="G141" s="208"/>
      <c r="H141" s="208"/>
      <c r="I141" s="208"/>
      <c r="J141" s="144" t="s">
        <v>159</v>
      </c>
      <c r="K141" s="145">
        <v>46.3</v>
      </c>
      <c r="L141" s="209"/>
      <c r="M141" s="209"/>
      <c r="N141" s="210">
        <f>ROUND($L$141*$K$141,2)</f>
        <v>0</v>
      </c>
      <c r="O141" s="210"/>
      <c r="P141" s="210"/>
      <c r="Q141" s="210"/>
      <c r="R141" s="27"/>
      <c r="T141" s="146"/>
      <c r="U141" s="147" t="s">
        <v>45</v>
      </c>
      <c r="V141" s="148">
        <v>0.13300000000000001</v>
      </c>
      <c r="W141" s="148">
        <f>$V$141*$K$141</f>
        <v>6.1578999999999997</v>
      </c>
      <c r="X141" s="148">
        <v>0</v>
      </c>
      <c r="Y141" s="148">
        <f>$X$141*$K$141</f>
        <v>0</v>
      </c>
      <c r="Z141" s="148">
        <v>0.20499999999999999</v>
      </c>
      <c r="AA141" s="149">
        <f>$Z$141*$K$141</f>
        <v>9.4914999999999985</v>
      </c>
      <c r="AR141" s="9" t="s">
        <v>142</v>
      </c>
      <c r="AT141" s="9" t="s">
        <v>138</v>
      </c>
      <c r="AU141" s="9" t="s">
        <v>95</v>
      </c>
      <c r="AY141" s="9" t="s">
        <v>137</v>
      </c>
      <c r="BE141" s="150">
        <f>IF($U$141="základní",$N$141,0)</f>
        <v>0</v>
      </c>
      <c r="BF141" s="150">
        <f>IF($U$141="snížená",$N$141,0)</f>
        <v>0</v>
      </c>
      <c r="BG141" s="150">
        <f>IF($U$141="zákl. přenesená",$N$141,0)</f>
        <v>0</v>
      </c>
      <c r="BH141" s="150">
        <f>IF($U$141="sníž. přenesená",$N$141,0)</f>
        <v>0</v>
      </c>
      <c r="BI141" s="150">
        <f>IF($U$141="nulová",$N$141,0)</f>
        <v>0</v>
      </c>
      <c r="BJ141" s="9" t="s">
        <v>21</v>
      </c>
      <c r="BK141" s="150">
        <f>ROUND($L$141*$K$141,2)</f>
        <v>0</v>
      </c>
      <c r="BL141" s="9" t="s">
        <v>142</v>
      </c>
      <c r="BM141" s="9" t="s">
        <v>160</v>
      </c>
    </row>
    <row r="142" spans="2:65" s="9" customFormat="1" ht="18.75" customHeight="1">
      <c r="B142" s="151"/>
      <c r="C142" s="26"/>
      <c r="D142" s="26"/>
      <c r="E142" s="152"/>
      <c r="F142" s="219" t="s">
        <v>151</v>
      </c>
      <c r="G142" s="219"/>
      <c r="H142" s="219"/>
      <c r="I142" s="219"/>
      <c r="J142" s="26"/>
      <c r="K142" s="152"/>
      <c r="N142" s="26"/>
      <c r="O142" s="26"/>
      <c r="P142" s="26"/>
      <c r="Q142" s="26"/>
      <c r="R142" s="153"/>
      <c r="T142" s="154"/>
      <c r="AA142" s="155"/>
      <c r="AT142" s="156" t="s">
        <v>145</v>
      </c>
      <c r="AU142" s="156" t="s">
        <v>95</v>
      </c>
      <c r="AV142" s="156" t="s">
        <v>21</v>
      </c>
      <c r="AW142" s="156" t="s">
        <v>103</v>
      </c>
      <c r="AX142" s="156" t="s">
        <v>80</v>
      </c>
      <c r="AY142" s="156" t="s">
        <v>137</v>
      </c>
    </row>
    <row r="143" spans="2:65" s="9" customFormat="1" ht="18.75" customHeight="1">
      <c r="B143" s="157"/>
      <c r="C143" s="26"/>
      <c r="D143" s="26"/>
      <c r="E143" s="158"/>
      <c r="F143" s="212" t="s">
        <v>161</v>
      </c>
      <c r="G143" s="212"/>
      <c r="H143" s="212"/>
      <c r="I143" s="212"/>
      <c r="J143" s="26"/>
      <c r="K143" s="159">
        <v>46.3</v>
      </c>
      <c r="N143" s="26"/>
      <c r="O143" s="26"/>
      <c r="P143" s="26"/>
      <c r="Q143" s="26"/>
      <c r="R143" s="160"/>
      <c r="T143" s="161"/>
      <c r="AA143" s="162"/>
      <c r="AT143" s="163" t="s">
        <v>145</v>
      </c>
      <c r="AU143" s="163" t="s">
        <v>95</v>
      </c>
      <c r="AV143" s="163" t="s">
        <v>95</v>
      </c>
      <c r="AW143" s="163" t="s">
        <v>103</v>
      </c>
      <c r="AX143" s="163" t="s">
        <v>80</v>
      </c>
      <c r="AY143" s="163" t="s">
        <v>137</v>
      </c>
    </row>
    <row r="144" spans="2:65" s="9" customFormat="1" ht="18.75" customHeight="1">
      <c r="B144" s="164"/>
      <c r="C144" s="26"/>
      <c r="D144" s="26"/>
      <c r="E144" s="165"/>
      <c r="F144" s="213" t="s">
        <v>147</v>
      </c>
      <c r="G144" s="213"/>
      <c r="H144" s="213"/>
      <c r="I144" s="213"/>
      <c r="J144" s="26"/>
      <c r="K144" s="166">
        <v>46.3</v>
      </c>
      <c r="N144" s="26"/>
      <c r="O144" s="26"/>
      <c r="P144" s="26"/>
      <c r="Q144" s="26"/>
      <c r="R144" s="167"/>
      <c r="T144" s="168"/>
      <c r="AA144" s="169"/>
      <c r="AT144" s="170" t="s">
        <v>145</v>
      </c>
      <c r="AU144" s="170" t="s">
        <v>95</v>
      </c>
      <c r="AV144" s="170" t="s">
        <v>142</v>
      </c>
      <c r="AW144" s="170" t="s">
        <v>103</v>
      </c>
      <c r="AX144" s="170" t="s">
        <v>21</v>
      </c>
      <c r="AY144" s="170" t="s">
        <v>137</v>
      </c>
    </row>
    <row r="145" spans="2:65" s="9" customFormat="1" ht="15.75" customHeight="1">
      <c r="B145" s="25"/>
      <c r="C145" s="142" t="s">
        <v>162</v>
      </c>
      <c r="D145" s="142" t="s">
        <v>138</v>
      </c>
      <c r="E145" s="143" t="s">
        <v>163</v>
      </c>
      <c r="F145" s="208" t="s">
        <v>164</v>
      </c>
      <c r="G145" s="208"/>
      <c r="H145" s="208"/>
      <c r="I145" s="208"/>
      <c r="J145" s="144" t="s">
        <v>159</v>
      </c>
      <c r="K145" s="145">
        <v>13.3</v>
      </c>
      <c r="L145" s="209"/>
      <c r="M145" s="209"/>
      <c r="N145" s="210">
        <f>ROUND($L$145*$K$145,2)</f>
        <v>0</v>
      </c>
      <c r="O145" s="210"/>
      <c r="P145" s="210"/>
      <c r="Q145" s="210"/>
      <c r="R145" s="27"/>
      <c r="T145" s="146"/>
      <c r="U145" s="147" t="s">
        <v>45</v>
      </c>
      <c r="V145" s="148">
        <v>9.5000000000000001E-2</v>
      </c>
      <c r="W145" s="148">
        <f>$V$145*$K$145</f>
        <v>1.2635000000000001</v>
      </c>
      <c r="X145" s="148">
        <v>0</v>
      </c>
      <c r="Y145" s="148">
        <f>$X$145*$K$145</f>
        <v>0</v>
      </c>
      <c r="Z145" s="148">
        <v>0.04</v>
      </c>
      <c r="AA145" s="149">
        <f>$Z$145*$K$145</f>
        <v>0.53200000000000003</v>
      </c>
      <c r="AR145" s="9" t="s">
        <v>142</v>
      </c>
      <c r="AT145" s="9" t="s">
        <v>138</v>
      </c>
      <c r="AU145" s="9" t="s">
        <v>95</v>
      </c>
      <c r="AY145" s="9" t="s">
        <v>137</v>
      </c>
      <c r="BE145" s="150">
        <f>IF($U$145="základní",$N$145,0)</f>
        <v>0</v>
      </c>
      <c r="BF145" s="150">
        <f>IF($U$145="snížená",$N$145,0)</f>
        <v>0</v>
      </c>
      <c r="BG145" s="150">
        <f>IF($U$145="zákl. přenesená",$N$145,0)</f>
        <v>0</v>
      </c>
      <c r="BH145" s="150">
        <f>IF($U$145="sníž. přenesená",$N$145,0)</f>
        <v>0</v>
      </c>
      <c r="BI145" s="150">
        <f>IF($U$145="nulová",$N$145,0)</f>
        <v>0</v>
      </c>
      <c r="BJ145" s="9" t="s">
        <v>21</v>
      </c>
      <c r="BK145" s="150">
        <f>ROUND($L$145*$K$145,2)</f>
        <v>0</v>
      </c>
      <c r="BL145" s="9" t="s">
        <v>142</v>
      </c>
      <c r="BM145" s="9" t="s">
        <v>165</v>
      </c>
    </row>
    <row r="146" spans="2:65" s="9" customFormat="1" ht="18.75" customHeight="1">
      <c r="B146" s="151"/>
      <c r="C146" s="26"/>
      <c r="D146" s="26"/>
      <c r="E146" s="152"/>
      <c r="F146" s="219" t="s">
        <v>166</v>
      </c>
      <c r="G146" s="219"/>
      <c r="H146" s="219"/>
      <c r="I146" s="219"/>
      <c r="J146" s="26"/>
      <c r="K146" s="152"/>
      <c r="N146" s="26"/>
      <c r="O146" s="26"/>
      <c r="P146" s="26"/>
      <c r="Q146" s="26"/>
      <c r="R146" s="153"/>
      <c r="T146" s="154"/>
      <c r="AA146" s="155"/>
      <c r="AT146" s="156" t="s">
        <v>145</v>
      </c>
      <c r="AU146" s="156" t="s">
        <v>95</v>
      </c>
      <c r="AV146" s="156" t="s">
        <v>21</v>
      </c>
      <c r="AW146" s="156" t="s">
        <v>103</v>
      </c>
      <c r="AX146" s="156" t="s">
        <v>80</v>
      </c>
      <c r="AY146" s="156" t="s">
        <v>137</v>
      </c>
    </row>
    <row r="147" spans="2:65" s="9" customFormat="1" ht="18.75" customHeight="1">
      <c r="B147" s="157"/>
      <c r="C147" s="26"/>
      <c r="D147" s="26"/>
      <c r="E147" s="158"/>
      <c r="F147" s="212" t="s">
        <v>167</v>
      </c>
      <c r="G147" s="212"/>
      <c r="H147" s="212"/>
      <c r="I147" s="212"/>
      <c r="J147" s="26"/>
      <c r="K147" s="159">
        <v>13.3</v>
      </c>
      <c r="N147" s="26"/>
      <c r="O147" s="26"/>
      <c r="P147" s="26"/>
      <c r="Q147" s="26"/>
      <c r="R147" s="160"/>
      <c r="T147" s="161"/>
      <c r="AA147" s="162"/>
      <c r="AT147" s="163" t="s">
        <v>145</v>
      </c>
      <c r="AU147" s="163" t="s">
        <v>95</v>
      </c>
      <c r="AV147" s="163" t="s">
        <v>95</v>
      </c>
      <c r="AW147" s="163" t="s">
        <v>103</v>
      </c>
      <c r="AX147" s="163" t="s">
        <v>80</v>
      </c>
      <c r="AY147" s="163" t="s">
        <v>137</v>
      </c>
    </row>
    <row r="148" spans="2:65" s="9" customFormat="1" ht="18.75" customHeight="1">
      <c r="B148" s="164"/>
      <c r="C148" s="26"/>
      <c r="D148" s="26"/>
      <c r="E148" s="165"/>
      <c r="F148" s="213" t="s">
        <v>147</v>
      </c>
      <c r="G148" s="213"/>
      <c r="H148" s="213"/>
      <c r="I148" s="213"/>
      <c r="J148" s="26"/>
      <c r="K148" s="166">
        <v>13.3</v>
      </c>
      <c r="N148" s="26"/>
      <c r="O148" s="26"/>
      <c r="P148" s="26"/>
      <c r="Q148" s="26"/>
      <c r="R148" s="167"/>
      <c r="T148" s="168"/>
      <c r="AA148" s="169"/>
      <c r="AT148" s="170" t="s">
        <v>145</v>
      </c>
      <c r="AU148" s="170" t="s">
        <v>95</v>
      </c>
      <c r="AV148" s="170" t="s">
        <v>142</v>
      </c>
      <c r="AW148" s="170" t="s">
        <v>103</v>
      </c>
      <c r="AX148" s="170" t="s">
        <v>21</v>
      </c>
      <c r="AY148" s="170" t="s">
        <v>137</v>
      </c>
    </row>
    <row r="149" spans="2:65" s="9" customFormat="1" ht="27" customHeight="1">
      <c r="B149" s="25"/>
      <c r="C149" s="142" t="s">
        <v>168</v>
      </c>
      <c r="D149" s="142" t="s">
        <v>138</v>
      </c>
      <c r="E149" s="143" t="s">
        <v>169</v>
      </c>
      <c r="F149" s="208" t="s">
        <v>170</v>
      </c>
      <c r="G149" s="208"/>
      <c r="H149" s="208"/>
      <c r="I149" s="208"/>
      <c r="J149" s="144" t="s">
        <v>171</v>
      </c>
      <c r="K149" s="145">
        <v>69.284999999999997</v>
      </c>
      <c r="L149" s="209"/>
      <c r="M149" s="209"/>
      <c r="N149" s="210">
        <f>ROUND($L$149*$K$149,2)</f>
        <v>0</v>
      </c>
      <c r="O149" s="210"/>
      <c r="P149" s="210"/>
      <c r="Q149" s="210"/>
      <c r="R149" s="27"/>
      <c r="T149" s="146"/>
      <c r="U149" s="147" t="s">
        <v>45</v>
      </c>
      <c r="V149" s="148">
        <v>9.7000000000000003E-2</v>
      </c>
      <c r="W149" s="148">
        <f>$V$149*$K$149</f>
        <v>6.7206450000000002</v>
      </c>
      <c r="X149" s="148">
        <v>0</v>
      </c>
      <c r="Y149" s="148">
        <f>$X$149*$K$149</f>
        <v>0</v>
      </c>
      <c r="Z149" s="148">
        <v>0</v>
      </c>
      <c r="AA149" s="149">
        <f>$Z$149*$K$149</f>
        <v>0</v>
      </c>
      <c r="AR149" s="9" t="s">
        <v>142</v>
      </c>
      <c r="AT149" s="9" t="s">
        <v>138</v>
      </c>
      <c r="AU149" s="9" t="s">
        <v>95</v>
      </c>
      <c r="AY149" s="9" t="s">
        <v>137</v>
      </c>
      <c r="BE149" s="150">
        <f>IF($U$149="základní",$N$149,0)</f>
        <v>0</v>
      </c>
      <c r="BF149" s="150">
        <f>IF($U$149="snížená",$N$149,0)</f>
        <v>0</v>
      </c>
      <c r="BG149" s="150">
        <f>IF($U$149="zákl. přenesená",$N$149,0)</f>
        <v>0</v>
      </c>
      <c r="BH149" s="150">
        <f>IF($U$149="sníž. přenesená",$N$149,0)</f>
        <v>0</v>
      </c>
      <c r="BI149" s="150">
        <f>IF($U$149="nulová",$N$149,0)</f>
        <v>0</v>
      </c>
      <c r="BJ149" s="9" t="s">
        <v>21</v>
      </c>
      <c r="BK149" s="150">
        <f>ROUND($L$149*$K$149,2)</f>
        <v>0</v>
      </c>
      <c r="BL149" s="9" t="s">
        <v>142</v>
      </c>
      <c r="BM149" s="9" t="s">
        <v>172</v>
      </c>
    </row>
    <row r="150" spans="2:65" s="9" customFormat="1" ht="18.75" customHeight="1">
      <c r="B150" s="157"/>
      <c r="C150" s="26"/>
      <c r="D150" s="26"/>
      <c r="E150" s="158"/>
      <c r="F150" s="212" t="s">
        <v>173</v>
      </c>
      <c r="G150" s="212"/>
      <c r="H150" s="212"/>
      <c r="I150" s="212"/>
      <c r="J150" s="26"/>
      <c r="K150" s="159">
        <v>67.185000000000002</v>
      </c>
      <c r="N150" s="26"/>
      <c r="O150" s="26"/>
      <c r="P150" s="26"/>
      <c r="Q150" s="26"/>
      <c r="R150" s="160"/>
      <c r="T150" s="161"/>
      <c r="AA150" s="162"/>
      <c r="AT150" s="163" t="s">
        <v>145</v>
      </c>
      <c r="AU150" s="163" t="s">
        <v>95</v>
      </c>
      <c r="AV150" s="163" t="s">
        <v>95</v>
      </c>
      <c r="AW150" s="163" t="s">
        <v>103</v>
      </c>
      <c r="AX150" s="163" t="s">
        <v>80</v>
      </c>
      <c r="AY150" s="163" t="s">
        <v>137</v>
      </c>
    </row>
    <row r="151" spans="2:65" s="9" customFormat="1" ht="18.75" customHeight="1">
      <c r="B151" s="157"/>
      <c r="C151" s="26"/>
      <c r="D151" s="26"/>
      <c r="E151" s="158"/>
      <c r="F151" s="212" t="s">
        <v>174</v>
      </c>
      <c r="G151" s="212"/>
      <c r="H151" s="212"/>
      <c r="I151" s="212"/>
      <c r="J151" s="26"/>
      <c r="K151" s="159">
        <v>2.1</v>
      </c>
      <c r="N151" s="26"/>
      <c r="O151" s="26"/>
      <c r="P151" s="26"/>
      <c r="Q151" s="26"/>
      <c r="R151" s="160"/>
      <c r="T151" s="161"/>
      <c r="AA151" s="162"/>
      <c r="AT151" s="163" t="s">
        <v>145</v>
      </c>
      <c r="AU151" s="163" t="s">
        <v>95</v>
      </c>
      <c r="AV151" s="163" t="s">
        <v>95</v>
      </c>
      <c r="AW151" s="163" t="s">
        <v>103</v>
      </c>
      <c r="AX151" s="163" t="s">
        <v>80</v>
      </c>
      <c r="AY151" s="163" t="s">
        <v>137</v>
      </c>
    </row>
    <row r="152" spans="2:65" s="9" customFormat="1" ht="18.75" customHeight="1">
      <c r="B152" s="164"/>
      <c r="C152" s="26"/>
      <c r="D152" s="26"/>
      <c r="E152" s="165"/>
      <c r="F152" s="213" t="s">
        <v>147</v>
      </c>
      <c r="G152" s="213"/>
      <c r="H152" s="213"/>
      <c r="I152" s="213"/>
      <c r="J152" s="26"/>
      <c r="K152" s="166">
        <v>69.284999999999997</v>
      </c>
      <c r="N152" s="26"/>
      <c r="O152" s="26"/>
      <c r="P152" s="26"/>
      <c r="Q152" s="26"/>
      <c r="R152" s="167"/>
      <c r="T152" s="168"/>
      <c r="AA152" s="169"/>
      <c r="AT152" s="170" t="s">
        <v>145</v>
      </c>
      <c r="AU152" s="170" t="s">
        <v>95</v>
      </c>
      <c r="AV152" s="170" t="s">
        <v>142</v>
      </c>
      <c r="AW152" s="170" t="s">
        <v>103</v>
      </c>
      <c r="AX152" s="170" t="s">
        <v>21</v>
      </c>
      <c r="AY152" s="170" t="s">
        <v>137</v>
      </c>
    </row>
    <row r="153" spans="2:65" s="9" customFormat="1" ht="27" customHeight="1">
      <c r="B153" s="25"/>
      <c r="C153" s="142" t="s">
        <v>175</v>
      </c>
      <c r="D153" s="142" t="s">
        <v>138</v>
      </c>
      <c r="E153" s="143" t="s">
        <v>176</v>
      </c>
      <c r="F153" s="208" t="s">
        <v>177</v>
      </c>
      <c r="G153" s="208"/>
      <c r="H153" s="208"/>
      <c r="I153" s="208"/>
      <c r="J153" s="144" t="s">
        <v>171</v>
      </c>
      <c r="K153" s="145">
        <v>18.8</v>
      </c>
      <c r="L153" s="209"/>
      <c r="M153" s="209"/>
      <c r="N153" s="210">
        <f>ROUND($L$153*$K$153,2)</f>
        <v>0</v>
      </c>
      <c r="O153" s="210"/>
      <c r="P153" s="210"/>
      <c r="Q153" s="210"/>
      <c r="R153" s="27"/>
      <c r="T153" s="146"/>
      <c r="U153" s="147" t="s">
        <v>45</v>
      </c>
      <c r="V153" s="148">
        <v>0.36799999999999999</v>
      </c>
      <c r="W153" s="148">
        <f>$V$153*$K$153</f>
        <v>6.9184000000000001</v>
      </c>
      <c r="X153" s="148">
        <v>0</v>
      </c>
      <c r="Y153" s="148">
        <f>$X$153*$K$153</f>
        <v>0</v>
      </c>
      <c r="Z153" s="148">
        <v>0</v>
      </c>
      <c r="AA153" s="149">
        <f>$Z$153*$K$153</f>
        <v>0</v>
      </c>
      <c r="AR153" s="9" t="s">
        <v>142</v>
      </c>
      <c r="AT153" s="9" t="s">
        <v>138</v>
      </c>
      <c r="AU153" s="9" t="s">
        <v>95</v>
      </c>
      <c r="AY153" s="9" t="s">
        <v>137</v>
      </c>
      <c r="BE153" s="150">
        <f>IF($U$153="základní",$N$153,0)</f>
        <v>0</v>
      </c>
      <c r="BF153" s="150">
        <f>IF($U$153="snížená",$N$153,0)</f>
        <v>0</v>
      </c>
      <c r="BG153" s="150">
        <f>IF($U$153="zákl. přenesená",$N$153,0)</f>
        <v>0</v>
      </c>
      <c r="BH153" s="150">
        <f>IF($U$153="sníž. přenesená",$N$153,0)</f>
        <v>0</v>
      </c>
      <c r="BI153" s="150">
        <f>IF($U$153="nulová",$N$153,0)</f>
        <v>0</v>
      </c>
      <c r="BJ153" s="9" t="s">
        <v>21</v>
      </c>
      <c r="BK153" s="150">
        <f>ROUND($L$153*$K$153,2)</f>
        <v>0</v>
      </c>
      <c r="BL153" s="9" t="s">
        <v>142</v>
      </c>
      <c r="BM153" s="9" t="s">
        <v>178</v>
      </c>
    </row>
    <row r="154" spans="2:65" s="9" customFormat="1" ht="18.75" customHeight="1">
      <c r="B154" s="151"/>
      <c r="C154" s="26"/>
      <c r="D154" s="26"/>
      <c r="E154" s="152"/>
      <c r="F154" s="219" t="s">
        <v>179</v>
      </c>
      <c r="G154" s="219"/>
      <c r="H154" s="219"/>
      <c r="I154" s="219"/>
      <c r="J154" s="26"/>
      <c r="K154" s="152"/>
      <c r="N154" s="26"/>
      <c r="O154" s="26"/>
      <c r="P154" s="26"/>
      <c r="Q154" s="26"/>
      <c r="R154" s="153"/>
      <c r="T154" s="154"/>
      <c r="AA154" s="155"/>
      <c r="AT154" s="156" t="s">
        <v>145</v>
      </c>
      <c r="AU154" s="156" t="s">
        <v>95</v>
      </c>
      <c r="AV154" s="156" t="s">
        <v>21</v>
      </c>
      <c r="AW154" s="156" t="s">
        <v>103</v>
      </c>
      <c r="AX154" s="156" t="s">
        <v>80</v>
      </c>
      <c r="AY154" s="156" t="s">
        <v>137</v>
      </c>
    </row>
    <row r="155" spans="2:65" s="9" customFormat="1" ht="18.75" customHeight="1">
      <c r="B155" s="157"/>
      <c r="C155" s="26"/>
      <c r="D155" s="26"/>
      <c r="E155" s="158"/>
      <c r="F155" s="212" t="s">
        <v>180</v>
      </c>
      <c r="G155" s="212"/>
      <c r="H155" s="212"/>
      <c r="I155" s="212"/>
      <c r="J155" s="26"/>
      <c r="K155" s="159">
        <v>18</v>
      </c>
      <c r="N155" s="26"/>
      <c r="O155" s="26"/>
      <c r="P155" s="26"/>
      <c r="Q155" s="26"/>
      <c r="R155" s="160"/>
      <c r="T155" s="161"/>
      <c r="AA155" s="162"/>
      <c r="AT155" s="163" t="s">
        <v>145</v>
      </c>
      <c r="AU155" s="163" t="s">
        <v>95</v>
      </c>
      <c r="AV155" s="163" t="s">
        <v>95</v>
      </c>
      <c r="AW155" s="163" t="s">
        <v>103</v>
      </c>
      <c r="AX155" s="163" t="s">
        <v>80</v>
      </c>
      <c r="AY155" s="163" t="s">
        <v>137</v>
      </c>
    </row>
    <row r="156" spans="2:65" s="9" customFormat="1" ht="18.75" customHeight="1">
      <c r="B156" s="151"/>
      <c r="C156" s="26"/>
      <c r="D156" s="26"/>
      <c r="E156" s="152"/>
      <c r="F156" s="219" t="s">
        <v>181</v>
      </c>
      <c r="G156" s="219"/>
      <c r="H156" s="219"/>
      <c r="I156" s="219"/>
      <c r="J156" s="26"/>
      <c r="K156" s="152"/>
      <c r="N156" s="26"/>
      <c r="O156" s="26"/>
      <c r="P156" s="26"/>
      <c r="Q156" s="26"/>
      <c r="R156" s="153"/>
      <c r="T156" s="154"/>
      <c r="AA156" s="155"/>
      <c r="AT156" s="156" t="s">
        <v>145</v>
      </c>
      <c r="AU156" s="156" t="s">
        <v>95</v>
      </c>
      <c r="AV156" s="156" t="s">
        <v>21</v>
      </c>
      <c r="AW156" s="156" t="s">
        <v>103</v>
      </c>
      <c r="AX156" s="156" t="s">
        <v>80</v>
      </c>
      <c r="AY156" s="156" t="s">
        <v>137</v>
      </c>
    </row>
    <row r="157" spans="2:65" s="9" customFormat="1" ht="18.75" customHeight="1">
      <c r="B157" s="157"/>
      <c r="C157" s="26"/>
      <c r="D157" s="26"/>
      <c r="E157" s="158"/>
      <c r="F157" s="212" t="s">
        <v>182</v>
      </c>
      <c r="G157" s="212"/>
      <c r="H157" s="212"/>
      <c r="I157" s="212"/>
      <c r="J157" s="26"/>
      <c r="K157" s="159">
        <v>0.8</v>
      </c>
      <c r="N157" s="26"/>
      <c r="O157" s="26"/>
      <c r="P157" s="26"/>
      <c r="Q157" s="26"/>
      <c r="R157" s="160"/>
      <c r="T157" s="161"/>
      <c r="AA157" s="162"/>
      <c r="AT157" s="163" t="s">
        <v>145</v>
      </c>
      <c r="AU157" s="163" t="s">
        <v>95</v>
      </c>
      <c r="AV157" s="163" t="s">
        <v>95</v>
      </c>
      <c r="AW157" s="163" t="s">
        <v>103</v>
      </c>
      <c r="AX157" s="163" t="s">
        <v>80</v>
      </c>
      <c r="AY157" s="163" t="s">
        <v>137</v>
      </c>
    </row>
    <row r="158" spans="2:65" s="9" customFormat="1" ht="18.75" customHeight="1">
      <c r="B158" s="164"/>
      <c r="C158" s="26"/>
      <c r="D158" s="26"/>
      <c r="E158" s="165"/>
      <c r="F158" s="213" t="s">
        <v>147</v>
      </c>
      <c r="G158" s="213"/>
      <c r="H158" s="213"/>
      <c r="I158" s="213"/>
      <c r="J158" s="26"/>
      <c r="K158" s="166">
        <v>18.8</v>
      </c>
      <c r="N158" s="26"/>
      <c r="O158" s="26"/>
      <c r="P158" s="26"/>
      <c r="Q158" s="26"/>
      <c r="R158" s="167"/>
      <c r="T158" s="168"/>
      <c r="AA158" s="169"/>
      <c r="AT158" s="170" t="s">
        <v>145</v>
      </c>
      <c r="AU158" s="170" t="s">
        <v>95</v>
      </c>
      <c r="AV158" s="170" t="s">
        <v>142</v>
      </c>
      <c r="AW158" s="170" t="s">
        <v>103</v>
      </c>
      <c r="AX158" s="170" t="s">
        <v>21</v>
      </c>
      <c r="AY158" s="170" t="s">
        <v>137</v>
      </c>
    </row>
    <row r="159" spans="2:65" s="9" customFormat="1" ht="27" customHeight="1">
      <c r="B159" s="25"/>
      <c r="C159" s="142" t="s">
        <v>183</v>
      </c>
      <c r="D159" s="142" t="s">
        <v>138</v>
      </c>
      <c r="E159" s="143" t="s">
        <v>184</v>
      </c>
      <c r="F159" s="208" t="s">
        <v>185</v>
      </c>
      <c r="G159" s="208"/>
      <c r="H159" s="208"/>
      <c r="I159" s="208"/>
      <c r="J159" s="144" t="s">
        <v>171</v>
      </c>
      <c r="K159" s="145">
        <v>32.29</v>
      </c>
      <c r="L159" s="209"/>
      <c r="M159" s="209"/>
      <c r="N159" s="210">
        <f>ROUND($L$159*$K$159,2)</f>
        <v>0</v>
      </c>
      <c r="O159" s="210"/>
      <c r="P159" s="210"/>
      <c r="Q159" s="210"/>
      <c r="R159" s="27"/>
      <c r="T159" s="146"/>
      <c r="U159" s="147" t="s">
        <v>45</v>
      </c>
      <c r="V159" s="148">
        <v>2.3199999999999998</v>
      </c>
      <c r="W159" s="148">
        <f>$V$159*$K$159</f>
        <v>74.91279999999999</v>
      </c>
      <c r="X159" s="148">
        <v>0</v>
      </c>
      <c r="Y159" s="148">
        <f>$X$159*$K$159</f>
        <v>0</v>
      </c>
      <c r="Z159" s="148">
        <v>0</v>
      </c>
      <c r="AA159" s="149">
        <f>$Z$159*$K$159</f>
        <v>0</v>
      </c>
      <c r="AR159" s="9" t="s">
        <v>142</v>
      </c>
      <c r="AT159" s="9" t="s">
        <v>138</v>
      </c>
      <c r="AU159" s="9" t="s">
        <v>95</v>
      </c>
      <c r="AY159" s="9" t="s">
        <v>137</v>
      </c>
      <c r="BE159" s="150">
        <f>IF($U$159="základní",$N$159,0)</f>
        <v>0</v>
      </c>
      <c r="BF159" s="150">
        <f>IF($U$159="snížená",$N$159,0)</f>
        <v>0</v>
      </c>
      <c r="BG159" s="150">
        <f>IF($U$159="zákl. přenesená",$N$159,0)</f>
        <v>0</v>
      </c>
      <c r="BH159" s="150">
        <f>IF($U$159="sníž. přenesená",$N$159,0)</f>
        <v>0</v>
      </c>
      <c r="BI159" s="150">
        <f>IF($U$159="nulová",$N$159,0)</f>
        <v>0</v>
      </c>
      <c r="BJ159" s="9" t="s">
        <v>21</v>
      </c>
      <c r="BK159" s="150">
        <f>ROUND($L$159*$K$159,2)</f>
        <v>0</v>
      </c>
      <c r="BL159" s="9" t="s">
        <v>142</v>
      </c>
      <c r="BM159" s="9" t="s">
        <v>186</v>
      </c>
    </row>
    <row r="160" spans="2:65" s="9" customFormat="1" ht="18.75" customHeight="1">
      <c r="B160" s="151"/>
      <c r="C160" s="26"/>
      <c r="D160" s="26"/>
      <c r="E160" s="152"/>
      <c r="F160" s="219" t="s">
        <v>187</v>
      </c>
      <c r="G160" s="219"/>
      <c r="H160" s="219"/>
      <c r="I160" s="219"/>
      <c r="J160" s="26"/>
      <c r="K160" s="152"/>
      <c r="N160" s="26"/>
      <c r="O160" s="26"/>
      <c r="P160" s="26"/>
      <c r="Q160" s="26"/>
      <c r="R160" s="153"/>
      <c r="T160" s="154"/>
      <c r="AA160" s="155"/>
      <c r="AT160" s="156" t="s">
        <v>145</v>
      </c>
      <c r="AU160" s="156" t="s">
        <v>95</v>
      </c>
      <c r="AV160" s="156" t="s">
        <v>21</v>
      </c>
      <c r="AW160" s="156" t="s">
        <v>103</v>
      </c>
      <c r="AX160" s="156" t="s">
        <v>80</v>
      </c>
      <c r="AY160" s="156" t="s">
        <v>137</v>
      </c>
    </row>
    <row r="161" spans="2:65" s="9" customFormat="1" ht="18.75" customHeight="1">
      <c r="B161" s="157"/>
      <c r="C161" s="26"/>
      <c r="D161" s="26"/>
      <c r="E161" s="158"/>
      <c r="F161" s="212" t="s">
        <v>188</v>
      </c>
      <c r="G161" s="212"/>
      <c r="H161" s="212"/>
      <c r="I161" s="212"/>
      <c r="J161" s="26"/>
      <c r="K161" s="159">
        <v>6.8159999999999998</v>
      </c>
      <c r="N161" s="26"/>
      <c r="O161" s="26"/>
      <c r="P161" s="26"/>
      <c r="Q161" s="26"/>
      <c r="R161" s="160"/>
      <c r="T161" s="161"/>
      <c r="AA161" s="162"/>
      <c r="AT161" s="163" t="s">
        <v>145</v>
      </c>
      <c r="AU161" s="163" t="s">
        <v>95</v>
      </c>
      <c r="AV161" s="163" t="s">
        <v>95</v>
      </c>
      <c r="AW161" s="163" t="s">
        <v>103</v>
      </c>
      <c r="AX161" s="163" t="s">
        <v>80</v>
      </c>
      <c r="AY161" s="163" t="s">
        <v>137</v>
      </c>
    </row>
    <row r="162" spans="2:65" s="9" customFormat="1" ht="18.75" customHeight="1">
      <c r="B162" s="151"/>
      <c r="C162" s="26"/>
      <c r="D162" s="26"/>
      <c r="E162" s="152"/>
      <c r="F162" s="219" t="s">
        <v>189</v>
      </c>
      <c r="G162" s="219"/>
      <c r="H162" s="219"/>
      <c r="I162" s="219"/>
      <c r="J162" s="26"/>
      <c r="K162" s="152"/>
      <c r="N162" s="26"/>
      <c r="O162" s="26"/>
      <c r="P162" s="26"/>
      <c r="Q162" s="26"/>
      <c r="R162" s="153"/>
      <c r="T162" s="154"/>
      <c r="AA162" s="155"/>
      <c r="AT162" s="156" t="s">
        <v>145</v>
      </c>
      <c r="AU162" s="156" t="s">
        <v>95</v>
      </c>
      <c r="AV162" s="156" t="s">
        <v>21</v>
      </c>
      <c r="AW162" s="156" t="s">
        <v>103</v>
      </c>
      <c r="AX162" s="156" t="s">
        <v>80</v>
      </c>
      <c r="AY162" s="156" t="s">
        <v>137</v>
      </c>
    </row>
    <row r="163" spans="2:65" s="9" customFormat="1" ht="18.75" customHeight="1">
      <c r="B163" s="157"/>
      <c r="C163" s="26"/>
      <c r="D163" s="26"/>
      <c r="E163" s="158"/>
      <c r="F163" s="212" t="s">
        <v>190</v>
      </c>
      <c r="G163" s="212"/>
      <c r="H163" s="212"/>
      <c r="I163" s="212"/>
      <c r="J163" s="26"/>
      <c r="K163" s="159">
        <v>25.474</v>
      </c>
      <c r="N163" s="26"/>
      <c r="O163" s="26"/>
      <c r="P163" s="26"/>
      <c r="Q163" s="26"/>
      <c r="R163" s="160"/>
      <c r="T163" s="161"/>
      <c r="AA163" s="162"/>
      <c r="AT163" s="163" t="s">
        <v>145</v>
      </c>
      <c r="AU163" s="163" t="s">
        <v>95</v>
      </c>
      <c r="AV163" s="163" t="s">
        <v>95</v>
      </c>
      <c r="AW163" s="163" t="s">
        <v>103</v>
      </c>
      <c r="AX163" s="163" t="s">
        <v>80</v>
      </c>
      <c r="AY163" s="163" t="s">
        <v>137</v>
      </c>
    </row>
    <row r="164" spans="2:65" s="9" customFormat="1" ht="18.75" customHeight="1">
      <c r="B164" s="164"/>
      <c r="C164" s="26"/>
      <c r="D164" s="26"/>
      <c r="E164" s="165"/>
      <c r="F164" s="213" t="s">
        <v>147</v>
      </c>
      <c r="G164" s="213"/>
      <c r="H164" s="213"/>
      <c r="I164" s="213"/>
      <c r="J164" s="26"/>
      <c r="K164" s="166">
        <v>32.29</v>
      </c>
      <c r="N164" s="26"/>
      <c r="O164" s="26"/>
      <c r="P164" s="26"/>
      <c r="Q164" s="26"/>
      <c r="R164" s="167"/>
      <c r="T164" s="168"/>
      <c r="AA164" s="169"/>
      <c r="AT164" s="170" t="s">
        <v>145</v>
      </c>
      <c r="AU164" s="170" t="s">
        <v>95</v>
      </c>
      <c r="AV164" s="170" t="s">
        <v>142</v>
      </c>
      <c r="AW164" s="170" t="s">
        <v>103</v>
      </c>
      <c r="AX164" s="170" t="s">
        <v>21</v>
      </c>
      <c r="AY164" s="170" t="s">
        <v>137</v>
      </c>
    </row>
    <row r="165" spans="2:65" s="9" customFormat="1" ht="27" customHeight="1">
      <c r="B165" s="25"/>
      <c r="C165" s="142" t="s">
        <v>191</v>
      </c>
      <c r="D165" s="142" t="s">
        <v>138</v>
      </c>
      <c r="E165" s="143" t="s">
        <v>192</v>
      </c>
      <c r="F165" s="208" t="s">
        <v>193</v>
      </c>
      <c r="G165" s="208"/>
      <c r="H165" s="208"/>
      <c r="I165" s="208"/>
      <c r="J165" s="144" t="s">
        <v>171</v>
      </c>
      <c r="K165" s="145">
        <v>6.8159999999999998</v>
      </c>
      <c r="L165" s="209"/>
      <c r="M165" s="209"/>
      <c r="N165" s="210">
        <f>ROUND($L$165*$K$165,2)</f>
        <v>0</v>
      </c>
      <c r="O165" s="210"/>
      <c r="P165" s="210"/>
      <c r="Q165" s="210"/>
      <c r="R165" s="27"/>
      <c r="T165" s="146"/>
      <c r="U165" s="147" t="s">
        <v>45</v>
      </c>
      <c r="V165" s="148">
        <v>0.65400000000000003</v>
      </c>
      <c r="W165" s="148">
        <f>$V$165*$K$165</f>
        <v>4.4576640000000003</v>
      </c>
      <c r="X165" s="148">
        <v>0</v>
      </c>
      <c r="Y165" s="148">
        <f>$X$165*$K$165</f>
        <v>0</v>
      </c>
      <c r="Z165" s="148">
        <v>0</v>
      </c>
      <c r="AA165" s="149">
        <f>$Z$165*$K$165</f>
        <v>0</v>
      </c>
      <c r="AR165" s="9" t="s">
        <v>142</v>
      </c>
      <c r="AT165" s="9" t="s">
        <v>138</v>
      </c>
      <c r="AU165" s="9" t="s">
        <v>95</v>
      </c>
      <c r="AY165" s="9" t="s">
        <v>137</v>
      </c>
      <c r="BE165" s="150">
        <f>IF($U$165="základní",$N$165,0)</f>
        <v>0</v>
      </c>
      <c r="BF165" s="150">
        <f>IF($U$165="snížená",$N$165,0)</f>
        <v>0</v>
      </c>
      <c r="BG165" s="150">
        <f>IF($U$165="zákl. přenesená",$N$165,0)</f>
        <v>0</v>
      </c>
      <c r="BH165" s="150">
        <f>IF($U$165="sníž. přenesená",$N$165,0)</f>
        <v>0</v>
      </c>
      <c r="BI165" s="150">
        <f>IF($U$165="nulová",$N$165,0)</f>
        <v>0</v>
      </c>
      <c r="BJ165" s="9" t="s">
        <v>21</v>
      </c>
      <c r="BK165" s="150">
        <f>ROUND($L$165*$K$165,2)</f>
        <v>0</v>
      </c>
      <c r="BL165" s="9" t="s">
        <v>142</v>
      </c>
      <c r="BM165" s="9" t="s">
        <v>194</v>
      </c>
    </row>
    <row r="166" spans="2:65" s="9" customFormat="1" ht="27" customHeight="1">
      <c r="B166" s="25"/>
      <c r="C166" s="142" t="s">
        <v>26</v>
      </c>
      <c r="D166" s="142" t="s">
        <v>138</v>
      </c>
      <c r="E166" s="143" t="s">
        <v>195</v>
      </c>
      <c r="F166" s="208" t="s">
        <v>196</v>
      </c>
      <c r="G166" s="208"/>
      <c r="H166" s="208"/>
      <c r="I166" s="208"/>
      <c r="J166" s="144" t="s">
        <v>171</v>
      </c>
      <c r="K166" s="145">
        <v>0.54</v>
      </c>
      <c r="L166" s="209"/>
      <c r="M166" s="209"/>
      <c r="N166" s="210">
        <f>ROUND($L$166*$K$166,2)</f>
        <v>0</v>
      </c>
      <c r="O166" s="210"/>
      <c r="P166" s="210"/>
      <c r="Q166" s="210"/>
      <c r="R166" s="27"/>
      <c r="T166" s="146"/>
      <c r="U166" s="147" t="s">
        <v>45</v>
      </c>
      <c r="V166" s="148">
        <v>3.36</v>
      </c>
      <c r="W166" s="148">
        <f>$V$166*$K$166</f>
        <v>1.8144</v>
      </c>
      <c r="X166" s="148">
        <v>0</v>
      </c>
      <c r="Y166" s="148">
        <f>$X$166*$K$166</f>
        <v>0</v>
      </c>
      <c r="Z166" s="148">
        <v>0</v>
      </c>
      <c r="AA166" s="149">
        <f>$Z$166*$K$166</f>
        <v>0</v>
      </c>
      <c r="AR166" s="9" t="s">
        <v>142</v>
      </c>
      <c r="AT166" s="9" t="s">
        <v>138</v>
      </c>
      <c r="AU166" s="9" t="s">
        <v>95</v>
      </c>
      <c r="AY166" s="9" t="s">
        <v>137</v>
      </c>
      <c r="BE166" s="150">
        <f>IF($U$166="základní",$N$166,0)</f>
        <v>0</v>
      </c>
      <c r="BF166" s="150">
        <f>IF($U$166="snížená",$N$166,0)</f>
        <v>0</v>
      </c>
      <c r="BG166" s="150">
        <f>IF($U$166="zákl. přenesená",$N$166,0)</f>
        <v>0</v>
      </c>
      <c r="BH166" s="150">
        <f>IF($U$166="sníž. přenesená",$N$166,0)</f>
        <v>0</v>
      </c>
      <c r="BI166" s="150">
        <f>IF($U$166="nulová",$N$166,0)</f>
        <v>0</v>
      </c>
      <c r="BJ166" s="9" t="s">
        <v>21</v>
      </c>
      <c r="BK166" s="150">
        <f>ROUND($L$166*$K$166,2)</f>
        <v>0</v>
      </c>
      <c r="BL166" s="9" t="s">
        <v>142</v>
      </c>
      <c r="BM166" s="9" t="s">
        <v>197</v>
      </c>
    </row>
    <row r="167" spans="2:65" s="9" customFormat="1" ht="18.75" customHeight="1">
      <c r="B167" s="151"/>
      <c r="C167" s="26"/>
      <c r="D167" s="26"/>
      <c r="E167" s="152"/>
      <c r="F167" s="219" t="s">
        <v>198</v>
      </c>
      <c r="G167" s="219"/>
      <c r="H167" s="219"/>
      <c r="I167" s="219"/>
      <c r="J167" s="26"/>
      <c r="K167" s="152"/>
      <c r="N167" s="26"/>
      <c r="O167" s="26"/>
      <c r="P167" s="26"/>
      <c r="Q167" s="26"/>
      <c r="R167" s="153"/>
      <c r="T167" s="154"/>
      <c r="AA167" s="155"/>
      <c r="AT167" s="156" t="s">
        <v>145</v>
      </c>
      <c r="AU167" s="156" t="s">
        <v>95</v>
      </c>
      <c r="AV167" s="156" t="s">
        <v>21</v>
      </c>
      <c r="AW167" s="156" t="s">
        <v>103</v>
      </c>
      <c r="AX167" s="156" t="s">
        <v>80</v>
      </c>
      <c r="AY167" s="156" t="s">
        <v>137</v>
      </c>
    </row>
    <row r="168" spans="2:65" s="9" customFormat="1" ht="18.75" customHeight="1">
      <c r="B168" s="157"/>
      <c r="C168" s="26"/>
      <c r="D168" s="26"/>
      <c r="E168" s="158"/>
      <c r="F168" s="212" t="s">
        <v>199</v>
      </c>
      <c r="G168" s="212"/>
      <c r="H168" s="212"/>
      <c r="I168" s="212"/>
      <c r="J168" s="26"/>
      <c r="K168" s="159">
        <v>0.54</v>
      </c>
      <c r="N168" s="26"/>
      <c r="O168" s="26"/>
      <c r="P168" s="26"/>
      <c r="Q168" s="26"/>
      <c r="R168" s="160"/>
      <c r="T168" s="161"/>
      <c r="AA168" s="162"/>
      <c r="AT168" s="163" t="s">
        <v>145</v>
      </c>
      <c r="AU168" s="163" t="s">
        <v>95</v>
      </c>
      <c r="AV168" s="163" t="s">
        <v>95</v>
      </c>
      <c r="AW168" s="163" t="s">
        <v>103</v>
      </c>
      <c r="AX168" s="163" t="s">
        <v>80</v>
      </c>
      <c r="AY168" s="163" t="s">
        <v>137</v>
      </c>
    </row>
    <row r="169" spans="2:65" s="9" customFormat="1" ht="18.75" customHeight="1">
      <c r="B169" s="164"/>
      <c r="C169" s="26"/>
      <c r="D169" s="26"/>
      <c r="E169" s="165"/>
      <c r="F169" s="213" t="s">
        <v>147</v>
      </c>
      <c r="G169" s="213"/>
      <c r="H169" s="213"/>
      <c r="I169" s="213"/>
      <c r="J169" s="26"/>
      <c r="K169" s="166">
        <v>0.54</v>
      </c>
      <c r="N169" s="26"/>
      <c r="O169" s="26"/>
      <c r="P169" s="26"/>
      <c r="Q169" s="26"/>
      <c r="R169" s="167"/>
      <c r="T169" s="168"/>
      <c r="AA169" s="169"/>
      <c r="AT169" s="170" t="s">
        <v>145</v>
      </c>
      <c r="AU169" s="170" t="s">
        <v>95</v>
      </c>
      <c r="AV169" s="170" t="s">
        <v>142</v>
      </c>
      <c r="AW169" s="170" t="s">
        <v>103</v>
      </c>
      <c r="AX169" s="170" t="s">
        <v>21</v>
      </c>
      <c r="AY169" s="170" t="s">
        <v>137</v>
      </c>
    </row>
    <row r="170" spans="2:65" s="9" customFormat="1" ht="27" customHeight="1">
      <c r="B170" s="25"/>
      <c r="C170" s="142" t="s">
        <v>200</v>
      </c>
      <c r="D170" s="142" t="s">
        <v>138</v>
      </c>
      <c r="E170" s="143" t="s">
        <v>201</v>
      </c>
      <c r="F170" s="208" t="s">
        <v>202</v>
      </c>
      <c r="G170" s="208"/>
      <c r="H170" s="208"/>
      <c r="I170" s="208"/>
      <c r="J170" s="144" t="s">
        <v>171</v>
      </c>
      <c r="K170" s="145">
        <v>0.54</v>
      </c>
      <c r="L170" s="209"/>
      <c r="M170" s="209"/>
      <c r="N170" s="210">
        <f>ROUND($L$170*$K$170,2)</f>
        <v>0</v>
      </c>
      <c r="O170" s="210"/>
      <c r="P170" s="210"/>
      <c r="Q170" s="210"/>
      <c r="R170" s="27"/>
      <c r="T170" s="146"/>
      <c r="U170" s="147" t="s">
        <v>45</v>
      </c>
      <c r="V170" s="148">
        <v>0.70599999999999996</v>
      </c>
      <c r="W170" s="148">
        <f>$V$170*$K$170</f>
        <v>0.38124000000000002</v>
      </c>
      <c r="X170" s="148">
        <v>0</v>
      </c>
      <c r="Y170" s="148">
        <f>$X$170*$K$170</f>
        <v>0</v>
      </c>
      <c r="Z170" s="148">
        <v>0</v>
      </c>
      <c r="AA170" s="149">
        <f>$Z$170*$K$170</f>
        <v>0</v>
      </c>
      <c r="AR170" s="9" t="s">
        <v>142</v>
      </c>
      <c r="AT170" s="9" t="s">
        <v>138</v>
      </c>
      <c r="AU170" s="9" t="s">
        <v>95</v>
      </c>
      <c r="AY170" s="9" t="s">
        <v>137</v>
      </c>
      <c r="BE170" s="150">
        <f>IF($U$170="základní",$N$170,0)</f>
        <v>0</v>
      </c>
      <c r="BF170" s="150">
        <f>IF($U$170="snížená",$N$170,0)</f>
        <v>0</v>
      </c>
      <c r="BG170" s="150">
        <f>IF($U$170="zákl. přenesená",$N$170,0)</f>
        <v>0</v>
      </c>
      <c r="BH170" s="150">
        <f>IF($U$170="sníž. přenesená",$N$170,0)</f>
        <v>0</v>
      </c>
      <c r="BI170" s="150">
        <f>IF($U$170="nulová",$N$170,0)</f>
        <v>0</v>
      </c>
      <c r="BJ170" s="9" t="s">
        <v>21</v>
      </c>
      <c r="BK170" s="150">
        <f>ROUND($L$170*$K$170,2)</f>
        <v>0</v>
      </c>
      <c r="BL170" s="9" t="s">
        <v>142</v>
      </c>
      <c r="BM170" s="9" t="s">
        <v>203</v>
      </c>
    </row>
    <row r="171" spans="2:65" s="9" customFormat="1" ht="27" customHeight="1">
      <c r="B171" s="25"/>
      <c r="C171" s="142" t="s">
        <v>204</v>
      </c>
      <c r="D171" s="142" t="s">
        <v>138</v>
      </c>
      <c r="E171" s="143" t="s">
        <v>205</v>
      </c>
      <c r="F171" s="208" t="s">
        <v>206</v>
      </c>
      <c r="G171" s="208"/>
      <c r="H171" s="208"/>
      <c r="I171" s="208"/>
      <c r="J171" s="144" t="s">
        <v>171</v>
      </c>
      <c r="K171" s="145">
        <v>159.73500000000001</v>
      </c>
      <c r="L171" s="209"/>
      <c r="M171" s="209"/>
      <c r="N171" s="210">
        <f>ROUND($L$171*$K$171,2)</f>
        <v>0</v>
      </c>
      <c r="O171" s="210"/>
      <c r="P171" s="210"/>
      <c r="Q171" s="210"/>
      <c r="R171" s="27"/>
      <c r="T171" s="146"/>
      <c r="U171" s="147" t="s">
        <v>45</v>
      </c>
      <c r="V171" s="148">
        <v>7.3999999999999996E-2</v>
      </c>
      <c r="W171" s="148">
        <f>$V$171*$K$171</f>
        <v>11.82039</v>
      </c>
      <c r="X171" s="148">
        <v>0</v>
      </c>
      <c r="Y171" s="148">
        <f>$X$171*$K$171</f>
        <v>0</v>
      </c>
      <c r="Z171" s="148">
        <v>0</v>
      </c>
      <c r="AA171" s="149">
        <f>$Z$171*$K$171</f>
        <v>0</v>
      </c>
      <c r="AR171" s="9" t="s">
        <v>142</v>
      </c>
      <c r="AT171" s="9" t="s">
        <v>138</v>
      </c>
      <c r="AU171" s="9" t="s">
        <v>95</v>
      </c>
      <c r="AY171" s="9" t="s">
        <v>137</v>
      </c>
      <c r="BE171" s="150">
        <f>IF($U$171="základní",$N$171,0)</f>
        <v>0</v>
      </c>
      <c r="BF171" s="150">
        <f>IF($U$171="snížená",$N$171,0)</f>
        <v>0</v>
      </c>
      <c r="BG171" s="150">
        <f>IF($U$171="zákl. přenesená",$N$171,0)</f>
        <v>0</v>
      </c>
      <c r="BH171" s="150">
        <f>IF($U$171="sníž. přenesená",$N$171,0)</f>
        <v>0</v>
      </c>
      <c r="BI171" s="150">
        <f>IF($U$171="nulová",$N$171,0)</f>
        <v>0</v>
      </c>
      <c r="BJ171" s="9" t="s">
        <v>21</v>
      </c>
      <c r="BK171" s="150">
        <f>ROUND($L$171*$K$171,2)</f>
        <v>0</v>
      </c>
      <c r="BL171" s="9" t="s">
        <v>142</v>
      </c>
      <c r="BM171" s="9" t="s">
        <v>207</v>
      </c>
    </row>
    <row r="172" spans="2:65" s="9" customFormat="1" ht="18.75" customHeight="1">
      <c r="B172" s="157"/>
      <c r="C172" s="26"/>
      <c r="D172" s="26"/>
      <c r="E172" s="158"/>
      <c r="F172" s="212" t="s">
        <v>208</v>
      </c>
      <c r="G172" s="212"/>
      <c r="H172" s="212"/>
      <c r="I172" s="212"/>
      <c r="J172" s="26"/>
      <c r="K172" s="159">
        <v>51.63</v>
      </c>
      <c r="N172" s="26"/>
      <c r="O172" s="26"/>
      <c r="P172" s="26"/>
      <c r="Q172" s="26"/>
      <c r="R172" s="160"/>
      <c r="T172" s="161"/>
      <c r="AA172" s="162"/>
      <c r="AT172" s="163" t="s">
        <v>145</v>
      </c>
      <c r="AU172" s="163" t="s">
        <v>95</v>
      </c>
      <c r="AV172" s="163" t="s">
        <v>95</v>
      </c>
      <c r="AW172" s="163" t="s">
        <v>103</v>
      </c>
      <c r="AX172" s="163" t="s">
        <v>80</v>
      </c>
      <c r="AY172" s="163" t="s">
        <v>137</v>
      </c>
    </row>
    <row r="173" spans="2:65" s="9" customFormat="1" ht="18.75" customHeight="1">
      <c r="B173" s="157"/>
      <c r="C173" s="26"/>
      <c r="D173" s="26"/>
      <c r="E173" s="158"/>
      <c r="F173" s="212" t="s">
        <v>209</v>
      </c>
      <c r="G173" s="212"/>
      <c r="H173" s="212"/>
      <c r="I173" s="212"/>
      <c r="J173" s="26"/>
      <c r="K173" s="159">
        <v>69.284999999999997</v>
      </c>
      <c r="N173" s="26"/>
      <c r="O173" s="26"/>
      <c r="P173" s="26"/>
      <c r="Q173" s="26"/>
      <c r="R173" s="160"/>
      <c r="T173" s="161"/>
      <c r="AA173" s="162"/>
      <c r="AT173" s="163" t="s">
        <v>145</v>
      </c>
      <c r="AU173" s="163" t="s">
        <v>95</v>
      </c>
      <c r="AV173" s="163" t="s">
        <v>95</v>
      </c>
      <c r="AW173" s="163" t="s">
        <v>103</v>
      </c>
      <c r="AX173" s="163" t="s">
        <v>80</v>
      </c>
      <c r="AY173" s="163" t="s">
        <v>137</v>
      </c>
    </row>
    <row r="174" spans="2:65" s="9" customFormat="1" ht="18.75" customHeight="1">
      <c r="B174" s="151"/>
      <c r="C174" s="26"/>
      <c r="D174" s="26"/>
      <c r="E174" s="152"/>
      <c r="F174" s="219" t="s">
        <v>210</v>
      </c>
      <c r="G174" s="219"/>
      <c r="H174" s="219"/>
      <c r="I174" s="219"/>
      <c r="J174" s="26"/>
      <c r="K174" s="152"/>
      <c r="N174" s="26"/>
      <c r="O174" s="26"/>
      <c r="P174" s="26"/>
      <c r="Q174" s="26"/>
      <c r="R174" s="153"/>
      <c r="T174" s="154"/>
      <c r="AA174" s="155"/>
      <c r="AT174" s="156" t="s">
        <v>145</v>
      </c>
      <c r="AU174" s="156" t="s">
        <v>95</v>
      </c>
      <c r="AV174" s="156" t="s">
        <v>21</v>
      </c>
      <c r="AW174" s="156" t="s">
        <v>103</v>
      </c>
      <c r="AX174" s="156" t="s">
        <v>80</v>
      </c>
      <c r="AY174" s="156" t="s">
        <v>137</v>
      </c>
    </row>
    <row r="175" spans="2:65" s="9" customFormat="1" ht="18.75" customHeight="1">
      <c r="B175" s="157"/>
      <c r="C175" s="26"/>
      <c r="D175" s="26"/>
      <c r="E175" s="158"/>
      <c r="F175" s="212" t="s">
        <v>211</v>
      </c>
      <c r="G175" s="212"/>
      <c r="H175" s="212"/>
      <c r="I175" s="212"/>
      <c r="J175" s="26"/>
      <c r="K175" s="159">
        <v>38.82</v>
      </c>
      <c r="N175" s="26"/>
      <c r="O175" s="26"/>
      <c r="P175" s="26"/>
      <c r="Q175" s="26"/>
      <c r="R175" s="160"/>
      <c r="T175" s="161"/>
      <c r="AA175" s="162"/>
      <c r="AT175" s="163" t="s">
        <v>145</v>
      </c>
      <c r="AU175" s="163" t="s">
        <v>95</v>
      </c>
      <c r="AV175" s="163" t="s">
        <v>95</v>
      </c>
      <c r="AW175" s="163" t="s">
        <v>103</v>
      </c>
      <c r="AX175" s="163" t="s">
        <v>80</v>
      </c>
      <c r="AY175" s="163" t="s">
        <v>137</v>
      </c>
    </row>
    <row r="176" spans="2:65" s="9" customFormat="1" ht="18.75" customHeight="1">
      <c r="B176" s="164"/>
      <c r="C176" s="26"/>
      <c r="D176" s="26"/>
      <c r="E176" s="165"/>
      <c r="F176" s="213" t="s">
        <v>147</v>
      </c>
      <c r="G176" s="213"/>
      <c r="H176" s="213"/>
      <c r="I176" s="213"/>
      <c r="J176" s="26"/>
      <c r="K176" s="166">
        <v>159.73500000000001</v>
      </c>
      <c r="N176" s="26"/>
      <c r="O176" s="26"/>
      <c r="P176" s="26"/>
      <c r="Q176" s="26"/>
      <c r="R176" s="167"/>
      <c r="T176" s="168"/>
      <c r="AA176" s="169"/>
      <c r="AT176" s="170" t="s">
        <v>145</v>
      </c>
      <c r="AU176" s="170" t="s">
        <v>95</v>
      </c>
      <c r="AV176" s="170" t="s">
        <v>142</v>
      </c>
      <c r="AW176" s="170" t="s">
        <v>103</v>
      </c>
      <c r="AX176" s="170" t="s">
        <v>21</v>
      </c>
      <c r="AY176" s="170" t="s">
        <v>137</v>
      </c>
    </row>
    <row r="177" spans="2:65" s="9" customFormat="1" ht="27" customHeight="1">
      <c r="B177" s="25"/>
      <c r="C177" s="142" t="s">
        <v>212</v>
      </c>
      <c r="D177" s="142" t="s">
        <v>138</v>
      </c>
      <c r="E177" s="143" t="s">
        <v>213</v>
      </c>
      <c r="F177" s="208" t="s">
        <v>214</v>
      </c>
      <c r="G177" s="208"/>
      <c r="H177" s="208"/>
      <c r="I177" s="208"/>
      <c r="J177" s="144" t="s">
        <v>171</v>
      </c>
      <c r="K177" s="145">
        <v>82.094999999999999</v>
      </c>
      <c r="L177" s="209"/>
      <c r="M177" s="209"/>
      <c r="N177" s="210">
        <f>ROUND($L$177*$K$177,2)</f>
        <v>0</v>
      </c>
      <c r="O177" s="210"/>
      <c r="P177" s="210"/>
      <c r="Q177" s="210"/>
      <c r="R177" s="27"/>
      <c r="T177" s="146"/>
      <c r="U177" s="147" t="s">
        <v>45</v>
      </c>
      <c r="V177" s="148">
        <v>8.3000000000000004E-2</v>
      </c>
      <c r="W177" s="148">
        <f>$V$177*$K$177</f>
        <v>6.813885</v>
      </c>
      <c r="X177" s="148">
        <v>0</v>
      </c>
      <c r="Y177" s="148">
        <f>$X$177*$K$177</f>
        <v>0</v>
      </c>
      <c r="Z177" s="148">
        <v>0</v>
      </c>
      <c r="AA177" s="149">
        <f>$Z$177*$K$177</f>
        <v>0</v>
      </c>
      <c r="AR177" s="9" t="s">
        <v>142</v>
      </c>
      <c r="AT177" s="9" t="s">
        <v>138</v>
      </c>
      <c r="AU177" s="9" t="s">
        <v>95</v>
      </c>
      <c r="AY177" s="9" t="s">
        <v>137</v>
      </c>
      <c r="BE177" s="150">
        <f>IF($U$177="základní",$N$177,0)</f>
        <v>0</v>
      </c>
      <c r="BF177" s="150">
        <f>IF($U$177="snížená",$N$177,0)</f>
        <v>0</v>
      </c>
      <c r="BG177" s="150">
        <f>IF($U$177="zákl. přenesená",$N$177,0)</f>
        <v>0</v>
      </c>
      <c r="BH177" s="150">
        <f>IF($U$177="sníž. přenesená",$N$177,0)</f>
        <v>0</v>
      </c>
      <c r="BI177" s="150">
        <f>IF($U$177="nulová",$N$177,0)</f>
        <v>0</v>
      </c>
      <c r="BJ177" s="9" t="s">
        <v>21</v>
      </c>
      <c r="BK177" s="150">
        <f>ROUND($L$177*$K$177,2)</f>
        <v>0</v>
      </c>
      <c r="BL177" s="9" t="s">
        <v>142</v>
      </c>
      <c r="BM177" s="9" t="s">
        <v>215</v>
      </c>
    </row>
    <row r="178" spans="2:65" s="9" customFormat="1" ht="18.75" customHeight="1">
      <c r="B178" s="157"/>
      <c r="C178" s="26"/>
      <c r="D178" s="26"/>
      <c r="E178" s="158"/>
      <c r="F178" s="212" t="s">
        <v>208</v>
      </c>
      <c r="G178" s="212"/>
      <c r="H178" s="212"/>
      <c r="I178" s="212"/>
      <c r="J178" s="26"/>
      <c r="K178" s="159">
        <v>51.63</v>
      </c>
      <c r="N178" s="26"/>
      <c r="O178" s="26"/>
      <c r="P178" s="26"/>
      <c r="Q178" s="26"/>
      <c r="R178" s="160"/>
      <c r="T178" s="161"/>
      <c r="AA178" s="162"/>
      <c r="AT178" s="163" t="s">
        <v>145</v>
      </c>
      <c r="AU178" s="163" t="s">
        <v>95</v>
      </c>
      <c r="AV178" s="163" t="s">
        <v>95</v>
      </c>
      <c r="AW178" s="163" t="s">
        <v>103</v>
      </c>
      <c r="AX178" s="163" t="s">
        <v>80</v>
      </c>
      <c r="AY178" s="163" t="s">
        <v>137</v>
      </c>
    </row>
    <row r="179" spans="2:65" s="9" customFormat="1" ht="18.75" customHeight="1">
      <c r="B179" s="157"/>
      <c r="C179" s="26"/>
      <c r="D179" s="26"/>
      <c r="E179" s="158"/>
      <c r="F179" s="212" t="s">
        <v>216</v>
      </c>
      <c r="G179" s="212"/>
      <c r="H179" s="212"/>
      <c r="I179" s="212"/>
      <c r="J179" s="26"/>
      <c r="K179" s="159">
        <v>30.465</v>
      </c>
      <c r="N179" s="26"/>
      <c r="O179" s="26"/>
      <c r="P179" s="26"/>
      <c r="Q179" s="26"/>
      <c r="R179" s="160"/>
      <c r="T179" s="161"/>
      <c r="AA179" s="162"/>
      <c r="AT179" s="163" t="s">
        <v>145</v>
      </c>
      <c r="AU179" s="163" t="s">
        <v>95</v>
      </c>
      <c r="AV179" s="163" t="s">
        <v>95</v>
      </c>
      <c r="AW179" s="163" t="s">
        <v>103</v>
      </c>
      <c r="AX179" s="163" t="s">
        <v>80</v>
      </c>
      <c r="AY179" s="163" t="s">
        <v>137</v>
      </c>
    </row>
    <row r="180" spans="2:65" s="9" customFormat="1" ht="18.75" customHeight="1">
      <c r="B180" s="164"/>
      <c r="C180" s="26"/>
      <c r="D180" s="26"/>
      <c r="E180" s="165"/>
      <c r="F180" s="213" t="s">
        <v>147</v>
      </c>
      <c r="G180" s="213"/>
      <c r="H180" s="213"/>
      <c r="I180" s="213"/>
      <c r="J180" s="26"/>
      <c r="K180" s="166">
        <v>82.094999999999999</v>
      </c>
      <c r="N180" s="26"/>
      <c r="O180" s="26"/>
      <c r="P180" s="26"/>
      <c r="Q180" s="26"/>
      <c r="R180" s="167"/>
      <c r="T180" s="168"/>
      <c r="AA180" s="169"/>
      <c r="AT180" s="170" t="s">
        <v>145</v>
      </c>
      <c r="AU180" s="170" t="s">
        <v>95</v>
      </c>
      <c r="AV180" s="170" t="s">
        <v>142</v>
      </c>
      <c r="AW180" s="170" t="s">
        <v>103</v>
      </c>
      <c r="AX180" s="170" t="s">
        <v>21</v>
      </c>
      <c r="AY180" s="170" t="s">
        <v>137</v>
      </c>
    </row>
    <row r="181" spans="2:65" s="9" customFormat="1" ht="39" customHeight="1">
      <c r="B181" s="25"/>
      <c r="C181" s="142" t="s">
        <v>217</v>
      </c>
      <c r="D181" s="142" t="s">
        <v>138</v>
      </c>
      <c r="E181" s="143" t="s">
        <v>218</v>
      </c>
      <c r="F181" s="208" t="s">
        <v>219</v>
      </c>
      <c r="G181" s="208"/>
      <c r="H181" s="208"/>
      <c r="I181" s="208"/>
      <c r="J181" s="144" t="s">
        <v>171</v>
      </c>
      <c r="K181" s="145">
        <v>820.95</v>
      </c>
      <c r="L181" s="209"/>
      <c r="M181" s="209"/>
      <c r="N181" s="210">
        <f>ROUND($L$181*$K$181,2)</f>
        <v>0</v>
      </c>
      <c r="O181" s="210"/>
      <c r="P181" s="210"/>
      <c r="Q181" s="210"/>
      <c r="R181" s="27"/>
      <c r="T181" s="146"/>
      <c r="U181" s="147" t="s">
        <v>45</v>
      </c>
      <c r="V181" s="148">
        <v>4.0000000000000001E-3</v>
      </c>
      <c r="W181" s="148">
        <f>$V$181*$K$181</f>
        <v>3.2838000000000003</v>
      </c>
      <c r="X181" s="148">
        <v>0</v>
      </c>
      <c r="Y181" s="148">
        <f>$X$181*$K$181</f>
        <v>0</v>
      </c>
      <c r="Z181" s="148">
        <v>0</v>
      </c>
      <c r="AA181" s="149">
        <f>$Z$181*$K$181</f>
        <v>0</v>
      </c>
      <c r="AR181" s="9" t="s">
        <v>142</v>
      </c>
      <c r="AT181" s="9" t="s">
        <v>138</v>
      </c>
      <c r="AU181" s="9" t="s">
        <v>95</v>
      </c>
      <c r="AY181" s="9" t="s">
        <v>137</v>
      </c>
      <c r="BE181" s="150">
        <f>IF($U$181="základní",$N$181,0)</f>
        <v>0</v>
      </c>
      <c r="BF181" s="150">
        <f>IF($U$181="snížená",$N$181,0)</f>
        <v>0</v>
      </c>
      <c r="BG181" s="150">
        <f>IF($U$181="zákl. přenesená",$N$181,0)</f>
        <v>0</v>
      </c>
      <c r="BH181" s="150">
        <f>IF($U$181="sníž. přenesená",$N$181,0)</f>
        <v>0</v>
      </c>
      <c r="BI181" s="150">
        <f>IF($U$181="nulová",$N$181,0)</f>
        <v>0</v>
      </c>
      <c r="BJ181" s="9" t="s">
        <v>21</v>
      </c>
      <c r="BK181" s="150">
        <f>ROUND($L$181*$K$181,2)</f>
        <v>0</v>
      </c>
      <c r="BL181" s="9" t="s">
        <v>142</v>
      </c>
      <c r="BM181" s="9" t="s">
        <v>220</v>
      </c>
    </row>
    <row r="182" spans="2:65" s="9" customFormat="1" ht="18.75" customHeight="1">
      <c r="B182" s="157"/>
      <c r="C182" s="26"/>
      <c r="D182" s="26"/>
      <c r="E182" s="158"/>
      <c r="F182" s="212" t="s">
        <v>208</v>
      </c>
      <c r="G182" s="212"/>
      <c r="H182" s="212"/>
      <c r="I182" s="212"/>
      <c r="J182" s="26"/>
      <c r="K182" s="159">
        <v>51.63</v>
      </c>
      <c r="N182" s="26"/>
      <c r="O182" s="26"/>
      <c r="P182" s="26"/>
      <c r="Q182" s="26"/>
      <c r="R182" s="160"/>
      <c r="T182" s="161"/>
      <c r="AA182" s="162"/>
      <c r="AT182" s="163" t="s">
        <v>145</v>
      </c>
      <c r="AU182" s="163" t="s">
        <v>95</v>
      </c>
      <c r="AV182" s="163" t="s">
        <v>95</v>
      </c>
      <c r="AW182" s="163" t="s">
        <v>103</v>
      </c>
      <c r="AX182" s="163" t="s">
        <v>80</v>
      </c>
      <c r="AY182" s="163" t="s">
        <v>137</v>
      </c>
    </row>
    <row r="183" spans="2:65" s="9" customFormat="1" ht="18.75" customHeight="1">
      <c r="B183" s="157"/>
      <c r="C183" s="26"/>
      <c r="D183" s="26"/>
      <c r="E183" s="158"/>
      <c r="F183" s="212" t="s">
        <v>216</v>
      </c>
      <c r="G183" s="212"/>
      <c r="H183" s="212"/>
      <c r="I183" s="212"/>
      <c r="J183" s="26"/>
      <c r="K183" s="159">
        <v>30.465</v>
      </c>
      <c r="N183" s="26"/>
      <c r="O183" s="26"/>
      <c r="P183" s="26"/>
      <c r="Q183" s="26"/>
      <c r="R183" s="160"/>
      <c r="T183" s="161"/>
      <c r="AA183" s="162"/>
      <c r="AT183" s="163" t="s">
        <v>145</v>
      </c>
      <c r="AU183" s="163" t="s">
        <v>95</v>
      </c>
      <c r="AV183" s="163" t="s">
        <v>95</v>
      </c>
      <c r="AW183" s="163" t="s">
        <v>103</v>
      </c>
      <c r="AX183" s="163" t="s">
        <v>80</v>
      </c>
      <c r="AY183" s="163" t="s">
        <v>137</v>
      </c>
    </row>
    <row r="184" spans="2:65" s="9" customFormat="1" ht="18.75" customHeight="1">
      <c r="B184" s="164"/>
      <c r="C184" s="26"/>
      <c r="D184" s="26"/>
      <c r="E184" s="165"/>
      <c r="F184" s="213" t="s">
        <v>147</v>
      </c>
      <c r="G184" s="213"/>
      <c r="H184" s="213"/>
      <c r="I184" s="213"/>
      <c r="J184" s="26"/>
      <c r="K184" s="166">
        <v>82.094999999999999</v>
      </c>
      <c r="N184" s="26"/>
      <c r="O184" s="26"/>
      <c r="P184" s="26"/>
      <c r="Q184" s="26"/>
      <c r="R184" s="167"/>
      <c r="T184" s="168"/>
      <c r="AA184" s="169"/>
      <c r="AT184" s="170" t="s">
        <v>145</v>
      </c>
      <c r="AU184" s="170" t="s">
        <v>95</v>
      </c>
      <c r="AV184" s="170" t="s">
        <v>142</v>
      </c>
      <c r="AW184" s="170" t="s">
        <v>103</v>
      </c>
      <c r="AX184" s="170" t="s">
        <v>21</v>
      </c>
      <c r="AY184" s="170" t="s">
        <v>137</v>
      </c>
    </row>
    <row r="185" spans="2:65" s="9" customFormat="1" ht="15.75" customHeight="1">
      <c r="B185" s="25"/>
      <c r="C185" s="142" t="s">
        <v>10</v>
      </c>
      <c r="D185" s="142" t="s">
        <v>138</v>
      </c>
      <c r="E185" s="143" t="s">
        <v>221</v>
      </c>
      <c r="F185" s="208" t="s">
        <v>222</v>
      </c>
      <c r="G185" s="208"/>
      <c r="H185" s="208"/>
      <c r="I185" s="208"/>
      <c r="J185" s="144" t="s">
        <v>171</v>
      </c>
      <c r="K185" s="145">
        <v>120.91500000000001</v>
      </c>
      <c r="L185" s="209"/>
      <c r="M185" s="209"/>
      <c r="N185" s="210">
        <f>ROUND($L$185*$K$185,2)</f>
        <v>0</v>
      </c>
      <c r="O185" s="210"/>
      <c r="P185" s="210"/>
      <c r="Q185" s="210"/>
      <c r="R185" s="27"/>
      <c r="T185" s="146"/>
      <c r="U185" s="147" t="s">
        <v>45</v>
      </c>
      <c r="V185" s="148">
        <v>0.65200000000000002</v>
      </c>
      <c r="W185" s="148">
        <f>$V$185*$K$185</f>
        <v>78.836580000000012</v>
      </c>
      <c r="X185" s="148">
        <v>0</v>
      </c>
      <c r="Y185" s="148">
        <f>$X$185*$K$185</f>
        <v>0</v>
      </c>
      <c r="Z185" s="148">
        <v>0</v>
      </c>
      <c r="AA185" s="149">
        <f>$Z$185*$K$185</f>
        <v>0</v>
      </c>
      <c r="AR185" s="9" t="s">
        <v>142</v>
      </c>
      <c r="AT185" s="9" t="s">
        <v>138</v>
      </c>
      <c r="AU185" s="9" t="s">
        <v>95</v>
      </c>
      <c r="AY185" s="9" t="s">
        <v>137</v>
      </c>
      <c r="BE185" s="150">
        <f>IF($U$185="základní",$N$185,0)</f>
        <v>0</v>
      </c>
      <c r="BF185" s="150">
        <f>IF($U$185="snížená",$N$185,0)</f>
        <v>0</v>
      </c>
      <c r="BG185" s="150">
        <f>IF($U$185="zákl. přenesená",$N$185,0)</f>
        <v>0</v>
      </c>
      <c r="BH185" s="150">
        <f>IF($U$185="sníž. přenesená",$N$185,0)</f>
        <v>0</v>
      </c>
      <c r="BI185" s="150">
        <f>IF($U$185="nulová",$N$185,0)</f>
        <v>0</v>
      </c>
      <c r="BJ185" s="9" t="s">
        <v>21</v>
      </c>
      <c r="BK185" s="150">
        <f>ROUND($L$185*$K$185,2)</f>
        <v>0</v>
      </c>
      <c r="BL185" s="9" t="s">
        <v>142</v>
      </c>
      <c r="BM185" s="9" t="s">
        <v>223</v>
      </c>
    </row>
    <row r="186" spans="2:65" s="9" customFormat="1" ht="18.75" customHeight="1">
      <c r="B186" s="157"/>
      <c r="C186" s="26"/>
      <c r="D186" s="26"/>
      <c r="E186" s="158"/>
      <c r="F186" s="212" t="s">
        <v>208</v>
      </c>
      <c r="G186" s="212"/>
      <c r="H186" s="212"/>
      <c r="I186" s="212"/>
      <c r="J186" s="26"/>
      <c r="K186" s="159">
        <v>51.63</v>
      </c>
      <c r="N186" s="26"/>
      <c r="O186" s="26"/>
      <c r="P186" s="26"/>
      <c r="Q186" s="26"/>
      <c r="R186" s="160"/>
      <c r="T186" s="161"/>
      <c r="AA186" s="162"/>
      <c r="AT186" s="163" t="s">
        <v>145</v>
      </c>
      <c r="AU186" s="163" t="s">
        <v>95</v>
      </c>
      <c r="AV186" s="163" t="s">
        <v>95</v>
      </c>
      <c r="AW186" s="163" t="s">
        <v>103</v>
      </c>
      <c r="AX186" s="163" t="s">
        <v>80</v>
      </c>
      <c r="AY186" s="163" t="s">
        <v>137</v>
      </c>
    </row>
    <row r="187" spans="2:65" s="9" customFormat="1" ht="18.75" customHeight="1">
      <c r="B187" s="157"/>
      <c r="C187" s="26"/>
      <c r="D187" s="26"/>
      <c r="E187" s="158"/>
      <c r="F187" s="212" t="s">
        <v>209</v>
      </c>
      <c r="G187" s="212"/>
      <c r="H187" s="212"/>
      <c r="I187" s="212"/>
      <c r="J187" s="26"/>
      <c r="K187" s="159">
        <v>69.284999999999997</v>
      </c>
      <c r="N187" s="26"/>
      <c r="O187" s="26"/>
      <c r="P187" s="26"/>
      <c r="Q187" s="26"/>
      <c r="R187" s="160"/>
      <c r="T187" s="161"/>
      <c r="AA187" s="162"/>
      <c r="AT187" s="163" t="s">
        <v>145</v>
      </c>
      <c r="AU187" s="163" t="s">
        <v>95</v>
      </c>
      <c r="AV187" s="163" t="s">
        <v>95</v>
      </c>
      <c r="AW187" s="163" t="s">
        <v>103</v>
      </c>
      <c r="AX187" s="163" t="s">
        <v>80</v>
      </c>
      <c r="AY187" s="163" t="s">
        <v>137</v>
      </c>
    </row>
    <row r="188" spans="2:65" s="9" customFormat="1" ht="18.75" customHeight="1">
      <c r="B188" s="164"/>
      <c r="C188" s="26"/>
      <c r="D188" s="26"/>
      <c r="E188" s="165"/>
      <c r="F188" s="213" t="s">
        <v>147</v>
      </c>
      <c r="G188" s="213"/>
      <c r="H188" s="213"/>
      <c r="I188" s="213"/>
      <c r="J188" s="26"/>
      <c r="K188" s="166">
        <v>120.91500000000001</v>
      </c>
      <c r="N188" s="26"/>
      <c r="O188" s="26"/>
      <c r="P188" s="26"/>
      <c r="Q188" s="26"/>
      <c r="R188" s="167"/>
      <c r="T188" s="168"/>
      <c r="AA188" s="169"/>
      <c r="AT188" s="170" t="s">
        <v>145</v>
      </c>
      <c r="AU188" s="170" t="s">
        <v>95</v>
      </c>
      <c r="AV188" s="170" t="s">
        <v>142</v>
      </c>
      <c r="AW188" s="170" t="s">
        <v>103</v>
      </c>
      <c r="AX188" s="170" t="s">
        <v>21</v>
      </c>
      <c r="AY188" s="170" t="s">
        <v>137</v>
      </c>
    </row>
    <row r="189" spans="2:65" s="9" customFormat="1" ht="15.75" customHeight="1">
      <c r="B189" s="25"/>
      <c r="C189" s="142" t="s">
        <v>224</v>
      </c>
      <c r="D189" s="142" t="s">
        <v>138</v>
      </c>
      <c r="E189" s="143" t="s">
        <v>225</v>
      </c>
      <c r="F189" s="208" t="s">
        <v>226</v>
      </c>
      <c r="G189" s="208"/>
      <c r="H189" s="208"/>
      <c r="I189" s="208"/>
      <c r="J189" s="144" t="s">
        <v>171</v>
      </c>
      <c r="K189" s="145">
        <v>82.094999999999999</v>
      </c>
      <c r="L189" s="209"/>
      <c r="M189" s="209"/>
      <c r="N189" s="210">
        <f>ROUND($L$189*$K$189,2)</f>
        <v>0</v>
      </c>
      <c r="O189" s="210"/>
      <c r="P189" s="210"/>
      <c r="Q189" s="210"/>
      <c r="R189" s="27"/>
      <c r="T189" s="146"/>
      <c r="U189" s="147" t="s">
        <v>45</v>
      </c>
      <c r="V189" s="148">
        <v>8.9999999999999993E-3</v>
      </c>
      <c r="W189" s="148">
        <f>$V$189*$K$189</f>
        <v>0.73885499999999993</v>
      </c>
      <c r="X189" s="148">
        <v>0</v>
      </c>
      <c r="Y189" s="148">
        <f>$X$189*$K$189</f>
        <v>0</v>
      </c>
      <c r="Z189" s="148">
        <v>0</v>
      </c>
      <c r="AA189" s="149">
        <f>$Z$189*$K$189</f>
        <v>0</v>
      </c>
      <c r="AR189" s="9" t="s">
        <v>142</v>
      </c>
      <c r="AT189" s="9" t="s">
        <v>138</v>
      </c>
      <c r="AU189" s="9" t="s">
        <v>95</v>
      </c>
      <c r="AY189" s="9" t="s">
        <v>137</v>
      </c>
      <c r="BE189" s="150">
        <f>IF($U$189="základní",$N$189,0)</f>
        <v>0</v>
      </c>
      <c r="BF189" s="150">
        <f>IF($U$189="snížená",$N$189,0)</f>
        <v>0</v>
      </c>
      <c r="BG189" s="150">
        <f>IF($U$189="zákl. přenesená",$N$189,0)</f>
        <v>0</v>
      </c>
      <c r="BH189" s="150">
        <f>IF($U$189="sníž. přenesená",$N$189,0)</f>
        <v>0</v>
      </c>
      <c r="BI189" s="150">
        <f>IF($U$189="nulová",$N$189,0)</f>
        <v>0</v>
      </c>
      <c r="BJ189" s="9" t="s">
        <v>21</v>
      </c>
      <c r="BK189" s="150">
        <f>ROUND($L$189*$K$189,2)</f>
        <v>0</v>
      </c>
      <c r="BL189" s="9" t="s">
        <v>142</v>
      </c>
      <c r="BM189" s="9" t="s">
        <v>227</v>
      </c>
    </row>
    <row r="190" spans="2:65" s="9" customFormat="1" ht="18.75" customHeight="1">
      <c r="B190" s="157"/>
      <c r="C190" s="26"/>
      <c r="D190" s="26"/>
      <c r="E190" s="158"/>
      <c r="F190" s="212" t="s">
        <v>208</v>
      </c>
      <c r="G190" s="212"/>
      <c r="H190" s="212"/>
      <c r="I190" s="212"/>
      <c r="J190" s="26"/>
      <c r="K190" s="159">
        <v>51.63</v>
      </c>
      <c r="N190" s="26"/>
      <c r="O190" s="26"/>
      <c r="P190" s="26"/>
      <c r="Q190" s="26"/>
      <c r="R190" s="160"/>
      <c r="T190" s="161"/>
      <c r="AA190" s="162"/>
      <c r="AT190" s="163" t="s">
        <v>145</v>
      </c>
      <c r="AU190" s="163" t="s">
        <v>95</v>
      </c>
      <c r="AV190" s="163" t="s">
        <v>95</v>
      </c>
      <c r="AW190" s="163" t="s">
        <v>103</v>
      </c>
      <c r="AX190" s="163" t="s">
        <v>80</v>
      </c>
      <c r="AY190" s="163" t="s">
        <v>137</v>
      </c>
    </row>
    <row r="191" spans="2:65" s="9" customFormat="1" ht="18.75" customHeight="1">
      <c r="B191" s="157"/>
      <c r="C191" s="26"/>
      <c r="D191" s="26"/>
      <c r="E191" s="158"/>
      <c r="F191" s="212" t="s">
        <v>216</v>
      </c>
      <c r="G191" s="212"/>
      <c r="H191" s="212"/>
      <c r="I191" s="212"/>
      <c r="J191" s="26"/>
      <c r="K191" s="159">
        <v>30.465</v>
      </c>
      <c r="N191" s="26"/>
      <c r="O191" s="26"/>
      <c r="P191" s="26"/>
      <c r="Q191" s="26"/>
      <c r="R191" s="160"/>
      <c r="T191" s="161"/>
      <c r="AA191" s="162"/>
      <c r="AT191" s="163" t="s">
        <v>145</v>
      </c>
      <c r="AU191" s="163" t="s">
        <v>95</v>
      </c>
      <c r="AV191" s="163" t="s">
        <v>95</v>
      </c>
      <c r="AW191" s="163" t="s">
        <v>103</v>
      </c>
      <c r="AX191" s="163" t="s">
        <v>80</v>
      </c>
      <c r="AY191" s="163" t="s">
        <v>137</v>
      </c>
    </row>
    <row r="192" spans="2:65" s="9" customFormat="1" ht="18.75" customHeight="1">
      <c r="B192" s="164"/>
      <c r="C192" s="26"/>
      <c r="D192" s="26"/>
      <c r="E192" s="165"/>
      <c r="F192" s="213" t="s">
        <v>147</v>
      </c>
      <c r="G192" s="213"/>
      <c r="H192" s="213"/>
      <c r="I192" s="213"/>
      <c r="J192" s="26"/>
      <c r="K192" s="166">
        <v>82.094999999999999</v>
      </c>
      <c r="N192" s="26"/>
      <c r="O192" s="26"/>
      <c r="P192" s="26"/>
      <c r="Q192" s="26"/>
      <c r="R192" s="167"/>
      <c r="T192" s="168"/>
      <c r="AA192" s="169"/>
      <c r="AT192" s="170" t="s">
        <v>145</v>
      </c>
      <c r="AU192" s="170" t="s">
        <v>95</v>
      </c>
      <c r="AV192" s="170" t="s">
        <v>142</v>
      </c>
      <c r="AW192" s="170" t="s">
        <v>103</v>
      </c>
      <c r="AX192" s="170" t="s">
        <v>21</v>
      </c>
      <c r="AY192" s="170" t="s">
        <v>137</v>
      </c>
    </row>
    <row r="193" spans="2:65" s="9" customFormat="1" ht="27" customHeight="1">
      <c r="B193" s="25"/>
      <c r="C193" s="142" t="s">
        <v>228</v>
      </c>
      <c r="D193" s="142" t="s">
        <v>138</v>
      </c>
      <c r="E193" s="143" t="s">
        <v>229</v>
      </c>
      <c r="F193" s="208" t="s">
        <v>230</v>
      </c>
      <c r="G193" s="208"/>
      <c r="H193" s="208"/>
      <c r="I193" s="208"/>
      <c r="J193" s="144" t="s">
        <v>231</v>
      </c>
      <c r="K193" s="145">
        <v>151.876</v>
      </c>
      <c r="L193" s="209"/>
      <c r="M193" s="209"/>
      <c r="N193" s="210">
        <f>ROUND($L$193*$K$193,2)</f>
        <v>0</v>
      </c>
      <c r="O193" s="210"/>
      <c r="P193" s="210"/>
      <c r="Q193" s="210"/>
      <c r="R193" s="27"/>
      <c r="T193" s="146"/>
      <c r="U193" s="147" t="s">
        <v>45</v>
      </c>
      <c r="V193" s="148">
        <v>0</v>
      </c>
      <c r="W193" s="148">
        <f>$V$193*$K$193</f>
        <v>0</v>
      </c>
      <c r="X193" s="148">
        <v>0</v>
      </c>
      <c r="Y193" s="148">
        <f>$X$193*$K$193</f>
        <v>0</v>
      </c>
      <c r="Z193" s="148">
        <v>0</v>
      </c>
      <c r="AA193" s="149">
        <f>$Z$193*$K$193</f>
        <v>0</v>
      </c>
      <c r="AR193" s="9" t="s">
        <v>142</v>
      </c>
      <c r="AT193" s="9" t="s">
        <v>138</v>
      </c>
      <c r="AU193" s="9" t="s">
        <v>95</v>
      </c>
      <c r="AY193" s="9" t="s">
        <v>137</v>
      </c>
      <c r="BE193" s="150">
        <f>IF($U$193="základní",$N$193,0)</f>
        <v>0</v>
      </c>
      <c r="BF193" s="150">
        <f>IF($U$193="snížená",$N$193,0)</f>
        <v>0</v>
      </c>
      <c r="BG193" s="150">
        <f>IF($U$193="zákl. přenesená",$N$193,0)</f>
        <v>0</v>
      </c>
      <c r="BH193" s="150">
        <f>IF($U$193="sníž. přenesená",$N$193,0)</f>
        <v>0</v>
      </c>
      <c r="BI193" s="150">
        <f>IF($U$193="nulová",$N$193,0)</f>
        <v>0</v>
      </c>
      <c r="BJ193" s="9" t="s">
        <v>21</v>
      </c>
      <c r="BK193" s="150">
        <f>ROUND($L$193*$K$193,2)</f>
        <v>0</v>
      </c>
      <c r="BL193" s="9" t="s">
        <v>142</v>
      </c>
      <c r="BM193" s="9" t="s">
        <v>232</v>
      </c>
    </row>
    <row r="194" spans="2:65" s="9" customFormat="1" ht="18.75" customHeight="1">
      <c r="B194" s="157"/>
      <c r="C194" s="26"/>
      <c r="D194" s="26"/>
      <c r="E194" s="158"/>
      <c r="F194" s="212" t="s">
        <v>233</v>
      </c>
      <c r="G194" s="212"/>
      <c r="H194" s="212"/>
      <c r="I194" s="212"/>
      <c r="J194" s="26"/>
      <c r="K194" s="159">
        <v>151.876</v>
      </c>
      <c r="N194" s="26"/>
      <c r="O194" s="26"/>
      <c r="P194" s="26"/>
      <c r="Q194" s="26"/>
      <c r="R194" s="160"/>
      <c r="T194" s="161"/>
      <c r="AA194" s="162"/>
      <c r="AT194" s="163" t="s">
        <v>145</v>
      </c>
      <c r="AU194" s="163" t="s">
        <v>95</v>
      </c>
      <c r="AV194" s="163" t="s">
        <v>95</v>
      </c>
      <c r="AW194" s="163" t="s">
        <v>103</v>
      </c>
      <c r="AX194" s="163" t="s">
        <v>21</v>
      </c>
      <c r="AY194" s="163" t="s">
        <v>137</v>
      </c>
    </row>
    <row r="195" spans="2:65" s="9" customFormat="1" ht="27" customHeight="1">
      <c r="B195" s="25"/>
      <c r="C195" s="142" t="s">
        <v>234</v>
      </c>
      <c r="D195" s="142" t="s">
        <v>138</v>
      </c>
      <c r="E195" s="143" t="s">
        <v>235</v>
      </c>
      <c r="F195" s="208" t="s">
        <v>236</v>
      </c>
      <c r="G195" s="208"/>
      <c r="H195" s="208"/>
      <c r="I195" s="208"/>
      <c r="J195" s="144" t="s">
        <v>141</v>
      </c>
      <c r="K195" s="145">
        <v>258.8</v>
      </c>
      <c r="L195" s="209"/>
      <c r="M195" s="209"/>
      <c r="N195" s="210">
        <f>ROUND($L$195*$K$195,2)</f>
        <v>0</v>
      </c>
      <c r="O195" s="210"/>
      <c r="P195" s="210"/>
      <c r="Q195" s="210"/>
      <c r="R195" s="27"/>
      <c r="T195" s="146"/>
      <c r="U195" s="147" t="s">
        <v>45</v>
      </c>
      <c r="V195" s="148">
        <v>0.17699999999999999</v>
      </c>
      <c r="W195" s="148">
        <f>$V$195*$K$195</f>
        <v>45.807600000000001</v>
      </c>
      <c r="X195" s="148">
        <v>0</v>
      </c>
      <c r="Y195" s="148">
        <f>$X$195*$K$195</f>
        <v>0</v>
      </c>
      <c r="Z195" s="148">
        <v>0</v>
      </c>
      <c r="AA195" s="149">
        <f>$Z$195*$K$195</f>
        <v>0</v>
      </c>
      <c r="AR195" s="9" t="s">
        <v>142</v>
      </c>
      <c r="AT195" s="9" t="s">
        <v>138</v>
      </c>
      <c r="AU195" s="9" t="s">
        <v>95</v>
      </c>
      <c r="AY195" s="9" t="s">
        <v>137</v>
      </c>
      <c r="BE195" s="150">
        <f>IF($U$195="základní",$N$195,0)</f>
        <v>0</v>
      </c>
      <c r="BF195" s="150">
        <f>IF($U$195="snížená",$N$195,0)</f>
        <v>0</v>
      </c>
      <c r="BG195" s="150">
        <f>IF($U$195="zákl. přenesená",$N$195,0)</f>
        <v>0</v>
      </c>
      <c r="BH195" s="150">
        <f>IF($U$195="sníž. přenesená",$N$195,0)</f>
        <v>0</v>
      </c>
      <c r="BI195" s="150">
        <f>IF($U$195="nulová",$N$195,0)</f>
        <v>0</v>
      </c>
      <c r="BJ195" s="9" t="s">
        <v>21</v>
      </c>
      <c r="BK195" s="150">
        <f>ROUND($L$195*$K$195,2)</f>
        <v>0</v>
      </c>
      <c r="BL195" s="9" t="s">
        <v>142</v>
      </c>
      <c r="BM195" s="9" t="s">
        <v>237</v>
      </c>
    </row>
    <row r="196" spans="2:65" s="9" customFormat="1" ht="32.25" customHeight="1">
      <c r="B196" s="157"/>
      <c r="C196" s="26"/>
      <c r="D196" s="26"/>
      <c r="E196" s="158"/>
      <c r="F196" s="212" t="s">
        <v>238</v>
      </c>
      <c r="G196" s="212"/>
      <c r="H196" s="212"/>
      <c r="I196" s="212"/>
      <c r="J196" s="26"/>
      <c r="K196" s="159">
        <v>258.8</v>
      </c>
      <c r="N196" s="26"/>
      <c r="O196" s="26"/>
      <c r="P196" s="26"/>
      <c r="Q196" s="26"/>
      <c r="R196" s="160"/>
      <c r="T196" s="161"/>
      <c r="AA196" s="162"/>
      <c r="AT196" s="163" t="s">
        <v>145</v>
      </c>
      <c r="AU196" s="163" t="s">
        <v>95</v>
      </c>
      <c r="AV196" s="163" t="s">
        <v>95</v>
      </c>
      <c r="AW196" s="163" t="s">
        <v>103</v>
      </c>
      <c r="AX196" s="163" t="s">
        <v>21</v>
      </c>
      <c r="AY196" s="163" t="s">
        <v>137</v>
      </c>
    </row>
    <row r="197" spans="2:65" s="9" customFormat="1" ht="27" customHeight="1">
      <c r="B197" s="25"/>
      <c r="C197" s="142" t="s">
        <v>239</v>
      </c>
      <c r="D197" s="142" t="s">
        <v>138</v>
      </c>
      <c r="E197" s="143" t="s">
        <v>240</v>
      </c>
      <c r="F197" s="208" t="s">
        <v>241</v>
      </c>
      <c r="G197" s="208"/>
      <c r="H197" s="208"/>
      <c r="I197" s="208"/>
      <c r="J197" s="144" t="s">
        <v>141</v>
      </c>
      <c r="K197" s="145">
        <v>258.8</v>
      </c>
      <c r="L197" s="209"/>
      <c r="M197" s="209"/>
      <c r="N197" s="210">
        <f>ROUND($L$197*$K$197,2)</f>
        <v>0</v>
      </c>
      <c r="O197" s="210"/>
      <c r="P197" s="210"/>
      <c r="Q197" s="210"/>
      <c r="R197" s="27"/>
      <c r="T197" s="146"/>
      <c r="U197" s="147" t="s">
        <v>45</v>
      </c>
      <c r="V197" s="148">
        <v>5.8000000000000003E-2</v>
      </c>
      <c r="W197" s="148">
        <f>$V$197*$K$197</f>
        <v>15.010400000000001</v>
      </c>
      <c r="X197" s="148">
        <v>0</v>
      </c>
      <c r="Y197" s="148">
        <f>$X$197*$K$197</f>
        <v>0</v>
      </c>
      <c r="Z197" s="148">
        <v>0</v>
      </c>
      <c r="AA197" s="149">
        <f>$Z$197*$K$197</f>
        <v>0</v>
      </c>
      <c r="AR197" s="9" t="s">
        <v>142</v>
      </c>
      <c r="AT197" s="9" t="s">
        <v>138</v>
      </c>
      <c r="AU197" s="9" t="s">
        <v>95</v>
      </c>
      <c r="AY197" s="9" t="s">
        <v>137</v>
      </c>
      <c r="BE197" s="150">
        <f>IF($U$197="základní",$N$197,0)</f>
        <v>0</v>
      </c>
      <c r="BF197" s="150">
        <f>IF($U$197="snížená",$N$197,0)</f>
        <v>0</v>
      </c>
      <c r="BG197" s="150">
        <f>IF($U$197="zákl. přenesená",$N$197,0)</f>
        <v>0</v>
      </c>
      <c r="BH197" s="150">
        <f>IF($U$197="sníž. přenesená",$N$197,0)</f>
        <v>0</v>
      </c>
      <c r="BI197" s="150">
        <f>IF($U$197="nulová",$N$197,0)</f>
        <v>0</v>
      </c>
      <c r="BJ197" s="9" t="s">
        <v>21</v>
      </c>
      <c r="BK197" s="150">
        <f>ROUND($L$197*$K$197,2)</f>
        <v>0</v>
      </c>
      <c r="BL197" s="9" t="s">
        <v>142</v>
      </c>
      <c r="BM197" s="9" t="s">
        <v>242</v>
      </c>
    </row>
    <row r="198" spans="2:65" s="9" customFormat="1" ht="32.25" customHeight="1">
      <c r="B198" s="157"/>
      <c r="C198" s="26"/>
      <c r="D198" s="26"/>
      <c r="E198" s="158"/>
      <c r="F198" s="212" t="s">
        <v>238</v>
      </c>
      <c r="G198" s="212"/>
      <c r="H198" s="212"/>
      <c r="I198" s="212"/>
      <c r="J198" s="26"/>
      <c r="K198" s="159">
        <v>258.8</v>
      </c>
      <c r="N198" s="26"/>
      <c r="O198" s="26"/>
      <c r="P198" s="26"/>
      <c r="Q198" s="26"/>
      <c r="R198" s="160"/>
      <c r="T198" s="161"/>
      <c r="AA198" s="162"/>
      <c r="AT198" s="163" t="s">
        <v>145</v>
      </c>
      <c r="AU198" s="163" t="s">
        <v>95</v>
      </c>
      <c r="AV198" s="163" t="s">
        <v>95</v>
      </c>
      <c r="AW198" s="163" t="s">
        <v>103</v>
      </c>
      <c r="AX198" s="163" t="s">
        <v>21</v>
      </c>
      <c r="AY198" s="163" t="s">
        <v>137</v>
      </c>
    </row>
    <row r="199" spans="2:65" s="9" customFormat="1" ht="15.75" customHeight="1">
      <c r="B199" s="25"/>
      <c r="C199" s="171" t="s">
        <v>243</v>
      </c>
      <c r="D199" s="171" t="s">
        <v>244</v>
      </c>
      <c r="E199" s="172" t="s">
        <v>245</v>
      </c>
      <c r="F199" s="216" t="s">
        <v>246</v>
      </c>
      <c r="G199" s="216"/>
      <c r="H199" s="216"/>
      <c r="I199" s="216"/>
      <c r="J199" s="173" t="s">
        <v>247</v>
      </c>
      <c r="K199" s="174">
        <v>3.8820000000000001</v>
      </c>
      <c r="L199" s="217"/>
      <c r="M199" s="217"/>
      <c r="N199" s="218">
        <f>ROUND($L$199*$K$199,2)</f>
        <v>0</v>
      </c>
      <c r="O199" s="218"/>
      <c r="P199" s="218"/>
      <c r="Q199" s="218"/>
      <c r="R199" s="27"/>
      <c r="T199" s="146"/>
      <c r="U199" s="147" t="s">
        <v>45</v>
      </c>
      <c r="V199" s="148">
        <v>0</v>
      </c>
      <c r="W199" s="148">
        <f>$V$199*$K$199</f>
        <v>0</v>
      </c>
      <c r="X199" s="148">
        <v>1E-3</v>
      </c>
      <c r="Y199" s="148">
        <f>$X$199*$K$199</f>
        <v>3.882E-3</v>
      </c>
      <c r="Z199" s="148">
        <v>0</v>
      </c>
      <c r="AA199" s="149">
        <f>$Z$199*$K$199</f>
        <v>0</v>
      </c>
      <c r="AR199" s="9" t="s">
        <v>183</v>
      </c>
      <c r="AT199" s="9" t="s">
        <v>244</v>
      </c>
      <c r="AU199" s="9" t="s">
        <v>95</v>
      </c>
      <c r="AY199" s="9" t="s">
        <v>137</v>
      </c>
      <c r="BE199" s="150">
        <f>IF($U$199="základní",$N$199,0)</f>
        <v>0</v>
      </c>
      <c r="BF199" s="150">
        <f>IF($U$199="snížená",$N$199,0)</f>
        <v>0</v>
      </c>
      <c r="BG199" s="150">
        <f>IF($U$199="zákl. přenesená",$N$199,0)</f>
        <v>0</v>
      </c>
      <c r="BH199" s="150">
        <f>IF($U$199="sníž. přenesená",$N$199,0)</f>
        <v>0</v>
      </c>
      <c r="BI199" s="150">
        <f>IF($U$199="nulová",$N$199,0)</f>
        <v>0</v>
      </c>
      <c r="BJ199" s="9" t="s">
        <v>21</v>
      </c>
      <c r="BK199" s="150">
        <f>ROUND($L$199*$K$199,2)</f>
        <v>0</v>
      </c>
      <c r="BL199" s="9" t="s">
        <v>142</v>
      </c>
      <c r="BM199" s="9" t="s">
        <v>248</v>
      </c>
    </row>
    <row r="200" spans="2:65" s="9" customFormat="1" ht="15.75" customHeight="1">
      <c r="B200" s="25"/>
      <c r="C200" s="142" t="s">
        <v>9</v>
      </c>
      <c r="D200" s="142" t="s">
        <v>138</v>
      </c>
      <c r="E200" s="143" t="s">
        <v>249</v>
      </c>
      <c r="F200" s="208" t="s">
        <v>250</v>
      </c>
      <c r="G200" s="208"/>
      <c r="H200" s="208"/>
      <c r="I200" s="208"/>
      <c r="J200" s="144" t="s">
        <v>141</v>
      </c>
      <c r="K200" s="145">
        <v>258.8</v>
      </c>
      <c r="L200" s="209"/>
      <c r="M200" s="209"/>
      <c r="N200" s="210">
        <f>ROUND($L$200*$K$200,2)</f>
        <v>0</v>
      </c>
      <c r="O200" s="210"/>
      <c r="P200" s="210"/>
      <c r="Q200" s="210"/>
      <c r="R200" s="27"/>
      <c r="T200" s="146"/>
      <c r="U200" s="147" t="s">
        <v>45</v>
      </c>
      <c r="V200" s="148">
        <v>1.2999999999999999E-2</v>
      </c>
      <c r="W200" s="148">
        <f>$V$200*$K$200</f>
        <v>3.3643999999999998</v>
      </c>
      <c r="X200" s="148">
        <v>0</v>
      </c>
      <c r="Y200" s="148">
        <f>$X$200*$K$200</f>
        <v>0</v>
      </c>
      <c r="Z200" s="148">
        <v>0</v>
      </c>
      <c r="AA200" s="149">
        <f>$Z$200*$K$200</f>
        <v>0</v>
      </c>
      <c r="AR200" s="9" t="s">
        <v>142</v>
      </c>
      <c r="AT200" s="9" t="s">
        <v>138</v>
      </c>
      <c r="AU200" s="9" t="s">
        <v>95</v>
      </c>
      <c r="AY200" s="9" t="s">
        <v>137</v>
      </c>
      <c r="BE200" s="150">
        <f>IF($U$200="základní",$N$200,0)</f>
        <v>0</v>
      </c>
      <c r="BF200" s="150">
        <f>IF($U$200="snížená",$N$200,0)</f>
        <v>0</v>
      </c>
      <c r="BG200" s="150">
        <f>IF($U$200="zákl. přenesená",$N$200,0)</f>
        <v>0</v>
      </c>
      <c r="BH200" s="150">
        <f>IF($U$200="sníž. přenesená",$N$200,0)</f>
        <v>0</v>
      </c>
      <c r="BI200" s="150">
        <f>IF($U$200="nulová",$N$200,0)</f>
        <v>0</v>
      </c>
      <c r="BJ200" s="9" t="s">
        <v>21</v>
      </c>
      <c r="BK200" s="150">
        <f>ROUND($L$200*$K$200,2)</f>
        <v>0</v>
      </c>
      <c r="BL200" s="9" t="s">
        <v>142</v>
      </c>
      <c r="BM200" s="9" t="s">
        <v>251</v>
      </c>
    </row>
    <row r="201" spans="2:65" s="9" customFormat="1" ht="32.25" customHeight="1">
      <c r="B201" s="157"/>
      <c r="C201" s="26"/>
      <c r="D201" s="26"/>
      <c r="E201" s="158"/>
      <c r="F201" s="212" t="s">
        <v>238</v>
      </c>
      <c r="G201" s="212"/>
      <c r="H201" s="212"/>
      <c r="I201" s="212"/>
      <c r="J201" s="26"/>
      <c r="K201" s="159">
        <v>258.8</v>
      </c>
      <c r="N201" s="26"/>
      <c r="O201" s="26"/>
      <c r="P201" s="26"/>
      <c r="Q201" s="26"/>
      <c r="R201" s="160"/>
      <c r="T201" s="161"/>
      <c r="AA201" s="162"/>
      <c r="AT201" s="163" t="s">
        <v>145</v>
      </c>
      <c r="AU201" s="163" t="s">
        <v>95</v>
      </c>
      <c r="AV201" s="163" t="s">
        <v>95</v>
      </c>
      <c r="AW201" s="163" t="s">
        <v>103</v>
      </c>
      <c r="AX201" s="163" t="s">
        <v>21</v>
      </c>
      <c r="AY201" s="163" t="s">
        <v>137</v>
      </c>
    </row>
    <row r="202" spans="2:65" s="9" customFormat="1" ht="15.75" customHeight="1">
      <c r="B202" s="25"/>
      <c r="C202" s="142" t="s">
        <v>252</v>
      </c>
      <c r="D202" s="142" t="s">
        <v>138</v>
      </c>
      <c r="E202" s="143" t="s">
        <v>253</v>
      </c>
      <c r="F202" s="208" t="s">
        <v>254</v>
      </c>
      <c r="G202" s="208"/>
      <c r="H202" s="208"/>
      <c r="I202" s="208"/>
      <c r="J202" s="144" t="s">
        <v>141</v>
      </c>
      <c r="K202" s="145">
        <v>295.7</v>
      </c>
      <c r="L202" s="209"/>
      <c r="M202" s="209"/>
      <c r="N202" s="210">
        <f>ROUND($L$202*$K$202,2)</f>
        <v>0</v>
      </c>
      <c r="O202" s="210"/>
      <c r="P202" s="210"/>
      <c r="Q202" s="210"/>
      <c r="R202" s="27"/>
      <c r="T202" s="146"/>
      <c r="U202" s="147" t="s">
        <v>45</v>
      </c>
      <c r="V202" s="148">
        <v>1.7999999999999999E-2</v>
      </c>
      <c r="W202" s="148">
        <f>$V$202*$K$202</f>
        <v>5.3225999999999996</v>
      </c>
      <c r="X202" s="148">
        <v>0</v>
      </c>
      <c r="Y202" s="148">
        <f>$X$202*$K$202</f>
        <v>0</v>
      </c>
      <c r="Z202" s="148">
        <v>0</v>
      </c>
      <c r="AA202" s="149">
        <f>$Z$202*$K$202</f>
        <v>0</v>
      </c>
      <c r="AR202" s="9" t="s">
        <v>142</v>
      </c>
      <c r="AT202" s="9" t="s">
        <v>138</v>
      </c>
      <c r="AU202" s="9" t="s">
        <v>95</v>
      </c>
      <c r="AY202" s="9" t="s">
        <v>137</v>
      </c>
      <c r="BE202" s="150">
        <f>IF($U$202="základní",$N$202,0)</f>
        <v>0</v>
      </c>
      <c r="BF202" s="150">
        <f>IF($U$202="snížená",$N$202,0)</f>
        <v>0</v>
      </c>
      <c r="BG202" s="150">
        <f>IF($U$202="zákl. přenesená",$N$202,0)</f>
        <v>0</v>
      </c>
      <c r="BH202" s="150">
        <f>IF($U$202="sníž. přenesená",$N$202,0)</f>
        <v>0</v>
      </c>
      <c r="BI202" s="150">
        <f>IF($U$202="nulová",$N$202,0)</f>
        <v>0</v>
      </c>
      <c r="BJ202" s="9" t="s">
        <v>21</v>
      </c>
      <c r="BK202" s="150">
        <f>ROUND($L$202*$K$202,2)</f>
        <v>0</v>
      </c>
      <c r="BL202" s="9" t="s">
        <v>142</v>
      </c>
      <c r="BM202" s="9" t="s">
        <v>255</v>
      </c>
    </row>
    <row r="203" spans="2:65" s="9" customFormat="1" ht="18.75" customHeight="1">
      <c r="B203" s="151"/>
      <c r="C203" s="26"/>
      <c r="D203" s="26"/>
      <c r="E203" s="152"/>
      <c r="F203" s="219" t="s">
        <v>179</v>
      </c>
      <c r="G203" s="219"/>
      <c r="H203" s="219"/>
      <c r="I203" s="219"/>
      <c r="J203" s="26"/>
      <c r="K203" s="152"/>
      <c r="N203" s="26"/>
      <c r="O203" s="26"/>
      <c r="P203" s="26"/>
      <c r="Q203" s="26"/>
      <c r="R203" s="153"/>
      <c r="T203" s="154"/>
      <c r="AA203" s="155"/>
      <c r="AT203" s="156" t="s">
        <v>145</v>
      </c>
      <c r="AU203" s="156" t="s">
        <v>95</v>
      </c>
      <c r="AV203" s="156" t="s">
        <v>21</v>
      </c>
      <c r="AW203" s="156" t="s">
        <v>103</v>
      </c>
      <c r="AX203" s="156" t="s">
        <v>80</v>
      </c>
      <c r="AY203" s="156" t="s">
        <v>137</v>
      </c>
    </row>
    <row r="204" spans="2:65" s="9" customFormat="1" ht="18.75" customHeight="1">
      <c r="B204" s="157"/>
      <c r="C204" s="26"/>
      <c r="D204" s="26"/>
      <c r="E204" s="158"/>
      <c r="F204" s="212" t="s">
        <v>256</v>
      </c>
      <c r="G204" s="212"/>
      <c r="H204" s="212"/>
      <c r="I204" s="212"/>
      <c r="J204" s="26"/>
      <c r="K204" s="159">
        <v>198</v>
      </c>
      <c r="N204" s="26"/>
      <c r="O204" s="26"/>
      <c r="P204" s="26"/>
      <c r="Q204" s="26"/>
      <c r="R204" s="160"/>
      <c r="T204" s="161"/>
      <c r="AA204" s="162"/>
      <c r="AT204" s="163" t="s">
        <v>145</v>
      </c>
      <c r="AU204" s="163" t="s">
        <v>95</v>
      </c>
      <c r="AV204" s="163" t="s">
        <v>95</v>
      </c>
      <c r="AW204" s="163" t="s">
        <v>103</v>
      </c>
      <c r="AX204" s="163" t="s">
        <v>80</v>
      </c>
      <c r="AY204" s="163" t="s">
        <v>137</v>
      </c>
    </row>
    <row r="205" spans="2:65" s="9" customFormat="1" ht="18.75" customHeight="1">
      <c r="B205" s="151"/>
      <c r="C205" s="26"/>
      <c r="D205" s="26"/>
      <c r="E205" s="152"/>
      <c r="F205" s="219" t="s">
        <v>181</v>
      </c>
      <c r="G205" s="219"/>
      <c r="H205" s="219"/>
      <c r="I205" s="219"/>
      <c r="J205" s="26"/>
      <c r="K205" s="152"/>
      <c r="N205" s="26"/>
      <c r="O205" s="26"/>
      <c r="P205" s="26"/>
      <c r="Q205" s="26"/>
      <c r="R205" s="153"/>
      <c r="T205" s="154"/>
      <c r="AA205" s="155"/>
      <c r="AT205" s="156" t="s">
        <v>145</v>
      </c>
      <c r="AU205" s="156" t="s">
        <v>95</v>
      </c>
      <c r="AV205" s="156" t="s">
        <v>21</v>
      </c>
      <c r="AW205" s="156" t="s">
        <v>103</v>
      </c>
      <c r="AX205" s="156" t="s">
        <v>80</v>
      </c>
      <c r="AY205" s="156" t="s">
        <v>137</v>
      </c>
    </row>
    <row r="206" spans="2:65" s="9" customFormat="1" ht="18.75" customHeight="1">
      <c r="B206" s="157"/>
      <c r="C206" s="26"/>
      <c r="D206" s="26"/>
      <c r="E206" s="158"/>
      <c r="F206" s="212" t="s">
        <v>257</v>
      </c>
      <c r="G206" s="212"/>
      <c r="H206" s="212"/>
      <c r="I206" s="212"/>
      <c r="J206" s="26"/>
      <c r="K206" s="159">
        <v>8.8000000000000007</v>
      </c>
      <c r="N206" s="26"/>
      <c r="O206" s="26"/>
      <c r="P206" s="26"/>
      <c r="Q206" s="26"/>
      <c r="R206" s="160"/>
      <c r="T206" s="161"/>
      <c r="AA206" s="162"/>
      <c r="AT206" s="163" t="s">
        <v>145</v>
      </c>
      <c r="AU206" s="163" t="s">
        <v>95</v>
      </c>
      <c r="AV206" s="163" t="s">
        <v>95</v>
      </c>
      <c r="AW206" s="163" t="s">
        <v>103</v>
      </c>
      <c r="AX206" s="163" t="s">
        <v>80</v>
      </c>
      <c r="AY206" s="163" t="s">
        <v>137</v>
      </c>
    </row>
    <row r="207" spans="2:65" s="9" customFormat="1" ht="18.75" customHeight="1">
      <c r="B207" s="151"/>
      <c r="C207" s="26"/>
      <c r="D207" s="26"/>
      <c r="E207" s="152"/>
      <c r="F207" s="219" t="s">
        <v>258</v>
      </c>
      <c r="G207" s="219"/>
      <c r="H207" s="219"/>
      <c r="I207" s="219"/>
      <c r="J207" s="26"/>
      <c r="K207" s="152"/>
      <c r="N207" s="26"/>
      <c r="O207" s="26"/>
      <c r="P207" s="26"/>
      <c r="Q207" s="26"/>
      <c r="R207" s="153"/>
      <c r="T207" s="154"/>
      <c r="AA207" s="155"/>
      <c r="AT207" s="156" t="s">
        <v>145</v>
      </c>
      <c r="AU207" s="156" t="s">
        <v>95</v>
      </c>
      <c r="AV207" s="156" t="s">
        <v>21</v>
      </c>
      <c r="AW207" s="156" t="s">
        <v>103</v>
      </c>
      <c r="AX207" s="156" t="s">
        <v>80</v>
      </c>
      <c r="AY207" s="156" t="s">
        <v>137</v>
      </c>
    </row>
    <row r="208" spans="2:65" s="9" customFormat="1" ht="18.75" customHeight="1">
      <c r="B208" s="157"/>
      <c r="C208" s="26"/>
      <c r="D208" s="26"/>
      <c r="E208" s="158"/>
      <c r="F208" s="212" t="s">
        <v>259</v>
      </c>
      <c r="G208" s="212"/>
      <c r="H208" s="212"/>
      <c r="I208" s="212"/>
      <c r="J208" s="26"/>
      <c r="K208" s="159">
        <v>42.6</v>
      </c>
      <c r="N208" s="26"/>
      <c r="O208" s="26"/>
      <c r="P208" s="26"/>
      <c r="Q208" s="26"/>
      <c r="R208" s="160"/>
      <c r="T208" s="161"/>
      <c r="AA208" s="162"/>
      <c r="AT208" s="163" t="s">
        <v>145</v>
      </c>
      <c r="AU208" s="163" t="s">
        <v>95</v>
      </c>
      <c r="AV208" s="163" t="s">
        <v>95</v>
      </c>
      <c r="AW208" s="163" t="s">
        <v>103</v>
      </c>
      <c r="AX208" s="163" t="s">
        <v>80</v>
      </c>
      <c r="AY208" s="163" t="s">
        <v>137</v>
      </c>
    </row>
    <row r="209" spans="2:65" s="9" customFormat="1" ht="18.75" customHeight="1">
      <c r="B209" s="157"/>
      <c r="C209" s="26"/>
      <c r="D209" s="26"/>
      <c r="E209" s="158"/>
      <c r="F209" s="212" t="s">
        <v>152</v>
      </c>
      <c r="G209" s="212"/>
      <c r="H209" s="212"/>
      <c r="I209" s="212"/>
      <c r="J209" s="26"/>
      <c r="K209" s="159">
        <v>46.3</v>
      </c>
      <c r="N209" s="26"/>
      <c r="O209" s="26"/>
      <c r="P209" s="26"/>
      <c r="Q209" s="26"/>
      <c r="R209" s="160"/>
      <c r="T209" s="161"/>
      <c r="AA209" s="162"/>
      <c r="AT209" s="163" t="s">
        <v>145</v>
      </c>
      <c r="AU209" s="163" t="s">
        <v>95</v>
      </c>
      <c r="AV209" s="163" t="s">
        <v>95</v>
      </c>
      <c r="AW209" s="163" t="s">
        <v>103</v>
      </c>
      <c r="AX209" s="163" t="s">
        <v>80</v>
      </c>
      <c r="AY209" s="163" t="s">
        <v>137</v>
      </c>
    </row>
    <row r="210" spans="2:65" s="9" customFormat="1" ht="18.75" customHeight="1">
      <c r="B210" s="164"/>
      <c r="C210" s="26"/>
      <c r="D210" s="26"/>
      <c r="E210" s="165"/>
      <c r="F210" s="213" t="s">
        <v>147</v>
      </c>
      <c r="G210" s="213"/>
      <c r="H210" s="213"/>
      <c r="I210" s="213"/>
      <c r="J210" s="26"/>
      <c r="K210" s="166">
        <v>295.7</v>
      </c>
      <c r="N210" s="26"/>
      <c r="O210" s="26"/>
      <c r="P210" s="26"/>
      <c r="Q210" s="26"/>
      <c r="R210" s="167"/>
      <c r="T210" s="168"/>
      <c r="AA210" s="169"/>
      <c r="AT210" s="170" t="s">
        <v>145</v>
      </c>
      <c r="AU210" s="170" t="s">
        <v>95</v>
      </c>
      <c r="AV210" s="170" t="s">
        <v>142</v>
      </c>
      <c r="AW210" s="170" t="s">
        <v>103</v>
      </c>
      <c r="AX210" s="170" t="s">
        <v>21</v>
      </c>
      <c r="AY210" s="170" t="s">
        <v>137</v>
      </c>
    </row>
    <row r="211" spans="2:65" s="9" customFormat="1" ht="27" customHeight="1">
      <c r="B211" s="25"/>
      <c r="C211" s="142" t="s">
        <v>260</v>
      </c>
      <c r="D211" s="142" t="s">
        <v>138</v>
      </c>
      <c r="E211" s="143" t="s">
        <v>261</v>
      </c>
      <c r="F211" s="208" t="s">
        <v>262</v>
      </c>
      <c r="G211" s="208"/>
      <c r="H211" s="208"/>
      <c r="I211" s="208"/>
      <c r="J211" s="144" t="s">
        <v>263</v>
      </c>
      <c r="K211" s="145">
        <v>40</v>
      </c>
      <c r="L211" s="209"/>
      <c r="M211" s="209"/>
      <c r="N211" s="210">
        <f>ROUND($L$211*$K$211,2)</f>
        <v>0</v>
      </c>
      <c r="O211" s="210"/>
      <c r="P211" s="210"/>
      <c r="Q211" s="210"/>
      <c r="R211" s="27"/>
      <c r="T211" s="146"/>
      <c r="U211" s="147" t="s">
        <v>45</v>
      </c>
      <c r="V211" s="148">
        <v>0.14099999999999999</v>
      </c>
      <c r="W211" s="148">
        <f>$V$211*$K$211</f>
        <v>5.64</v>
      </c>
      <c r="X211" s="148">
        <v>0</v>
      </c>
      <c r="Y211" s="148">
        <f>$X$211*$K$211</f>
        <v>0</v>
      </c>
      <c r="Z211" s="148">
        <v>0</v>
      </c>
      <c r="AA211" s="149">
        <f>$Z$211*$K$211</f>
        <v>0</v>
      </c>
      <c r="AR211" s="9" t="s">
        <v>142</v>
      </c>
      <c r="AT211" s="9" t="s">
        <v>138</v>
      </c>
      <c r="AU211" s="9" t="s">
        <v>95</v>
      </c>
      <c r="AY211" s="9" t="s">
        <v>137</v>
      </c>
      <c r="BE211" s="150">
        <f>IF($U$211="základní",$N$211,0)</f>
        <v>0</v>
      </c>
      <c r="BF211" s="150">
        <f>IF($U$211="snížená",$N$211,0)</f>
        <v>0</v>
      </c>
      <c r="BG211" s="150">
        <f>IF($U$211="zákl. přenesená",$N$211,0)</f>
        <v>0</v>
      </c>
      <c r="BH211" s="150">
        <f>IF($U$211="sníž. přenesená",$N$211,0)</f>
        <v>0</v>
      </c>
      <c r="BI211" s="150">
        <f>IF($U$211="nulová",$N$211,0)</f>
        <v>0</v>
      </c>
      <c r="BJ211" s="9" t="s">
        <v>21</v>
      </c>
      <c r="BK211" s="150">
        <f>ROUND($L$211*$K$211,2)</f>
        <v>0</v>
      </c>
      <c r="BL211" s="9" t="s">
        <v>142</v>
      </c>
      <c r="BM211" s="9" t="s">
        <v>264</v>
      </c>
    </row>
    <row r="212" spans="2:65" s="9" customFormat="1" ht="27" customHeight="1">
      <c r="B212" s="25"/>
      <c r="C212" s="142" t="s">
        <v>265</v>
      </c>
      <c r="D212" s="142" t="s">
        <v>138</v>
      </c>
      <c r="E212" s="143" t="s">
        <v>266</v>
      </c>
      <c r="F212" s="208" t="s">
        <v>267</v>
      </c>
      <c r="G212" s="208"/>
      <c r="H212" s="208"/>
      <c r="I212" s="208"/>
      <c r="J212" s="144" t="s">
        <v>141</v>
      </c>
      <c r="K212" s="145">
        <v>9.1999999999999993</v>
      </c>
      <c r="L212" s="209"/>
      <c r="M212" s="209"/>
      <c r="N212" s="210">
        <f>ROUND($L$212*$K$212,2)</f>
        <v>0</v>
      </c>
      <c r="O212" s="210"/>
      <c r="P212" s="210"/>
      <c r="Q212" s="210"/>
      <c r="R212" s="27"/>
      <c r="T212" s="146"/>
      <c r="U212" s="147" t="s">
        <v>45</v>
      </c>
      <c r="V212" s="148">
        <v>5.0999999999999997E-2</v>
      </c>
      <c r="W212" s="148">
        <f>$V$212*$K$212</f>
        <v>0.46919999999999995</v>
      </c>
      <c r="X212" s="148">
        <v>0</v>
      </c>
      <c r="Y212" s="148">
        <f>$X$212*$K$212</f>
        <v>0</v>
      </c>
      <c r="Z212" s="148">
        <v>0</v>
      </c>
      <c r="AA212" s="149">
        <f>$Z$212*$K$212</f>
        <v>0</v>
      </c>
      <c r="AR212" s="9" t="s">
        <v>142</v>
      </c>
      <c r="AT212" s="9" t="s">
        <v>138</v>
      </c>
      <c r="AU212" s="9" t="s">
        <v>95</v>
      </c>
      <c r="AY212" s="9" t="s">
        <v>137</v>
      </c>
      <c r="BE212" s="150">
        <f>IF($U$212="základní",$N$212,0)</f>
        <v>0</v>
      </c>
      <c r="BF212" s="150">
        <f>IF($U$212="snížená",$N$212,0)</f>
        <v>0</v>
      </c>
      <c r="BG212" s="150">
        <f>IF($U$212="zákl. přenesená",$N$212,0)</f>
        <v>0</v>
      </c>
      <c r="BH212" s="150">
        <f>IF($U$212="sníž. přenesená",$N$212,0)</f>
        <v>0</v>
      </c>
      <c r="BI212" s="150">
        <f>IF($U$212="nulová",$N$212,0)</f>
        <v>0</v>
      </c>
      <c r="BJ212" s="9" t="s">
        <v>21</v>
      </c>
      <c r="BK212" s="150">
        <f>ROUND($L$212*$K$212,2)</f>
        <v>0</v>
      </c>
      <c r="BL212" s="9" t="s">
        <v>142</v>
      </c>
      <c r="BM212" s="9" t="s">
        <v>268</v>
      </c>
    </row>
    <row r="213" spans="2:65" s="9" customFormat="1" ht="27" customHeight="1">
      <c r="B213" s="25"/>
      <c r="C213" s="142" t="s">
        <v>269</v>
      </c>
      <c r="D213" s="142" t="s">
        <v>138</v>
      </c>
      <c r="E213" s="143" t="s">
        <v>270</v>
      </c>
      <c r="F213" s="208" t="s">
        <v>271</v>
      </c>
      <c r="G213" s="208"/>
      <c r="H213" s="208"/>
      <c r="I213" s="208"/>
      <c r="J213" s="144" t="s">
        <v>141</v>
      </c>
      <c r="K213" s="145">
        <v>9.1999999999999993</v>
      </c>
      <c r="L213" s="209"/>
      <c r="M213" s="209"/>
      <c r="N213" s="210">
        <f>ROUND($L$213*$K$213,2)</f>
        <v>0</v>
      </c>
      <c r="O213" s="210"/>
      <c r="P213" s="210"/>
      <c r="Q213" s="210"/>
      <c r="R213" s="27"/>
      <c r="T213" s="146"/>
      <c r="U213" s="147" t="s">
        <v>45</v>
      </c>
      <c r="V213" s="148">
        <v>5.1999999999999998E-2</v>
      </c>
      <c r="W213" s="148">
        <f>$V$213*$K$213</f>
        <v>0.47839999999999994</v>
      </c>
      <c r="X213" s="148">
        <v>0</v>
      </c>
      <c r="Y213" s="148">
        <f>$X$213*$K$213</f>
        <v>0</v>
      </c>
      <c r="Z213" s="148">
        <v>0</v>
      </c>
      <c r="AA213" s="149">
        <f>$Z$213*$K$213</f>
        <v>0</v>
      </c>
      <c r="AR213" s="9" t="s">
        <v>142</v>
      </c>
      <c r="AT213" s="9" t="s">
        <v>138</v>
      </c>
      <c r="AU213" s="9" t="s">
        <v>95</v>
      </c>
      <c r="AY213" s="9" t="s">
        <v>137</v>
      </c>
      <c r="BE213" s="150">
        <f>IF($U$213="základní",$N$213,0)</f>
        <v>0</v>
      </c>
      <c r="BF213" s="150">
        <f>IF($U$213="snížená",$N$213,0)</f>
        <v>0</v>
      </c>
      <c r="BG213" s="150">
        <f>IF($U$213="zákl. přenesená",$N$213,0)</f>
        <v>0</v>
      </c>
      <c r="BH213" s="150">
        <f>IF($U$213="sníž. přenesená",$N$213,0)</f>
        <v>0</v>
      </c>
      <c r="BI213" s="150">
        <f>IF($U$213="nulová",$N$213,0)</f>
        <v>0</v>
      </c>
      <c r="BJ213" s="9" t="s">
        <v>21</v>
      </c>
      <c r="BK213" s="150">
        <f>ROUND($L$213*$K$213,2)</f>
        <v>0</v>
      </c>
      <c r="BL213" s="9" t="s">
        <v>142</v>
      </c>
      <c r="BM213" s="9" t="s">
        <v>272</v>
      </c>
    </row>
    <row r="214" spans="2:65" s="9" customFormat="1" ht="27" customHeight="1">
      <c r="B214" s="25"/>
      <c r="C214" s="142" t="s">
        <v>273</v>
      </c>
      <c r="D214" s="142" t="s">
        <v>138</v>
      </c>
      <c r="E214" s="143" t="s">
        <v>274</v>
      </c>
      <c r="F214" s="208" t="s">
        <v>275</v>
      </c>
      <c r="G214" s="208"/>
      <c r="H214" s="208"/>
      <c r="I214" s="208"/>
      <c r="J214" s="144" t="s">
        <v>263</v>
      </c>
      <c r="K214" s="145">
        <v>40</v>
      </c>
      <c r="L214" s="209"/>
      <c r="M214" s="209"/>
      <c r="N214" s="210">
        <f>ROUND($L$214*$K$214,2)</f>
        <v>0</v>
      </c>
      <c r="O214" s="210"/>
      <c r="P214" s="210"/>
      <c r="Q214" s="210"/>
      <c r="R214" s="27"/>
      <c r="T214" s="146"/>
      <c r="U214" s="147" t="s">
        <v>45</v>
      </c>
      <c r="V214" s="148">
        <v>0.112</v>
      </c>
      <c r="W214" s="148">
        <f>$V$214*$K$214</f>
        <v>4.4800000000000004</v>
      </c>
      <c r="X214" s="148">
        <v>0</v>
      </c>
      <c r="Y214" s="148">
        <f>$X$214*$K$214</f>
        <v>0</v>
      </c>
      <c r="Z214" s="148">
        <v>0</v>
      </c>
      <c r="AA214" s="149">
        <f>$Z$214*$K$214</f>
        <v>0</v>
      </c>
      <c r="AR214" s="9" t="s">
        <v>142</v>
      </c>
      <c r="AT214" s="9" t="s">
        <v>138</v>
      </c>
      <c r="AU214" s="9" t="s">
        <v>95</v>
      </c>
      <c r="AY214" s="9" t="s">
        <v>137</v>
      </c>
      <c r="BE214" s="150">
        <f>IF($U$214="základní",$N$214,0)</f>
        <v>0</v>
      </c>
      <c r="BF214" s="150">
        <f>IF($U$214="snížená",$N$214,0)</f>
        <v>0</v>
      </c>
      <c r="BG214" s="150">
        <f>IF($U$214="zákl. přenesená",$N$214,0)</f>
        <v>0</v>
      </c>
      <c r="BH214" s="150">
        <f>IF($U$214="sníž. přenesená",$N$214,0)</f>
        <v>0</v>
      </c>
      <c r="BI214" s="150">
        <f>IF($U$214="nulová",$N$214,0)</f>
        <v>0</v>
      </c>
      <c r="BJ214" s="9" t="s">
        <v>21</v>
      </c>
      <c r="BK214" s="150">
        <f>ROUND($L$214*$K$214,2)</f>
        <v>0</v>
      </c>
      <c r="BL214" s="9" t="s">
        <v>142</v>
      </c>
      <c r="BM214" s="9" t="s">
        <v>276</v>
      </c>
    </row>
    <row r="215" spans="2:65" s="9" customFormat="1" ht="27" customHeight="1">
      <c r="B215" s="25"/>
      <c r="C215" s="171" t="s">
        <v>277</v>
      </c>
      <c r="D215" s="171" t="s">
        <v>244</v>
      </c>
      <c r="E215" s="172" t="s">
        <v>278</v>
      </c>
      <c r="F215" s="216" t="s">
        <v>279</v>
      </c>
      <c r="G215" s="216"/>
      <c r="H215" s="216"/>
      <c r="I215" s="216"/>
      <c r="J215" s="173" t="s">
        <v>263</v>
      </c>
      <c r="K215" s="174">
        <v>40</v>
      </c>
      <c r="L215" s="217"/>
      <c r="M215" s="217"/>
      <c r="N215" s="218">
        <f>ROUND($L$215*$K$215,2)</f>
        <v>0</v>
      </c>
      <c r="O215" s="218"/>
      <c r="P215" s="218"/>
      <c r="Q215" s="218"/>
      <c r="R215" s="27"/>
      <c r="T215" s="146"/>
      <c r="U215" s="147" t="s">
        <v>45</v>
      </c>
      <c r="V215" s="148">
        <v>0</v>
      </c>
      <c r="W215" s="148">
        <f>$V$215*$K$215</f>
        <v>0</v>
      </c>
      <c r="X215" s="148">
        <v>3.5999999999999999E-3</v>
      </c>
      <c r="Y215" s="148">
        <f>$X$215*$K$215</f>
        <v>0.14399999999999999</v>
      </c>
      <c r="Z215" s="148">
        <v>0</v>
      </c>
      <c r="AA215" s="149">
        <f>$Z$215*$K$215</f>
        <v>0</v>
      </c>
      <c r="AR215" s="9" t="s">
        <v>183</v>
      </c>
      <c r="AT215" s="9" t="s">
        <v>244</v>
      </c>
      <c r="AU215" s="9" t="s">
        <v>95</v>
      </c>
      <c r="AY215" s="9" t="s">
        <v>137</v>
      </c>
      <c r="BE215" s="150">
        <f>IF($U$215="základní",$N$215,0)</f>
        <v>0</v>
      </c>
      <c r="BF215" s="150">
        <f>IF($U$215="snížená",$N$215,0)</f>
        <v>0</v>
      </c>
      <c r="BG215" s="150">
        <f>IF($U$215="zákl. přenesená",$N$215,0)</f>
        <v>0</v>
      </c>
      <c r="BH215" s="150">
        <f>IF($U$215="sníž. přenesená",$N$215,0)</f>
        <v>0</v>
      </c>
      <c r="BI215" s="150">
        <f>IF($U$215="nulová",$N$215,0)</f>
        <v>0</v>
      </c>
      <c r="BJ215" s="9" t="s">
        <v>21</v>
      </c>
      <c r="BK215" s="150">
        <f>ROUND($L$215*$K$215,2)</f>
        <v>0</v>
      </c>
      <c r="BL215" s="9" t="s">
        <v>142</v>
      </c>
      <c r="BM215" s="9" t="s">
        <v>280</v>
      </c>
    </row>
    <row r="216" spans="2:65" s="9" customFormat="1" ht="27" customHeight="1">
      <c r="B216" s="25"/>
      <c r="C216" s="142" t="s">
        <v>281</v>
      </c>
      <c r="D216" s="142" t="s">
        <v>138</v>
      </c>
      <c r="E216" s="143" t="s">
        <v>282</v>
      </c>
      <c r="F216" s="208" t="s">
        <v>283</v>
      </c>
      <c r="G216" s="208"/>
      <c r="H216" s="208"/>
      <c r="I216" s="208"/>
      <c r="J216" s="144" t="s">
        <v>263</v>
      </c>
      <c r="K216" s="145">
        <v>40</v>
      </c>
      <c r="L216" s="209"/>
      <c r="M216" s="209"/>
      <c r="N216" s="210">
        <f>ROUND($L$216*$K$216,2)</f>
        <v>0</v>
      </c>
      <c r="O216" s="210"/>
      <c r="P216" s="210"/>
      <c r="Q216" s="210"/>
      <c r="R216" s="27"/>
      <c r="T216" s="146"/>
      <c r="U216" s="147" t="s">
        <v>45</v>
      </c>
      <c r="V216" s="148">
        <v>0.14099999999999999</v>
      </c>
      <c r="W216" s="148">
        <f>$V$216*$K$216</f>
        <v>5.64</v>
      </c>
      <c r="X216" s="148">
        <v>5.0000000000000002E-5</v>
      </c>
      <c r="Y216" s="148">
        <f>$X$216*$K$216</f>
        <v>2E-3</v>
      </c>
      <c r="Z216" s="148">
        <v>0</v>
      </c>
      <c r="AA216" s="149">
        <f>$Z$216*$K$216</f>
        <v>0</v>
      </c>
      <c r="AR216" s="9" t="s">
        <v>142</v>
      </c>
      <c r="AT216" s="9" t="s">
        <v>138</v>
      </c>
      <c r="AU216" s="9" t="s">
        <v>95</v>
      </c>
      <c r="AY216" s="9" t="s">
        <v>137</v>
      </c>
      <c r="BE216" s="150">
        <f>IF($U$216="základní",$N$216,0)</f>
        <v>0</v>
      </c>
      <c r="BF216" s="150">
        <f>IF($U$216="snížená",$N$216,0)</f>
        <v>0</v>
      </c>
      <c r="BG216" s="150">
        <f>IF($U$216="zákl. přenesená",$N$216,0)</f>
        <v>0</v>
      </c>
      <c r="BH216" s="150">
        <f>IF($U$216="sníž. přenesená",$N$216,0)</f>
        <v>0</v>
      </c>
      <c r="BI216" s="150">
        <f>IF($U$216="nulová",$N$216,0)</f>
        <v>0</v>
      </c>
      <c r="BJ216" s="9" t="s">
        <v>21</v>
      </c>
      <c r="BK216" s="150">
        <f>ROUND($L$216*$K$216,2)</f>
        <v>0</v>
      </c>
      <c r="BL216" s="9" t="s">
        <v>142</v>
      </c>
      <c r="BM216" s="9" t="s">
        <v>284</v>
      </c>
    </row>
    <row r="217" spans="2:65" s="9" customFormat="1" ht="15.75" customHeight="1">
      <c r="B217" s="25"/>
      <c r="C217" s="171" t="s">
        <v>285</v>
      </c>
      <c r="D217" s="171" t="s">
        <v>244</v>
      </c>
      <c r="E217" s="172" t="s">
        <v>286</v>
      </c>
      <c r="F217" s="216" t="s">
        <v>287</v>
      </c>
      <c r="G217" s="216"/>
      <c r="H217" s="216"/>
      <c r="I217" s="216"/>
      <c r="J217" s="173" t="s">
        <v>171</v>
      </c>
      <c r="K217" s="174">
        <v>0.4</v>
      </c>
      <c r="L217" s="217"/>
      <c r="M217" s="217"/>
      <c r="N217" s="218">
        <f>ROUND($L$217*$K$217,2)</f>
        <v>0</v>
      </c>
      <c r="O217" s="218"/>
      <c r="P217" s="218"/>
      <c r="Q217" s="218"/>
      <c r="R217" s="27"/>
      <c r="T217" s="146"/>
      <c r="U217" s="147" t="s">
        <v>45</v>
      </c>
      <c r="V217" s="148">
        <v>0</v>
      </c>
      <c r="W217" s="148">
        <f>$V$217*$K$217</f>
        <v>0</v>
      </c>
      <c r="X217" s="148">
        <v>0.65</v>
      </c>
      <c r="Y217" s="148">
        <f>$X$217*$K$217</f>
        <v>0.26</v>
      </c>
      <c r="Z217" s="148">
        <v>0</v>
      </c>
      <c r="AA217" s="149">
        <f>$Z$217*$K$217</f>
        <v>0</v>
      </c>
      <c r="AR217" s="9" t="s">
        <v>183</v>
      </c>
      <c r="AT217" s="9" t="s">
        <v>244</v>
      </c>
      <c r="AU217" s="9" t="s">
        <v>95</v>
      </c>
      <c r="AY217" s="9" t="s">
        <v>137</v>
      </c>
      <c r="BE217" s="150">
        <f>IF($U$217="základní",$N$217,0)</f>
        <v>0</v>
      </c>
      <c r="BF217" s="150">
        <f>IF($U$217="snížená",$N$217,0)</f>
        <v>0</v>
      </c>
      <c r="BG217" s="150">
        <f>IF($U$217="zákl. přenesená",$N$217,0)</f>
        <v>0</v>
      </c>
      <c r="BH217" s="150">
        <f>IF($U$217="sníž. přenesená",$N$217,0)</f>
        <v>0</v>
      </c>
      <c r="BI217" s="150">
        <f>IF($U$217="nulová",$N$217,0)</f>
        <v>0</v>
      </c>
      <c r="BJ217" s="9" t="s">
        <v>21</v>
      </c>
      <c r="BK217" s="150">
        <f>ROUND($L$217*$K$217,2)</f>
        <v>0</v>
      </c>
      <c r="BL217" s="9" t="s">
        <v>142</v>
      </c>
      <c r="BM217" s="9" t="s">
        <v>288</v>
      </c>
    </row>
    <row r="218" spans="2:65" s="9" customFormat="1" ht="18.75" customHeight="1">
      <c r="B218" s="157"/>
      <c r="C218" s="26"/>
      <c r="D218" s="26"/>
      <c r="E218" s="158"/>
      <c r="F218" s="212" t="s">
        <v>289</v>
      </c>
      <c r="G218" s="212"/>
      <c r="H218" s="212"/>
      <c r="I218" s="212"/>
      <c r="J218" s="26"/>
      <c r="K218" s="159">
        <v>0.4</v>
      </c>
      <c r="N218" s="26"/>
      <c r="O218" s="26"/>
      <c r="P218" s="26"/>
      <c r="Q218" s="26"/>
      <c r="R218" s="160"/>
      <c r="T218" s="161"/>
      <c r="AA218" s="162"/>
      <c r="AT218" s="163" t="s">
        <v>145</v>
      </c>
      <c r="AU218" s="163" t="s">
        <v>95</v>
      </c>
      <c r="AV218" s="163" t="s">
        <v>95</v>
      </c>
      <c r="AW218" s="163" t="s">
        <v>103</v>
      </c>
      <c r="AX218" s="163" t="s">
        <v>21</v>
      </c>
      <c r="AY218" s="163" t="s">
        <v>137</v>
      </c>
    </row>
    <row r="219" spans="2:65" s="9" customFormat="1" ht="27" customHeight="1">
      <c r="B219" s="25"/>
      <c r="C219" s="142" t="s">
        <v>290</v>
      </c>
      <c r="D219" s="142" t="s">
        <v>138</v>
      </c>
      <c r="E219" s="143" t="s">
        <v>291</v>
      </c>
      <c r="F219" s="208" t="s">
        <v>292</v>
      </c>
      <c r="G219" s="208"/>
      <c r="H219" s="208"/>
      <c r="I219" s="208"/>
      <c r="J219" s="144" t="s">
        <v>141</v>
      </c>
      <c r="K219" s="145">
        <v>9.1999999999999993</v>
      </c>
      <c r="L219" s="209"/>
      <c r="M219" s="209"/>
      <c r="N219" s="210">
        <f>ROUND($L$219*$K$219,2)</f>
        <v>0</v>
      </c>
      <c r="O219" s="210"/>
      <c r="P219" s="210"/>
      <c r="Q219" s="210"/>
      <c r="R219" s="27"/>
      <c r="T219" s="146"/>
      <c r="U219" s="147" t="s">
        <v>45</v>
      </c>
      <c r="V219" s="148">
        <v>0.14099999999999999</v>
      </c>
      <c r="W219" s="148">
        <f>$V$219*$K$219</f>
        <v>1.2971999999999997</v>
      </c>
      <c r="X219" s="148">
        <v>0</v>
      </c>
      <c r="Y219" s="148">
        <f>$X$219*$K$219</f>
        <v>0</v>
      </c>
      <c r="Z219" s="148">
        <v>0</v>
      </c>
      <c r="AA219" s="149">
        <f>$Z$219*$K$219</f>
        <v>0</v>
      </c>
      <c r="AR219" s="9" t="s">
        <v>142</v>
      </c>
      <c r="AT219" s="9" t="s">
        <v>138</v>
      </c>
      <c r="AU219" s="9" t="s">
        <v>95</v>
      </c>
      <c r="AY219" s="9" t="s">
        <v>137</v>
      </c>
      <c r="BE219" s="150">
        <f>IF($U$219="základní",$N$219,0)</f>
        <v>0</v>
      </c>
      <c r="BF219" s="150">
        <f>IF($U$219="snížená",$N$219,0)</f>
        <v>0</v>
      </c>
      <c r="BG219" s="150">
        <f>IF($U$219="zákl. přenesená",$N$219,0)</f>
        <v>0</v>
      </c>
      <c r="BH219" s="150">
        <f>IF($U$219="sníž. přenesená",$N$219,0)</f>
        <v>0</v>
      </c>
      <c r="BI219" s="150">
        <f>IF($U$219="nulová",$N$219,0)</f>
        <v>0</v>
      </c>
      <c r="BJ219" s="9" t="s">
        <v>21</v>
      </c>
      <c r="BK219" s="150">
        <f>ROUND($L$219*$K$219,2)</f>
        <v>0</v>
      </c>
      <c r="BL219" s="9" t="s">
        <v>142</v>
      </c>
      <c r="BM219" s="9" t="s">
        <v>293</v>
      </c>
    </row>
    <row r="220" spans="2:65" s="9" customFormat="1" ht="15.75" customHeight="1">
      <c r="B220" s="25"/>
      <c r="C220" s="171" t="s">
        <v>294</v>
      </c>
      <c r="D220" s="171" t="s">
        <v>244</v>
      </c>
      <c r="E220" s="172" t="s">
        <v>295</v>
      </c>
      <c r="F220" s="216" t="s">
        <v>296</v>
      </c>
      <c r="G220" s="216"/>
      <c r="H220" s="216"/>
      <c r="I220" s="216"/>
      <c r="J220" s="173" t="s">
        <v>171</v>
      </c>
      <c r="K220" s="174">
        <v>1.1499999999999999</v>
      </c>
      <c r="L220" s="217"/>
      <c r="M220" s="217"/>
      <c r="N220" s="218">
        <f>ROUND($L$220*$K$220,2)</f>
        <v>0</v>
      </c>
      <c r="O220" s="218"/>
      <c r="P220" s="218"/>
      <c r="Q220" s="218"/>
      <c r="R220" s="27"/>
      <c r="T220" s="146"/>
      <c r="U220" s="147" t="s">
        <v>45</v>
      </c>
      <c r="V220" s="148">
        <v>0</v>
      </c>
      <c r="W220" s="148">
        <f>$V$220*$K$220</f>
        <v>0</v>
      </c>
      <c r="X220" s="148">
        <v>0.2</v>
      </c>
      <c r="Y220" s="148">
        <f>$X$220*$K$220</f>
        <v>0.22999999999999998</v>
      </c>
      <c r="Z220" s="148">
        <v>0</v>
      </c>
      <c r="AA220" s="149">
        <f>$Z$220*$K$220</f>
        <v>0</v>
      </c>
      <c r="AR220" s="9" t="s">
        <v>183</v>
      </c>
      <c r="AT220" s="9" t="s">
        <v>244</v>
      </c>
      <c r="AU220" s="9" t="s">
        <v>95</v>
      </c>
      <c r="AY220" s="9" t="s">
        <v>137</v>
      </c>
      <c r="BE220" s="150">
        <f>IF($U$220="základní",$N$220,0)</f>
        <v>0</v>
      </c>
      <c r="BF220" s="150">
        <f>IF($U$220="snížená",$N$220,0)</f>
        <v>0</v>
      </c>
      <c r="BG220" s="150">
        <f>IF($U$220="zákl. přenesená",$N$220,0)</f>
        <v>0</v>
      </c>
      <c r="BH220" s="150">
        <f>IF($U$220="sníž. přenesená",$N$220,0)</f>
        <v>0</v>
      </c>
      <c r="BI220" s="150">
        <f>IF($U$220="nulová",$N$220,0)</f>
        <v>0</v>
      </c>
      <c r="BJ220" s="9" t="s">
        <v>21</v>
      </c>
      <c r="BK220" s="150">
        <f>ROUND($L$220*$K$220,2)</f>
        <v>0</v>
      </c>
      <c r="BL220" s="9" t="s">
        <v>142</v>
      </c>
      <c r="BM220" s="9" t="s">
        <v>297</v>
      </c>
    </row>
    <row r="221" spans="2:65" s="9" customFormat="1" ht="27" customHeight="1">
      <c r="B221" s="25"/>
      <c r="C221" s="142" t="s">
        <v>298</v>
      </c>
      <c r="D221" s="142" t="s">
        <v>138</v>
      </c>
      <c r="E221" s="143" t="s">
        <v>299</v>
      </c>
      <c r="F221" s="208" t="s">
        <v>300</v>
      </c>
      <c r="G221" s="208"/>
      <c r="H221" s="208"/>
      <c r="I221" s="208"/>
      <c r="J221" s="144" t="s">
        <v>141</v>
      </c>
      <c r="K221" s="145">
        <v>258.8</v>
      </c>
      <c r="L221" s="209"/>
      <c r="M221" s="209"/>
      <c r="N221" s="210">
        <f>ROUND($L$221*$K$221,2)</f>
        <v>0</v>
      </c>
      <c r="O221" s="210"/>
      <c r="P221" s="210"/>
      <c r="Q221" s="210"/>
      <c r="R221" s="27"/>
      <c r="T221" s="146"/>
      <c r="U221" s="147" t="s">
        <v>45</v>
      </c>
      <c r="V221" s="148">
        <v>1.0999999999999999E-2</v>
      </c>
      <c r="W221" s="148">
        <f>$V$221*$K$221</f>
        <v>2.8468</v>
      </c>
      <c r="X221" s="148">
        <v>0</v>
      </c>
      <c r="Y221" s="148">
        <f>$X$221*$K$221</f>
        <v>0</v>
      </c>
      <c r="Z221" s="148">
        <v>0</v>
      </c>
      <c r="AA221" s="149">
        <f>$Z$221*$K$221</f>
        <v>0</v>
      </c>
      <c r="AR221" s="9" t="s">
        <v>142</v>
      </c>
      <c r="AT221" s="9" t="s">
        <v>138</v>
      </c>
      <c r="AU221" s="9" t="s">
        <v>95</v>
      </c>
      <c r="AY221" s="9" t="s">
        <v>137</v>
      </c>
      <c r="BE221" s="150">
        <f>IF($U$221="základní",$N$221,0)</f>
        <v>0</v>
      </c>
      <c r="BF221" s="150">
        <f>IF($U$221="snížená",$N$221,0)</f>
        <v>0</v>
      </c>
      <c r="BG221" s="150">
        <f>IF($U$221="zákl. přenesená",$N$221,0)</f>
        <v>0</v>
      </c>
      <c r="BH221" s="150">
        <f>IF($U$221="sníž. přenesená",$N$221,0)</f>
        <v>0</v>
      </c>
      <c r="BI221" s="150">
        <f>IF($U$221="nulová",$N$221,0)</f>
        <v>0</v>
      </c>
      <c r="BJ221" s="9" t="s">
        <v>21</v>
      </c>
      <c r="BK221" s="150">
        <f>ROUND($L$221*$K$221,2)</f>
        <v>0</v>
      </c>
      <c r="BL221" s="9" t="s">
        <v>142</v>
      </c>
      <c r="BM221" s="9" t="s">
        <v>301</v>
      </c>
    </row>
    <row r="222" spans="2:65" s="9" customFormat="1" ht="32.25" customHeight="1">
      <c r="B222" s="157"/>
      <c r="C222" s="26"/>
      <c r="D222" s="26"/>
      <c r="E222" s="158"/>
      <c r="F222" s="212" t="s">
        <v>238</v>
      </c>
      <c r="G222" s="212"/>
      <c r="H222" s="212"/>
      <c r="I222" s="212"/>
      <c r="J222" s="26"/>
      <c r="K222" s="159">
        <v>258.8</v>
      </c>
      <c r="N222" s="26"/>
      <c r="O222" s="26"/>
      <c r="P222" s="26"/>
      <c r="Q222" s="26"/>
      <c r="R222" s="160"/>
      <c r="T222" s="161"/>
      <c r="AA222" s="162"/>
      <c r="AT222" s="163" t="s">
        <v>145</v>
      </c>
      <c r="AU222" s="163" t="s">
        <v>95</v>
      </c>
      <c r="AV222" s="163" t="s">
        <v>95</v>
      </c>
      <c r="AW222" s="163" t="s">
        <v>103</v>
      </c>
      <c r="AX222" s="163" t="s">
        <v>21</v>
      </c>
      <c r="AY222" s="163" t="s">
        <v>137</v>
      </c>
    </row>
    <row r="223" spans="2:65" s="9" customFormat="1" ht="27" customHeight="1">
      <c r="B223" s="25"/>
      <c r="C223" s="142" t="s">
        <v>302</v>
      </c>
      <c r="D223" s="142" t="s">
        <v>138</v>
      </c>
      <c r="E223" s="143" t="s">
        <v>303</v>
      </c>
      <c r="F223" s="208" t="s">
        <v>304</v>
      </c>
      <c r="G223" s="208"/>
      <c r="H223" s="208"/>
      <c r="I223" s="208"/>
      <c r="J223" s="144" t="s">
        <v>141</v>
      </c>
      <c r="K223" s="145">
        <v>9.1999999999999993</v>
      </c>
      <c r="L223" s="209"/>
      <c r="M223" s="209"/>
      <c r="N223" s="210">
        <f>ROUND($L$223*$K$223,2)</f>
        <v>0</v>
      </c>
      <c r="O223" s="210"/>
      <c r="P223" s="210"/>
      <c r="Q223" s="210"/>
      <c r="R223" s="27"/>
      <c r="T223" s="146"/>
      <c r="U223" s="147" t="s">
        <v>45</v>
      </c>
      <c r="V223" s="148">
        <v>0.14699999999999999</v>
      </c>
      <c r="W223" s="148">
        <f>$V$223*$K$223</f>
        <v>1.3523999999999998</v>
      </c>
      <c r="X223" s="148">
        <v>0</v>
      </c>
      <c r="Y223" s="148">
        <f>$X$223*$K$223</f>
        <v>0</v>
      </c>
      <c r="Z223" s="148">
        <v>0</v>
      </c>
      <c r="AA223" s="149">
        <f>$Z$223*$K$223</f>
        <v>0</v>
      </c>
      <c r="AR223" s="9" t="s">
        <v>142</v>
      </c>
      <c r="AT223" s="9" t="s">
        <v>138</v>
      </c>
      <c r="AU223" s="9" t="s">
        <v>95</v>
      </c>
      <c r="AY223" s="9" t="s">
        <v>137</v>
      </c>
      <c r="BE223" s="150">
        <f>IF($U$223="základní",$N$223,0)</f>
        <v>0</v>
      </c>
      <c r="BF223" s="150">
        <f>IF($U$223="snížená",$N$223,0)</f>
        <v>0</v>
      </c>
      <c r="BG223" s="150">
        <f>IF($U$223="zákl. přenesená",$N$223,0)</f>
        <v>0</v>
      </c>
      <c r="BH223" s="150">
        <f>IF($U$223="sníž. přenesená",$N$223,0)</f>
        <v>0</v>
      </c>
      <c r="BI223" s="150">
        <f>IF($U$223="nulová",$N$223,0)</f>
        <v>0</v>
      </c>
      <c r="BJ223" s="9" t="s">
        <v>21</v>
      </c>
      <c r="BK223" s="150">
        <f>ROUND($L$223*$K$223,2)</f>
        <v>0</v>
      </c>
      <c r="BL223" s="9" t="s">
        <v>142</v>
      </c>
      <c r="BM223" s="9" t="s">
        <v>305</v>
      </c>
    </row>
    <row r="224" spans="2:65" s="9" customFormat="1" ht="27" customHeight="1">
      <c r="B224" s="25"/>
      <c r="C224" s="142" t="s">
        <v>306</v>
      </c>
      <c r="D224" s="142" t="s">
        <v>138</v>
      </c>
      <c r="E224" s="143" t="s">
        <v>307</v>
      </c>
      <c r="F224" s="208" t="s">
        <v>308</v>
      </c>
      <c r="G224" s="208"/>
      <c r="H224" s="208"/>
      <c r="I224" s="208"/>
      <c r="J224" s="144" t="s">
        <v>171</v>
      </c>
      <c r="K224" s="145">
        <v>1</v>
      </c>
      <c r="L224" s="209"/>
      <c r="M224" s="209"/>
      <c r="N224" s="210">
        <f>ROUND($L$224*$K$224,2)</f>
        <v>0</v>
      </c>
      <c r="O224" s="210"/>
      <c r="P224" s="210"/>
      <c r="Q224" s="210"/>
      <c r="R224" s="27"/>
      <c r="T224" s="146"/>
      <c r="U224" s="147" t="s">
        <v>45</v>
      </c>
      <c r="V224" s="148">
        <v>0.45200000000000001</v>
      </c>
      <c r="W224" s="148">
        <f>$V$224*$K$224</f>
        <v>0.45200000000000001</v>
      </c>
      <c r="X224" s="148">
        <v>0</v>
      </c>
      <c r="Y224" s="148">
        <f>$X$224*$K$224</f>
        <v>0</v>
      </c>
      <c r="Z224" s="148">
        <v>0</v>
      </c>
      <c r="AA224" s="149">
        <f>$Z$224*$K$224</f>
        <v>0</v>
      </c>
      <c r="AR224" s="9" t="s">
        <v>142</v>
      </c>
      <c r="AT224" s="9" t="s">
        <v>138</v>
      </c>
      <c r="AU224" s="9" t="s">
        <v>95</v>
      </c>
      <c r="AY224" s="9" t="s">
        <v>137</v>
      </c>
      <c r="BE224" s="150">
        <f>IF($U$224="základní",$N$224,0)</f>
        <v>0</v>
      </c>
      <c r="BF224" s="150">
        <f>IF($U$224="snížená",$N$224,0)</f>
        <v>0</v>
      </c>
      <c r="BG224" s="150">
        <f>IF($U$224="zákl. přenesená",$N$224,0)</f>
        <v>0</v>
      </c>
      <c r="BH224" s="150">
        <f>IF($U$224="sníž. přenesená",$N$224,0)</f>
        <v>0</v>
      </c>
      <c r="BI224" s="150">
        <f>IF($U$224="nulová",$N$224,0)</f>
        <v>0</v>
      </c>
      <c r="BJ224" s="9" t="s">
        <v>21</v>
      </c>
      <c r="BK224" s="150">
        <f>ROUND($L$224*$K$224,2)</f>
        <v>0</v>
      </c>
      <c r="BL224" s="9" t="s">
        <v>142</v>
      </c>
      <c r="BM224" s="9" t="s">
        <v>309</v>
      </c>
    </row>
    <row r="225" spans="2:65" s="9" customFormat="1" ht="27" customHeight="1">
      <c r="B225" s="25"/>
      <c r="C225" s="142" t="s">
        <v>310</v>
      </c>
      <c r="D225" s="142" t="s">
        <v>138</v>
      </c>
      <c r="E225" s="143" t="s">
        <v>311</v>
      </c>
      <c r="F225" s="208" t="s">
        <v>312</v>
      </c>
      <c r="G225" s="208"/>
      <c r="H225" s="208"/>
      <c r="I225" s="208"/>
      <c r="J225" s="144" t="s">
        <v>171</v>
      </c>
      <c r="K225" s="145">
        <v>10</v>
      </c>
      <c r="L225" s="209"/>
      <c r="M225" s="209"/>
      <c r="N225" s="210">
        <f>ROUND($L$225*$K$225,2)</f>
        <v>0</v>
      </c>
      <c r="O225" s="210"/>
      <c r="P225" s="210"/>
      <c r="Q225" s="210"/>
      <c r="R225" s="27"/>
      <c r="T225" s="146"/>
      <c r="U225" s="147" t="s">
        <v>45</v>
      </c>
      <c r="V225" s="148">
        <v>2.8000000000000001E-2</v>
      </c>
      <c r="W225" s="148">
        <f>$V$225*$K$225</f>
        <v>0.28000000000000003</v>
      </c>
      <c r="X225" s="148">
        <v>0</v>
      </c>
      <c r="Y225" s="148">
        <f>$X$225*$K$225</f>
        <v>0</v>
      </c>
      <c r="Z225" s="148">
        <v>0</v>
      </c>
      <c r="AA225" s="149">
        <f>$Z$225*$K$225</f>
        <v>0</v>
      </c>
      <c r="AR225" s="9" t="s">
        <v>142</v>
      </c>
      <c r="AT225" s="9" t="s">
        <v>138</v>
      </c>
      <c r="AU225" s="9" t="s">
        <v>95</v>
      </c>
      <c r="AY225" s="9" t="s">
        <v>137</v>
      </c>
      <c r="BE225" s="150">
        <f>IF($U$225="základní",$N$225,0)</f>
        <v>0</v>
      </c>
      <c r="BF225" s="150">
        <f>IF($U$225="snížená",$N$225,0)</f>
        <v>0</v>
      </c>
      <c r="BG225" s="150">
        <f>IF($U$225="zákl. přenesená",$N$225,0)</f>
        <v>0</v>
      </c>
      <c r="BH225" s="150">
        <f>IF($U$225="sníž. přenesená",$N$225,0)</f>
        <v>0</v>
      </c>
      <c r="BI225" s="150">
        <f>IF($U$225="nulová",$N$225,0)</f>
        <v>0</v>
      </c>
      <c r="BJ225" s="9" t="s">
        <v>21</v>
      </c>
      <c r="BK225" s="150">
        <f>ROUND($L$225*$K$225,2)</f>
        <v>0</v>
      </c>
      <c r="BL225" s="9" t="s">
        <v>142</v>
      </c>
      <c r="BM225" s="9" t="s">
        <v>313</v>
      </c>
    </row>
    <row r="226" spans="2:65" s="9" customFormat="1" ht="18.75" customHeight="1">
      <c r="B226" s="157"/>
      <c r="C226" s="26"/>
      <c r="D226" s="26"/>
      <c r="E226" s="158"/>
      <c r="F226" s="212" t="s">
        <v>314</v>
      </c>
      <c r="G226" s="212"/>
      <c r="H226" s="212"/>
      <c r="I226" s="212"/>
      <c r="J226" s="26"/>
      <c r="K226" s="159">
        <v>10</v>
      </c>
      <c r="N226" s="26"/>
      <c r="O226" s="26"/>
      <c r="P226" s="26"/>
      <c r="Q226" s="26"/>
      <c r="R226" s="160"/>
      <c r="T226" s="161"/>
      <c r="AA226" s="162"/>
      <c r="AT226" s="163" t="s">
        <v>145</v>
      </c>
      <c r="AU226" s="163" t="s">
        <v>95</v>
      </c>
      <c r="AV226" s="163" t="s">
        <v>95</v>
      </c>
      <c r="AW226" s="163" t="s">
        <v>103</v>
      </c>
      <c r="AX226" s="163" t="s">
        <v>21</v>
      </c>
      <c r="AY226" s="163" t="s">
        <v>137</v>
      </c>
    </row>
    <row r="227" spans="2:65" s="129" customFormat="1" ht="30.75" customHeight="1">
      <c r="B227" s="130"/>
      <c r="C227" s="131"/>
      <c r="D227" s="140" t="s">
        <v>106</v>
      </c>
      <c r="E227" s="140"/>
      <c r="F227" s="140"/>
      <c r="G227" s="140"/>
      <c r="H227" s="140"/>
      <c r="I227" s="140"/>
      <c r="J227" s="140"/>
      <c r="K227" s="140"/>
      <c r="L227" s="141"/>
      <c r="M227" s="141"/>
      <c r="N227" s="211">
        <f>$BK$227</f>
        <v>0</v>
      </c>
      <c r="O227" s="211"/>
      <c r="P227" s="211"/>
      <c r="Q227" s="211"/>
      <c r="R227" s="134"/>
      <c r="T227" s="135"/>
      <c r="W227" s="136">
        <f>SUM($W$228:$W$233)</f>
        <v>25.770983000000001</v>
      </c>
      <c r="Y227" s="136">
        <f>SUM($Y$228:$Y$233)</f>
        <v>57.792875649999992</v>
      </c>
      <c r="AA227" s="137">
        <f>SUM($AA$228:$AA$233)</f>
        <v>0</v>
      </c>
      <c r="AR227" s="138" t="s">
        <v>21</v>
      </c>
      <c r="AT227" s="138" t="s">
        <v>79</v>
      </c>
      <c r="AU227" s="138" t="s">
        <v>21</v>
      </c>
      <c r="AY227" s="138" t="s">
        <v>137</v>
      </c>
      <c r="BK227" s="139">
        <f>SUM($BK$228:$BK$233)</f>
        <v>0</v>
      </c>
    </row>
    <row r="228" spans="2:65" s="9" customFormat="1" ht="15.75" customHeight="1">
      <c r="B228" s="25"/>
      <c r="C228" s="142" t="s">
        <v>315</v>
      </c>
      <c r="D228" s="142" t="s">
        <v>138</v>
      </c>
      <c r="E228" s="143" t="s">
        <v>316</v>
      </c>
      <c r="F228" s="208" t="s">
        <v>317</v>
      </c>
      <c r="G228" s="208"/>
      <c r="H228" s="208"/>
      <c r="I228" s="208"/>
      <c r="J228" s="144" t="s">
        <v>171</v>
      </c>
      <c r="K228" s="145">
        <v>25.474</v>
      </c>
      <c r="L228" s="209"/>
      <c r="M228" s="209"/>
      <c r="N228" s="210">
        <f>ROUND($L$228*$K$228,2)</f>
        <v>0</v>
      </c>
      <c r="O228" s="210"/>
      <c r="P228" s="210"/>
      <c r="Q228" s="210"/>
      <c r="R228" s="27"/>
      <c r="T228" s="146"/>
      <c r="U228" s="147" t="s">
        <v>45</v>
      </c>
      <c r="V228" s="148">
        <v>0.629</v>
      </c>
      <c r="W228" s="148">
        <f>$V$228*$K$228</f>
        <v>16.023146000000001</v>
      </c>
      <c r="X228" s="148">
        <v>2.2563399999999998</v>
      </c>
      <c r="Y228" s="148">
        <f>$X$228*$K$228</f>
        <v>57.478005159999995</v>
      </c>
      <c r="Z228" s="148">
        <v>0</v>
      </c>
      <c r="AA228" s="149">
        <f>$Z$228*$K$228</f>
        <v>0</v>
      </c>
      <c r="AR228" s="9" t="s">
        <v>142</v>
      </c>
      <c r="AT228" s="9" t="s">
        <v>138</v>
      </c>
      <c r="AU228" s="9" t="s">
        <v>95</v>
      </c>
      <c r="AY228" s="9" t="s">
        <v>137</v>
      </c>
      <c r="BE228" s="150">
        <f>IF($U$228="základní",$N$228,0)</f>
        <v>0</v>
      </c>
      <c r="BF228" s="150">
        <f>IF($U$228="snížená",$N$228,0)</f>
        <v>0</v>
      </c>
      <c r="BG228" s="150">
        <f>IF($U$228="zákl. přenesená",$N$228,0)</f>
        <v>0</v>
      </c>
      <c r="BH228" s="150">
        <f>IF($U$228="sníž. přenesená",$N$228,0)</f>
        <v>0</v>
      </c>
      <c r="BI228" s="150">
        <f>IF($U$228="nulová",$N$228,0)</f>
        <v>0</v>
      </c>
      <c r="BJ228" s="9" t="s">
        <v>21</v>
      </c>
      <c r="BK228" s="150">
        <f>ROUND($L$228*$K$228,2)</f>
        <v>0</v>
      </c>
      <c r="BL228" s="9" t="s">
        <v>142</v>
      </c>
      <c r="BM228" s="9" t="s">
        <v>318</v>
      </c>
    </row>
    <row r="229" spans="2:65" s="9" customFormat="1" ht="18.75" customHeight="1">
      <c r="B229" s="151"/>
      <c r="C229" s="26"/>
      <c r="D229" s="26"/>
      <c r="E229" s="152"/>
      <c r="F229" s="219" t="s">
        <v>189</v>
      </c>
      <c r="G229" s="219"/>
      <c r="H229" s="219"/>
      <c r="I229" s="219"/>
      <c r="J229" s="26"/>
      <c r="K229" s="152"/>
      <c r="N229" s="26"/>
      <c r="O229" s="26"/>
      <c r="P229" s="26"/>
      <c r="Q229" s="26"/>
      <c r="R229" s="153"/>
      <c r="T229" s="154"/>
      <c r="AA229" s="155"/>
      <c r="AT229" s="156" t="s">
        <v>145</v>
      </c>
      <c r="AU229" s="156" t="s">
        <v>95</v>
      </c>
      <c r="AV229" s="156" t="s">
        <v>21</v>
      </c>
      <c r="AW229" s="156" t="s">
        <v>103</v>
      </c>
      <c r="AX229" s="156" t="s">
        <v>80</v>
      </c>
      <c r="AY229" s="156" t="s">
        <v>137</v>
      </c>
    </row>
    <row r="230" spans="2:65" s="9" customFormat="1" ht="18.75" customHeight="1">
      <c r="B230" s="157"/>
      <c r="C230" s="26"/>
      <c r="D230" s="26"/>
      <c r="E230" s="158"/>
      <c r="F230" s="212" t="s">
        <v>190</v>
      </c>
      <c r="G230" s="212"/>
      <c r="H230" s="212"/>
      <c r="I230" s="212"/>
      <c r="J230" s="26"/>
      <c r="K230" s="159">
        <v>25.474</v>
      </c>
      <c r="N230" s="26"/>
      <c r="O230" s="26"/>
      <c r="P230" s="26"/>
      <c r="Q230" s="26"/>
      <c r="R230" s="160"/>
      <c r="T230" s="161"/>
      <c r="AA230" s="162"/>
      <c r="AT230" s="163" t="s">
        <v>145</v>
      </c>
      <c r="AU230" s="163" t="s">
        <v>95</v>
      </c>
      <c r="AV230" s="163" t="s">
        <v>95</v>
      </c>
      <c r="AW230" s="163" t="s">
        <v>103</v>
      </c>
      <c r="AX230" s="163" t="s">
        <v>80</v>
      </c>
      <c r="AY230" s="163" t="s">
        <v>137</v>
      </c>
    </row>
    <row r="231" spans="2:65" s="9" customFormat="1" ht="18.75" customHeight="1">
      <c r="B231" s="164"/>
      <c r="C231" s="26"/>
      <c r="D231" s="26"/>
      <c r="E231" s="165"/>
      <c r="F231" s="213" t="s">
        <v>147</v>
      </c>
      <c r="G231" s="213"/>
      <c r="H231" s="213"/>
      <c r="I231" s="213"/>
      <c r="J231" s="26"/>
      <c r="K231" s="166">
        <v>25.474</v>
      </c>
      <c r="N231" s="26"/>
      <c r="O231" s="26"/>
      <c r="P231" s="26"/>
      <c r="Q231" s="26"/>
      <c r="R231" s="167"/>
      <c r="T231" s="168"/>
      <c r="AA231" s="169"/>
      <c r="AT231" s="170" t="s">
        <v>145</v>
      </c>
      <c r="AU231" s="170" t="s">
        <v>95</v>
      </c>
      <c r="AV231" s="170" t="s">
        <v>142</v>
      </c>
      <c r="AW231" s="170" t="s">
        <v>103</v>
      </c>
      <c r="AX231" s="170" t="s">
        <v>21</v>
      </c>
      <c r="AY231" s="170" t="s">
        <v>137</v>
      </c>
    </row>
    <row r="232" spans="2:65" s="9" customFormat="1" ht="27" customHeight="1">
      <c r="B232" s="25"/>
      <c r="C232" s="142" t="s">
        <v>319</v>
      </c>
      <c r="D232" s="142" t="s">
        <v>138</v>
      </c>
      <c r="E232" s="143" t="s">
        <v>320</v>
      </c>
      <c r="F232" s="208" t="s">
        <v>321</v>
      </c>
      <c r="G232" s="208"/>
      <c r="H232" s="208"/>
      <c r="I232" s="208"/>
      <c r="J232" s="144" t="s">
        <v>231</v>
      </c>
      <c r="K232" s="145">
        <v>0.29699999999999999</v>
      </c>
      <c r="L232" s="209"/>
      <c r="M232" s="209"/>
      <c r="N232" s="210">
        <f>ROUND($L$232*$K$232,2)</f>
        <v>0</v>
      </c>
      <c r="O232" s="210"/>
      <c r="P232" s="210"/>
      <c r="Q232" s="210"/>
      <c r="R232" s="27"/>
      <c r="T232" s="146"/>
      <c r="U232" s="147" t="s">
        <v>45</v>
      </c>
      <c r="V232" s="148">
        <v>32.820999999999998</v>
      </c>
      <c r="W232" s="148">
        <f>$V$232*$K$232</f>
        <v>9.7478369999999988</v>
      </c>
      <c r="X232" s="148">
        <v>1.0601700000000001</v>
      </c>
      <c r="Y232" s="148">
        <f>$X$232*$K$232</f>
        <v>0.31487049</v>
      </c>
      <c r="Z232" s="148">
        <v>0</v>
      </c>
      <c r="AA232" s="149">
        <f>$Z$232*$K$232</f>
        <v>0</v>
      </c>
      <c r="AR232" s="9" t="s">
        <v>142</v>
      </c>
      <c r="AT232" s="9" t="s">
        <v>138</v>
      </c>
      <c r="AU232" s="9" t="s">
        <v>95</v>
      </c>
      <c r="AY232" s="9" t="s">
        <v>137</v>
      </c>
      <c r="BE232" s="150">
        <f>IF($U$232="základní",$N$232,0)</f>
        <v>0</v>
      </c>
      <c r="BF232" s="150">
        <f>IF($U$232="snížená",$N$232,0)</f>
        <v>0</v>
      </c>
      <c r="BG232" s="150">
        <f>IF($U$232="zákl. přenesená",$N$232,0)</f>
        <v>0</v>
      </c>
      <c r="BH232" s="150">
        <f>IF($U$232="sníž. přenesená",$N$232,0)</f>
        <v>0</v>
      </c>
      <c r="BI232" s="150">
        <f>IF($U$232="nulová",$N$232,0)</f>
        <v>0</v>
      </c>
      <c r="BJ232" s="9" t="s">
        <v>21</v>
      </c>
      <c r="BK232" s="150">
        <f>ROUND($L$232*$K$232,2)</f>
        <v>0</v>
      </c>
      <c r="BL232" s="9" t="s">
        <v>142</v>
      </c>
      <c r="BM232" s="9" t="s">
        <v>322</v>
      </c>
    </row>
    <row r="233" spans="2:65" s="9" customFormat="1" ht="18.75" customHeight="1">
      <c r="B233" s="157"/>
      <c r="C233" s="26"/>
      <c r="D233" s="26"/>
      <c r="E233" s="158"/>
      <c r="F233" s="212" t="s">
        <v>323</v>
      </c>
      <c r="G233" s="212"/>
      <c r="H233" s="212"/>
      <c r="I233" s="212"/>
      <c r="J233" s="26"/>
      <c r="K233" s="159">
        <v>0.29699999999999999</v>
      </c>
      <c r="N233" s="26"/>
      <c r="O233" s="26"/>
      <c r="P233" s="26"/>
      <c r="Q233" s="26"/>
      <c r="R233" s="160"/>
      <c r="T233" s="161"/>
      <c r="AA233" s="162"/>
      <c r="AT233" s="163" t="s">
        <v>145</v>
      </c>
      <c r="AU233" s="163" t="s">
        <v>95</v>
      </c>
      <c r="AV233" s="163" t="s">
        <v>95</v>
      </c>
      <c r="AW233" s="163" t="s">
        <v>103</v>
      </c>
      <c r="AX233" s="163" t="s">
        <v>21</v>
      </c>
      <c r="AY233" s="163" t="s">
        <v>137</v>
      </c>
    </row>
    <row r="234" spans="2:65" s="129" customFormat="1" ht="30.75" customHeight="1">
      <c r="B234" s="130"/>
      <c r="C234" s="131"/>
      <c r="D234" s="140" t="s">
        <v>107</v>
      </c>
      <c r="E234" s="140"/>
      <c r="F234" s="140"/>
      <c r="G234" s="140"/>
      <c r="H234" s="140"/>
      <c r="I234" s="140"/>
      <c r="J234" s="140"/>
      <c r="K234" s="140"/>
      <c r="L234" s="141"/>
      <c r="M234" s="141"/>
      <c r="N234" s="211">
        <f>$BK$234</f>
        <v>0</v>
      </c>
      <c r="O234" s="211"/>
      <c r="P234" s="211"/>
      <c r="Q234" s="211"/>
      <c r="R234" s="134"/>
      <c r="T234" s="135"/>
      <c r="W234" s="136">
        <f>SUM($W$235:$W$330)</f>
        <v>361.43683400000003</v>
      </c>
      <c r="Y234" s="136">
        <f>SUM($Y$235:$Y$330)</f>
        <v>156.01223987999998</v>
      </c>
      <c r="AA234" s="137">
        <f>SUM($AA$235:$AA$330)</f>
        <v>0</v>
      </c>
      <c r="AR234" s="138" t="s">
        <v>21</v>
      </c>
      <c r="AT234" s="138" t="s">
        <v>79</v>
      </c>
      <c r="AU234" s="138" t="s">
        <v>21</v>
      </c>
      <c r="AY234" s="138" t="s">
        <v>137</v>
      </c>
      <c r="BK234" s="139">
        <f>SUM($BK$235:$BK$330)</f>
        <v>0</v>
      </c>
    </row>
    <row r="235" spans="2:65" s="9" customFormat="1" ht="39" customHeight="1">
      <c r="B235" s="25"/>
      <c r="C235" s="142" t="s">
        <v>324</v>
      </c>
      <c r="D235" s="142" t="s">
        <v>138</v>
      </c>
      <c r="E235" s="143" t="s">
        <v>325</v>
      </c>
      <c r="F235" s="208" t="s">
        <v>326</v>
      </c>
      <c r="G235" s="208"/>
      <c r="H235" s="208"/>
      <c r="I235" s="208"/>
      <c r="J235" s="144" t="s">
        <v>171</v>
      </c>
      <c r="K235" s="145">
        <v>0.66600000000000004</v>
      </c>
      <c r="L235" s="209"/>
      <c r="M235" s="209"/>
      <c r="N235" s="210">
        <f>ROUND($L$235*$K$235,2)</f>
        <v>0</v>
      </c>
      <c r="O235" s="210"/>
      <c r="P235" s="210"/>
      <c r="Q235" s="210"/>
      <c r="R235" s="27"/>
      <c r="T235" s="146"/>
      <c r="U235" s="147" t="s">
        <v>45</v>
      </c>
      <c r="V235" s="148">
        <v>12.664999999999999</v>
      </c>
      <c r="W235" s="148">
        <f>$V$235*$K$235</f>
        <v>8.4348899999999993</v>
      </c>
      <c r="X235" s="148">
        <v>2.6814</v>
      </c>
      <c r="Y235" s="148">
        <f>$X$235*$K$235</f>
        <v>1.7858124000000002</v>
      </c>
      <c r="Z235" s="148">
        <v>0</v>
      </c>
      <c r="AA235" s="149">
        <f>$Z$235*$K$235</f>
        <v>0</v>
      </c>
      <c r="AR235" s="9" t="s">
        <v>142</v>
      </c>
      <c r="AT235" s="9" t="s">
        <v>138</v>
      </c>
      <c r="AU235" s="9" t="s">
        <v>95</v>
      </c>
      <c r="AY235" s="9" t="s">
        <v>137</v>
      </c>
      <c r="BE235" s="150">
        <f>IF($U$235="základní",$N$235,0)</f>
        <v>0</v>
      </c>
      <c r="BF235" s="150">
        <f>IF($U$235="snížená",$N$235,0)</f>
        <v>0</v>
      </c>
      <c r="BG235" s="150">
        <f>IF($U$235="zákl. přenesená",$N$235,0)</f>
        <v>0</v>
      </c>
      <c r="BH235" s="150">
        <f>IF($U$235="sníž. přenesená",$N$235,0)</f>
        <v>0</v>
      </c>
      <c r="BI235" s="150">
        <f>IF($U$235="nulová",$N$235,0)</f>
        <v>0</v>
      </c>
      <c r="BJ235" s="9" t="s">
        <v>21</v>
      </c>
      <c r="BK235" s="150">
        <f>ROUND($L$235*$K$235,2)</f>
        <v>0</v>
      </c>
      <c r="BL235" s="9" t="s">
        <v>142</v>
      </c>
      <c r="BM235" s="9" t="s">
        <v>327</v>
      </c>
    </row>
    <row r="236" spans="2:65" s="9" customFormat="1" ht="18.75" customHeight="1">
      <c r="B236" s="157"/>
      <c r="C236" s="26"/>
      <c r="D236" s="26"/>
      <c r="E236" s="158"/>
      <c r="F236" s="212" t="s">
        <v>328</v>
      </c>
      <c r="G236" s="212"/>
      <c r="H236" s="212"/>
      <c r="I236" s="212"/>
      <c r="J236" s="26"/>
      <c r="K236" s="159">
        <v>0.39600000000000002</v>
      </c>
      <c r="N236" s="26"/>
      <c r="O236" s="26"/>
      <c r="P236" s="26"/>
      <c r="Q236" s="26"/>
      <c r="R236" s="160"/>
      <c r="T236" s="161"/>
      <c r="AA236" s="162"/>
      <c r="AT236" s="163" t="s">
        <v>145</v>
      </c>
      <c r="AU236" s="163" t="s">
        <v>95</v>
      </c>
      <c r="AV236" s="163" t="s">
        <v>95</v>
      </c>
      <c r="AW236" s="163" t="s">
        <v>103</v>
      </c>
      <c r="AX236" s="163" t="s">
        <v>80</v>
      </c>
      <c r="AY236" s="163" t="s">
        <v>137</v>
      </c>
    </row>
    <row r="237" spans="2:65" s="9" customFormat="1" ht="18.75" customHeight="1">
      <c r="B237" s="157"/>
      <c r="C237" s="26"/>
      <c r="D237" s="26"/>
      <c r="E237" s="158"/>
      <c r="F237" s="212" t="s">
        <v>329</v>
      </c>
      <c r="G237" s="212"/>
      <c r="H237" s="212"/>
      <c r="I237" s="212"/>
      <c r="J237" s="26"/>
      <c r="K237" s="159">
        <v>0.27</v>
      </c>
      <c r="N237" s="26"/>
      <c r="O237" s="26"/>
      <c r="P237" s="26"/>
      <c r="Q237" s="26"/>
      <c r="R237" s="160"/>
      <c r="T237" s="161"/>
      <c r="AA237" s="162"/>
      <c r="AT237" s="163" t="s">
        <v>145</v>
      </c>
      <c r="AU237" s="163" t="s">
        <v>95</v>
      </c>
      <c r="AV237" s="163" t="s">
        <v>95</v>
      </c>
      <c r="AW237" s="163" t="s">
        <v>103</v>
      </c>
      <c r="AX237" s="163" t="s">
        <v>80</v>
      </c>
      <c r="AY237" s="163" t="s">
        <v>137</v>
      </c>
    </row>
    <row r="238" spans="2:65" s="9" customFormat="1" ht="18.75" customHeight="1">
      <c r="B238" s="164"/>
      <c r="C238" s="26"/>
      <c r="D238" s="26"/>
      <c r="E238" s="165"/>
      <c r="F238" s="213" t="s">
        <v>147</v>
      </c>
      <c r="G238" s="213"/>
      <c r="H238" s="213"/>
      <c r="I238" s="213"/>
      <c r="J238" s="26"/>
      <c r="K238" s="166">
        <v>0.66600000000000004</v>
      </c>
      <c r="N238" s="26"/>
      <c r="O238" s="26"/>
      <c r="P238" s="26"/>
      <c r="Q238" s="26"/>
      <c r="R238" s="167"/>
      <c r="T238" s="168"/>
      <c r="AA238" s="169"/>
      <c r="AT238" s="170" t="s">
        <v>145</v>
      </c>
      <c r="AU238" s="170" t="s">
        <v>95</v>
      </c>
      <c r="AV238" s="170" t="s">
        <v>142</v>
      </c>
      <c r="AW238" s="170" t="s">
        <v>103</v>
      </c>
      <c r="AX238" s="170" t="s">
        <v>21</v>
      </c>
      <c r="AY238" s="170" t="s">
        <v>137</v>
      </c>
    </row>
    <row r="239" spans="2:65" s="9" customFormat="1" ht="27" customHeight="1">
      <c r="B239" s="25"/>
      <c r="C239" s="142" t="s">
        <v>330</v>
      </c>
      <c r="D239" s="142" t="s">
        <v>138</v>
      </c>
      <c r="E239" s="143" t="s">
        <v>331</v>
      </c>
      <c r="F239" s="208" t="s">
        <v>332</v>
      </c>
      <c r="G239" s="208"/>
      <c r="H239" s="208"/>
      <c r="I239" s="208"/>
      <c r="J239" s="144" t="s">
        <v>171</v>
      </c>
      <c r="K239" s="145">
        <v>0.66600000000000004</v>
      </c>
      <c r="L239" s="209"/>
      <c r="M239" s="209"/>
      <c r="N239" s="210">
        <f>ROUND($L$239*$K$239,2)</f>
        <v>0</v>
      </c>
      <c r="O239" s="210"/>
      <c r="P239" s="210"/>
      <c r="Q239" s="210"/>
      <c r="R239" s="27"/>
      <c r="T239" s="146"/>
      <c r="U239" s="147" t="s">
        <v>45</v>
      </c>
      <c r="V239" s="148">
        <v>4.8019999999999996</v>
      </c>
      <c r="W239" s="148">
        <f>$V$239*$K$239</f>
        <v>3.1981319999999998</v>
      </c>
      <c r="X239" s="148">
        <v>0</v>
      </c>
      <c r="Y239" s="148">
        <f>$X$239*$K$239</f>
        <v>0</v>
      </c>
      <c r="Z239" s="148">
        <v>0</v>
      </c>
      <c r="AA239" s="149">
        <f>$Z$239*$K$239</f>
        <v>0</v>
      </c>
      <c r="AR239" s="9" t="s">
        <v>142</v>
      </c>
      <c r="AT239" s="9" t="s">
        <v>138</v>
      </c>
      <c r="AU239" s="9" t="s">
        <v>95</v>
      </c>
      <c r="AY239" s="9" t="s">
        <v>137</v>
      </c>
      <c r="BE239" s="150">
        <f>IF($U$239="základní",$N$239,0)</f>
        <v>0</v>
      </c>
      <c r="BF239" s="150">
        <f>IF($U$239="snížená",$N$239,0)</f>
        <v>0</v>
      </c>
      <c r="BG239" s="150">
        <f>IF($U$239="zákl. přenesená",$N$239,0)</f>
        <v>0</v>
      </c>
      <c r="BH239" s="150">
        <f>IF($U$239="sníž. přenesená",$N$239,0)</f>
        <v>0</v>
      </c>
      <c r="BI239" s="150">
        <f>IF($U$239="nulová",$N$239,0)</f>
        <v>0</v>
      </c>
      <c r="BJ239" s="9" t="s">
        <v>21</v>
      </c>
      <c r="BK239" s="150">
        <f>ROUND($L$239*$K$239,2)</f>
        <v>0</v>
      </c>
      <c r="BL239" s="9" t="s">
        <v>142</v>
      </c>
      <c r="BM239" s="9" t="s">
        <v>333</v>
      </c>
    </row>
    <row r="240" spans="2:65" s="9" customFormat="1" ht="18.75" customHeight="1">
      <c r="B240" s="157"/>
      <c r="C240" s="26"/>
      <c r="D240" s="26"/>
      <c r="E240" s="158"/>
      <c r="F240" s="212" t="s">
        <v>328</v>
      </c>
      <c r="G240" s="212"/>
      <c r="H240" s="212"/>
      <c r="I240" s="212"/>
      <c r="J240" s="26"/>
      <c r="K240" s="159">
        <v>0.39600000000000002</v>
      </c>
      <c r="N240" s="26"/>
      <c r="O240" s="26"/>
      <c r="P240" s="26"/>
      <c r="Q240" s="26"/>
      <c r="R240" s="160"/>
      <c r="T240" s="161"/>
      <c r="AA240" s="162"/>
      <c r="AT240" s="163" t="s">
        <v>145</v>
      </c>
      <c r="AU240" s="163" t="s">
        <v>95</v>
      </c>
      <c r="AV240" s="163" t="s">
        <v>95</v>
      </c>
      <c r="AW240" s="163" t="s">
        <v>103</v>
      </c>
      <c r="AX240" s="163" t="s">
        <v>80</v>
      </c>
      <c r="AY240" s="163" t="s">
        <v>137</v>
      </c>
    </row>
    <row r="241" spans="2:65" s="9" customFormat="1" ht="18.75" customHeight="1">
      <c r="B241" s="157"/>
      <c r="C241" s="26"/>
      <c r="D241" s="26"/>
      <c r="E241" s="158"/>
      <c r="F241" s="212" t="s">
        <v>329</v>
      </c>
      <c r="G241" s="212"/>
      <c r="H241" s="212"/>
      <c r="I241" s="212"/>
      <c r="J241" s="26"/>
      <c r="K241" s="159">
        <v>0.27</v>
      </c>
      <c r="N241" s="26"/>
      <c r="O241" s="26"/>
      <c r="P241" s="26"/>
      <c r="Q241" s="26"/>
      <c r="R241" s="160"/>
      <c r="T241" s="161"/>
      <c r="AA241" s="162"/>
      <c r="AT241" s="163" t="s">
        <v>145</v>
      </c>
      <c r="AU241" s="163" t="s">
        <v>95</v>
      </c>
      <c r="AV241" s="163" t="s">
        <v>95</v>
      </c>
      <c r="AW241" s="163" t="s">
        <v>103</v>
      </c>
      <c r="AX241" s="163" t="s">
        <v>80</v>
      </c>
      <c r="AY241" s="163" t="s">
        <v>137</v>
      </c>
    </row>
    <row r="242" spans="2:65" s="9" customFormat="1" ht="18.75" customHeight="1">
      <c r="B242" s="164"/>
      <c r="C242" s="26"/>
      <c r="D242" s="26"/>
      <c r="E242" s="165"/>
      <c r="F242" s="213" t="s">
        <v>147</v>
      </c>
      <c r="G242" s="213"/>
      <c r="H242" s="213"/>
      <c r="I242" s="213"/>
      <c r="J242" s="26"/>
      <c r="K242" s="166">
        <v>0.66600000000000004</v>
      </c>
      <c r="N242" s="26"/>
      <c r="O242" s="26"/>
      <c r="P242" s="26"/>
      <c r="Q242" s="26"/>
      <c r="R242" s="167"/>
      <c r="T242" s="168"/>
      <c r="AA242" s="169"/>
      <c r="AT242" s="170" t="s">
        <v>145</v>
      </c>
      <c r="AU242" s="170" t="s">
        <v>95</v>
      </c>
      <c r="AV242" s="170" t="s">
        <v>142</v>
      </c>
      <c r="AW242" s="170" t="s">
        <v>103</v>
      </c>
      <c r="AX242" s="170" t="s">
        <v>21</v>
      </c>
      <c r="AY242" s="170" t="s">
        <v>137</v>
      </c>
    </row>
    <row r="243" spans="2:65" s="9" customFormat="1" ht="27" customHeight="1">
      <c r="B243" s="25"/>
      <c r="C243" s="142" t="s">
        <v>334</v>
      </c>
      <c r="D243" s="142" t="s">
        <v>138</v>
      </c>
      <c r="E243" s="143" t="s">
        <v>335</v>
      </c>
      <c r="F243" s="208" t="s">
        <v>336</v>
      </c>
      <c r="G243" s="208"/>
      <c r="H243" s="208"/>
      <c r="I243" s="208"/>
      <c r="J243" s="144" t="s">
        <v>159</v>
      </c>
      <c r="K243" s="145">
        <v>1.8</v>
      </c>
      <c r="L243" s="209"/>
      <c r="M243" s="209"/>
      <c r="N243" s="210">
        <f>ROUND($L$243*$K$243,2)</f>
        <v>0</v>
      </c>
      <c r="O243" s="210"/>
      <c r="P243" s="210"/>
      <c r="Q243" s="210"/>
      <c r="R243" s="27"/>
      <c r="T243" s="146"/>
      <c r="U243" s="147" t="s">
        <v>45</v>
      </c>
      <c r="V243" s="148">
        <v>3.3319999999999999</v>
      </c>
      <c r="W243" s="148">
        <f>$V$243*$K$243</f>
        <v>5.9976000000000003</v>
      </c>
      <c r="X243" s="148">
        <v>0</v>
      </c>
      <c r="Y243" s="148">
        <f>$X$243*$K$243</f>
        <v>0</v>
      </c>
      <c r="Z243" s="148">
        <v>0</v>
      </c>
      <c r="AA243" s="149">
        <f>$Z$243*$K$243</f>
        <v>0</v>
      </c>
      <c r="AR243" s="9" t="s">
        <v>142</v>
      </c>
      <c r="AT243" s="9" t="s">
        <v>138</v>
      </c>
      <c r="AU243" s="9" t="s">
        <v>95</v>
      </c>
      <c r="AY243" s="9" t="s">
        <v>137</v>
      </c>
      <c r="BE243" s="150">
        <f>IF($U$243="základní",$N$243,0)</f>
        <v>0</v>
      </c>
      <c r="BF243" s="150">
        <f>IF($U$243="snížená",$N$243,0)</f>
        <v>0</v>
      </c>
      <c r="BG243" s="150">
        <f>IF($U$243="zákl. přenesená",$N$243,0)</f>
        <v>0</v>
      </c>
      <c r="BH243" s="150">
        <f>IF($U$243="sníž. přenesená",$N$243,0)</f>
        <v>0</v>
      </c>
      <c r="BI243" s="150">
        <f>IF($U$243="nulová",$N$243,0)</f>
        <v>0</v>
      </c>
      <c r="BJ243" s="9" t="s">
        <v>21</v>
      </c>
      <c r="BK243" s="150">
        <f>ROUND($L$243*$K$243,2)</f>
        <v>0</v>
      </c>
      <c r="BL243" s="9" t="s">
        <v>142</v>
      </c>
      <c r="BM243" s="9" t="s">
        <v>337</v>
      </c>
    </row>
    <row r="244" spans="2:65" s="9" customFormat="1" ht="18.75" customHeight="1">
      <c r="B244" s="157"/>
      <c r="C244" s="26"/>
      <c r="D244" s="26"/>
      <c r="E244" s="158"/>
      <c r="F244" s="212" t="s">
        <v>338</v>
      </c>
      <c r="G244" s="212"/>
      <c r="H244" s="212"/>
      <c r="I244" s="212"/>
      <c r="J244" s="26"/>
      <c r="K244" s="159">
        <v>1.8</v>
      </c>
      <c r="N244" s="26"/>
      <c r="O244" s="26"/>
      <c r="P244" s="26"/>
      <c r="Q244" s="26"/>
      <c r="R244" s="160"/>
      <c r="T244" s="161"/>
      <c r="AA244" s="162"/>
      <c r="AT244" s="163" t="s">
        <v>145</v>
      </c>
      <c r="AU244" s="163" t="s">
        <v>95</v>
      </c>
      <c r="AV244" s="163" t="s">
        <v>95</v>
      </c>
      <c r="AW244" s="163" t="s">
        <v>103</v>
      </c>
      <c r="AX244" s="163" t="s">
        <v>21</v>
      </c>
      <c r="AY244" s="163" t="s">
        <v>137</v>
      </c>
    </row>
    <row r="245" spans="2:65" s="9" customFormat="1" ht="27" customHeight="1">
      <c r="B245" s="25"/>
      <c r="C245" s="142" t="s">
        <v>339</v>
      </c>
      <c r="D245" s="142" t="s">
        <v>138</v>
      </c>
      <c r="E245" s="143" t="s">
        <v>340</v>
      </c>
      <c r="F245" s="208" t="s">
        <v>341</v>
      </c>
      <c r="G245" s="208"/>
      <c r="H245" s="208"/>
      <c r="I245" s="208"/>
      <c r="J245" s="144" t="s">
        <v>171</v>
      </c>
      <c r="K245" s="145">
        <v>7.82</v>
      </c>
      <c r="L245" s="209"/>
      <c r="M245" s="209"/>
      <c r="N245" s="210">
        <f>ROUND($L$245*$K$245,2)</f>
        <v>0</v>
      </c>
      <c r="O245" s="210"/>
      <c r="P245" s="210"/>
      <c r="Q245" s="210"/>
      <c r="R245" s="27"/>
      <c r="T245" s="146"/>
      <c r="U245" s="147" t="s">
        <v>45</v>
      </c>
      <c r="V245" s="148">
        <v>2.0019999999999998</v>
      </c>
      <c r="W245" s="148">
        <f>$V$245*$K$245</f>
        <v>15.655639999999998</v>
      </c>
      <c r="X245" s="148">
        <v>2.4533100000000001</v>
      </c>
      <c r="Y245" s="148">
        <f>$X$245*$K$245</f>
        <v>19.184884200000003</v>
      </c>
      <c r="Z245" s="148">
        <v>0</v>
      </c>
      <c r="AA245" s="149">
        <f>$Z$245*$K$245</f>
        <v>0</v>
      </c>
      <c r="AR245" s="9" t="s">
        <v>142</v>
      </c>
      <c r="AT245" s="9" t="s">
        <v>138</v>
      </c>
      <c r="AU245" s="9" t="s">
        <v>95</v>
      </c>
      <c r="AY245" s="9" t="s">
        <v>137</v>
      </c>
      <c r="BE245" s="150">
        <f>IF($U$245="základní",$N$245,0)</f>
        <v>0</v>
      </c>
      <c r="BF245" s="150">
        <f>IF($U$245="snížená",$N$245,0)</f>
        <v>0</v>
      </c>
      <c r="BG245" s="150">
        <f>IF($U$245="zákl. přenesená",$N$245,0)</f>
        <v>0</v>
      </c>
      <c r="BH245" s="150">
        <f>IF($U$245="sníž. přenesená",$N$245,0)</f>
        <v>0</v>
      </c>
      <c r="BI245" s="150">
        <f>IF($U$245="nulová",$N$245,0)</f>
        <v>0</v>
      </c>
      <c r="BJ245" s="9" t="s">
        <v>21</v>
      </c>
      <c r="BK245" s="150">
        <f>ROUND($L$245*$K$245,2)</f>
        <v>0</v>
      </c>
      <c r="BL245" s="9" t="s">
        <v>142</v>
      </c>
      <c r="BM245" s="9" t="s">
        <v>342</v>
      </c>
    </row>
    <row r="246" spans="2:65" s="9" customFormat="1" ht="18.75" customHeight="1">
      <c r="B246" s="151"/>
      <c r="C246" s="26"/>
      <c r="D246" s="26"/>
      <c r="E246" s="152"/>
      <c r="F246" s="219" t="s">
        <v>343</v>
      </c>
      <c r="G246" s="219"/>
      <c r="H246" s="219"/>
      <c r="I246" s="219"/>
      <c r="J246" s="26"/>
      <c r="K246" s="152"/>
      <c r="N246" s="26"/>
      <c r="O246" s="26"/>
      <c r="P246" s="26"/>
      <c r="Q246" s="26"/>
      <c r="R246" s="153"/>
      <c r="T246" s="154"/>
      <c r="AA246" s="155"/>
      <c r="AT246" s="156" t="s">
        <v>145</v>
      </c>
      <c r="AU246" s="156" t="s">
        <v>95</v>
      </c>
      <c r="AV246" s="156" t="s">
        <v>21</v>
      </c>
      <c r="AW246" s="156" t="s">
        <v>103</v>
      </c>
      <c r="AX246" s="156" t="s">
        <v>80</v>
      </c>
      <c r="AY246" s="156" t="s">
        <v>137</v>
      </c>
    </row>
    <row r="247" spans="2:65" s="9" customFormat="1" ht="18.75" customHeight="1">
      <c r="B247" s="157"/>
      <c r="C247" s="26"/>
      <c r="D247" s="26"/>
      <c r="E247" s="158"/>
      <c r="F247" s="212" t="s">
        <v>344</v>
      </c>
      <c r="G247" s="212"/>
      <c r="H247" s="212"/>
      <c r="I247" s="212"/>
      <c r="J247" s="26"/>
      <c r="K247" s="159">
        <v>4.0789999999999997</v>
      </c>
      <c r="N247" s="26"/>
      <c r="O247" s="26"/>
      <c r="P247" s="26"/>
      <c r="Q247" s="26"/>
      <c r="R247" s="160"/>
      <c r="T247" s="161"/>
      <c r="AA247" s="162"/>
      <c r="AT247" s="163" t="s">
        <v>145</v>
      </c>
      <c r="AU247" s="163" t="s">
        <v>95</v>
      </c>
      <c r="AV247" s="163" t="s">
        <v>95</v>
      </c>
      <c r="AW247" s="163" t="s">
        <v>103</v>
      </c>
      <c r="AX247" s="163" t="s">
        <v>80</v>
      </c>
      <c r="AY247" s="163" t="s">
        <v>137</v>
      </c>
    </row>
    <row r="248" spans="2:65" s="9" customFormat="1" ht="18.75" customHeight="1">
      <c r="B248" s="157"/>
      <c r="C248" s="26"/>
      <c r="D248" s="26"/>
      <c r="E248" s="158"/>
      <c r="F248" s="212" t="s">
        <v>345</v>
      </c>
      <c r="G248" s="212"/>
      <c r="H248" s="212"/>
      <c r="I248" s="212"/>
      <c r="J248" s="26"/>
      <c r="K248" s="159">
        <v>2.88</v>
      </c>
      <c r="N248" s="26"/>
      <c r="O248" s="26"/>
      <c r="P248" s="26"/>
      <c r="Q248" s="26"/>
      <c r="R248" s="160"/>
      <c r="T248" s="161"/>
      <c r="AA248" s="162"/>
      <c r="AT248" s="163" t="s">
        <v>145</v>
      </c>
      <c r="AU248" s="163" t="s">
        <v>95</v>
      </c>
      <c r="AV248" s="163" t="s">
        <v>95</v>
      </c>
      <c r="AW248" s="163" t="s">
        <v>103</v>
      </c>
      <c r="AX248" s="163" t="s">
        <v>80</v>
      </c>
      <c r="AY248" s="163" t="s">
        <v>137</v>
      </c>
    </row>
    <row r="249" spans="2:65" s="9" customFormat="1" ht="18.75" customHeight="1">
      <c r="B249" s="157"/>
      <c r="C249" s="26"/>
      <c r="D249" s="26"/>
      <c r="E249" s="158"/>
      <c r="F249" s="212" t="s">
        <v>346</v>
      </c>
      <c r="G249" s="212"/>
      <c r="H249" s="212"/>
      <c r="I249" s="212"/>
      <c r="J249" s="26"/>
      <c r="K249" s="159">
        <v>0.46899999999999997</v>
      </c>
      <c r="N249" s="26"/>
      <c r="O249" s="26"/>
      <c r="P249" s="26"/>
      <c r="Q249" s="26"/>
      <c r="R249" s="160"/>
      <c r="T249" s="161"/>
      <c r="AA249" s="162"/>
      <c r="AT249" s="163" t="s">
        <v>145</v>
      </c>
      <c r="AU249" s="163" t="s">
        <v>95</v>
      </c>
      <c r="AV249" s="163" t="s">
        <v>95</v>
      </c>
      <c r="AW249" s="163" t="s">
        <v>103</v>
      </c>
      <c r="AX249" s="163" t="s">
        <v>80</v>
      </c>
      <c r="AY249" s="163" t="s">
        <v>137</v>
      </c>
    </row>
    <row r="250" spans="2:65" s="9" customFormat="1" ht="18.75" customHeight="1">
      <c r="B250" s="157"/>
      <c r="C250" s="26"/>
      <c r="D250" s="26"/>
      <c r="E250" s="158"/>
      <c r="F250" s="212" t="s">
        <v>347</v>
      </c>
      <c r="G250" s="212"/>
      <c r="H250" s="212"/>
      <c r="I250" s="212"/>
      <c r="J250" s="26"/>
      <c r="K250" s="159">
        <v>0.17</v>
      </c>
      <c r="N250" s="26"/>
      <c r="O250" s="26"/>
      <c r="P250" s="26"/>
      <c r="Q250" s="26"/>
      <c r="R250" s="160"/>
      <c r="T250" s="161"/>
      <c r="AA250" s="162"/>
      <c r="AT250" s="163" t="s">
        <v>145</v>
      </c>
      <c r="AU250" s="163" t="s">
        <v>95</v>
      </c>
      <c r="AV250" s="163" t="s">
        <v>95</v>
      </c>
      <c r="AW250" s="163" t="s">
        <v>103</v>
      </c>
      <c r="AX250" s="163" t="s">
        <v>80</v>
      </c>
      <c r="AY250" s="163" t="s">
        <v>137</v>
      </c>
    </row>
    <row r="251" spans="2:65" s="9" customFormat="1" ht="18.75" customHeight="1">
      <c r="B251" s="175"/>
      <c r="C251" s="26"/>
      <c r="D251" s="26"/>
      <c r="E251" s="176"/>
      <c r="F251" s="220" t="s">
        <v>348</v>
      </c>
      <c r="G251" s="220"/>
      <c r="H251" s="220"/>
      <c r="I251" s="220"/>
      <c r="J251" s="26"/>
      <c r="K251" s="177">
        <v>7.5979999999999999</v>
      </c>
      <c r="N251" s="26"/>
      <c r="O251" s="26"/>
      <c r="P251" s="26"/>
      <c r="Q251" s="26"/>
      <c r="R251" s="178"/>
      <c r="T251" s="179"/>
      <c r="AA251" s="180"/>
      <c r="AT251" s="181" t="s">
        <v>145</v>
      </c>
      <c r="AU251" s="181" t="s">
        <v>95</v>
      </c>
      <c r="AV251" s="181" t="s">
        <v>153</v>
      </c>
      <c r="AW251" s="181" t="s">
        <v>103</v>
      </c>
      <c r="AX251" s="181" t="s">
        <v>80</v>
      </c>
      <c r="AY251" s="181" t="s">
        <v>137</v>
      </c>
    </row>
    <row r="252" spans="2:65" s="9" customFormat="1" ht="18.75" customHeight="1">
      <c r="B252" s="151"/>
      <c r="C252" s="26"/>
      <c r="D252" s="26"/>
      <c r="E252" s="152"/>
      <c r="F252" s="219" t="s">
        <v>349</v>
      </c>
      <c r="G252" s="219"/>
      <c r="H252" s="219"/>
      <c r="I252" s="219"/>
      <c r="J252" s="26"/>
      <c r="K252" s="152"/>
      <c r="N252" s="26"/>
      <c r="O252" s="26"/>
      <c r="P252" s="26"/>
      <c r="Q252" s="26"/>
      <c r="R252" s="153"/>
      <c r="T252" s="154"/>
      <c r="AA252" s="155"/>
      <c r="AT252" s="156" t="s">
        <v>145</v>
      </c>
      <c r="AU252" s="156" t="s">
        <v>95</v>
      </c>
      <c r="AV252" s="156" t="s">
        <v>21</v>
      </c>
      <c r="AW252" s="156" t="s">
        <v>103</v>
      </c>
      <c r="AX252" s="156" t="s">
        <v>80</v>
      </c>
      <c r="AY252" s="156" t="s">
        <v>137</v>
      </c>
    </row>
    <row r="253" spans="2:65" s="9" customFormat="1" ht="18.75" customHeight="1">
      <c r="B253" s="157"/>
      <c r="C253" s="26"/>
      <c r="D253" s="26"/>
      <c r="E253" s="158"/>
      <c r="F253" s="212" t="s">
        <v>350</v>
      </c>
      <c r="G253" s="212"/>
      <c r="H253" s="212"/>
      <c r="I253" s="212"/>
      <c r="J253" s="26"/>
      <c r="K253" s="159">
        <v>0.13200000000000001</v>
      </c>
      <c r="N253" s="26"/>
      <c r="O253" s="26"/>
      <c r="P253" s="26"/>
      <c r="Q253" s="26"/>
      <c r="R253" s="160"/>
      <c r="T253" s="161"/>
      <c r="AA253" s="162"/>
      <c r="AT253" s="163" t="s">
        <v>145</v>
      </c>
      <c r="AU253" s="163" t="s">
        <v>95</v>
      </c>
      <c r="AV253" s="163" t="s">
        <v>95</v>
      </c>
      <c r="AW253" s="163" t="s">
        <v>103</v>
      </c>
      <c r="AX253" s="163" t="s">
        <v>80</v>
      </c>
      <c r="AY253" s="163" t="s">
        <v>137</v>
      </c>
    </row>
    <row r="254" spans="2:65" s="9" customFormat="1" ht="18.75" customHeight="1">
      <c r="B254" s="157"/>
      <c r="C254" s="26"/>
      <c r="D254" s="26"/>
      <c r="E254" s="158"/>
      <c r="F254" s="212" t="s">
        <v>351</v>
      </c>
      <c r="G254" s="212"/>
      <c r="H254" s="212"/>
      <c r="I254" s="212"/>
      <c r="J254" s="26"/>
      <c r="K254" s="159">
        <v>0.09</v>
      </c>
      <c r="N254" s="26"/>
      <c r="O254" s="26"/>
      <c r="P254" s="26"/>
      <c r="Q254" s="26"/>
      <c r="R254" s="160"/>
      <c r="T254" s="161"/>
      <c r="AA254" s="162"/>
      <c r="AT254" s="163" t="s">
        <v>145</v>
      </c>
      <c r="AU254" s="163" t="s">
        <v>95</v>
      </c>
      <c r="AV254" s="163" t="s">
        <v>95</v>
      </c>
      <c r="AW254" s="163" t="s">
        <v>103</v>
      </c>
      <c r="AX254" s="163" t="s">
        <v>80</v>
      </c>
      <c r="AY254" s="163" t="s">
        <v>137</v>
      </c>
    </row>
    <row r="255" spans="2:65" s="9" customFormat="1" ht="18.75" customHeight="1">
      <c r="B255" s="175"/>
      <c r="C255" s="26"/>
      <c r="D255" s="26"/>
      <c r="E255" s="176"/>
      <c r="F255" s="220" t="s">
        <v>348</v>
      </c>
      <c r="G255" s="220"/>
      <c r="H255" s="220"/>
      <c r="I255" s="220"/>
      <c r="J255" s="26"/>
      <c r="K255" s="177">
        <v>0.222</v>
      </c>
      <c r="N255" s="26"/>
      <c r="O255" s="26"/>
      <c r="P255" s="26"/>
      <c r="Q255" s="26"/>
      <c r="R255" s="178"/>
      <c r="T255" s="179"/>
      <c r="AA255" s="180"/>
      <c r="AT255" s="181" t="s">
        <v>145</v>
      </c>
      <c r="AU255" s="181" t="s">
        <v>95</v>
      </c>
      <c r="AV255" s="181" t="s">
        <v>153</v>
      </c>
      <c r="AW255" s="181" t="s">
        <v>103</v>
      </c>
      <c r="AX255" s="181" t="s">
        <v>80</v>
      </c>
      <c r="AY255" s="181" t="s">
        <v>137</v>
      </c>
    </row>
    <row r="256" spans="2:65" s="9" customFormat="1" ht="18.75" customHeight="1">
      <c r="B256" s="164"/>
      <c r="C256" s="26"/>
      <c r="D256" s="26"/>
      <c r="E256" s="165"/>
      <c r="F256" s="213" t="s">
        <v>147</v>
      </c>
      <c r="G256" s="213"/>
      <c r="H256" s="213"/>
      <c r="I256" s="213"/>
      <c r="J256" s="26"/>
      <c r="K256" s="166">
        <v>7.82</v>
      </c>
      <c r="N256" s="26"/>
      <c r="O256" s="26"/>
      <c r="P256" s="26"/>
      <c r="Q256" s="26"/>
      <c r="R256" s="167"/>
      <c r="T256" s="168"/>
      <c r="AA256" s="169"/>
      <c r="AT256" s="170" t="s">
        <v>145</v>
      </c>
      <c r="AU256" s="170" t="s">
        <v>95</v>
      </c>
      <c r="AV256" s="170" t="s">
        <v>142</v>
      </c>
      <c r="AW256" s="170" t="s">
        <v>103</v>
      </c>
      <c r="AX256" s="170" t="s">
        <v>21</v>
      </c>
      <c r="AY256" s="170" t="s">
        <v>137</v>
      </c>
    </row>
    <row r="257" spans="2:65" s="9" customFormat="1" ht="27" customHeight="1">
      <c r="B257" s="25"/>
      <c r="C257" s="142" t="s">
        <v>352</v>
      </c>
      <c r="D257" s="142" t="s">
        <v>138</v>
      </c>
      <c r="E257" s="143" t="s">
        <v>353</v>
      </c>
      <c r="F257" s="208" t="s">
        <v>354</v>
      </c>
      <c r="G257" s="208"/>
      <c r="H257" s="208"/>
      <c r="I257" s="208"/>
      <c r="J257" s="144" t="s">
        <v>141</v>
      </c>
      <c r="K257" s="145">
        <v>20.245999999999999</v>
      </c>
      <c r="L257" s="209"/>
      <c r="M257" s="209"/>
      <c r="N257" s="210">
        <f>ROUND($L$257*$K$257,2)</f>
        <v>0</v>
      </c>
      <c r="O257" s="210"/>
      <c r="P257" s="210"/>
      <c r="Q257" s="210"/>
      <c r="R257" s="27"/>
      <c r="T257" s="146"/>
      <c r="U257" s="147" t="s">
        <v>45</v>
      </c>
      <c r="V257" s="148">
        <v>0.75600000000000001</v>
      </c>
      <c r="W257" s="148">
        <f>$V$257*$K$257</f>
        <v>15.305975999999999</v>
      </c>
      <c r="X257" s="148">
        <v>9.3999999999999997E-4</v>
      </c>
      <c r="Y257" s="148">
        <f>$X$257*$K$257</f>
        <v>1.9031239999999998E-2</v>
      </c>
      <c r="Z257" s="148">
        <v>0</v>
      </c>
      <c r="AA257" s="149">
        <f>$Z$257*$K$257</f>
        <v>0</v>
      </c>
      <c r="AR257" s="9" t="s">
        <v>142</v>
      </c>
      <c r="AT257" s="9" t="s">
        <v>138</v>
      </c>
      <c r="AU257" s="9" t="s">
        <v>95</v>
      </c>
      <c r="AY257" s="9" t="s">
        <v>137</v>
      </c>
      <c r="BE257" s="150">
        <f>IF($U$257="základní",$N$257,0)</f>
        <v>0</v>
      </c>
      <c r="BF257" s="150">
        <f>IF($U$257="snížená",$N$257,0)</f>
        <v>0</v>
      </c>
      <c r="BG257" s="150">
        <f>IF($U$257="zákl. přenesená",$N$257,0)</f>
        <v>0</v>
      </c>
      <c r="BH257" s="150">
        <f>IF($U$257="sníž. přenesená",$N$257,0)</f>
        <v>0</v>
      </c>
      <c r="BI257" s="150">
        <f>IF($U$257="nulová",$N$257,0)</f>
        <v>0</v>
      </c>
      <c r="BJ257" s="9" t="s">
        <v>21</v>
      </c>
      <c r="BK257" s="150">
        <f>ROUND($L$257*$K$257,2)</f>
        <v>0</v>
      </c>
      <c r="BL257" s="9" t="s">
        <v>142</v>
      </c>
      <c r="BM257" s="9" t="s">
        <v>355</v>
      </c>
    </row>
    <row r="258" spans="2:65" s="9" customFormat="1" ht="18.75" customHeight="1">
      <c r="B258" s="151"/>
      <c r="C258" s="26"/>
      <c r="D258" s="26"/>
      <c r="E258" s="152"/>
      <c r="F258" s="219" t="s">
        <v>343</v>
      </c>
      <c r="G258" s="219"/>
      <c r="H258" s="219"/>
      <c r="I258" s="219"/>
      <c r="J258" s="26"/>
      <c r="K258" s="152"/>
      <c r="N258" s="26"/>
      <c r="O258" s="26"/>
      <c r="P258" s="26"/>
      <c r="Q258" s="26"/>
      <c r="R258" s="153"/>
      <c r="T258" s="154"/>
      <c r="AA258" s="155"/>
      <c r="AT258" s="156" t="s">
        <v>145</v>
      </c>
      <c r="AU258" s="156" t="s">
        <v>95</v>
      </c>
      <c r="AV258" s="156" t="s">
        <v>21</v>
      </c>
      <c r="AW258" s="156" t="s">
        <v>103</v>
      </c>
      <c r="AX258" s="156" t="s">
        <v>80</v>
      </c>
      <c r="AY258" s="156" t="s">
        <v>137</v>
      </c>
    </row>
    <row r="259" spans="2:65" s="9" customFormat="1" ht="18.75" customHeight="1">
      <c r="B259" s="157"/>
      <c r="C259" s="26"/>
      <c r="D259" s="26"/>
      <c r="E259" s="158"/>
      <c r="F259" s="212" t="s">
        <v>356</v>
      </c>
      <c r="G259" s="212"/>
      <c r="H259" s="212"/>
      <c r="I259" s="212"/>
      <c r="J259" s="26"/>
      <c r="K259" s="159">
        <v>10.196999999999999</v>
      </c>
      <c r="N259" s="26"/>
      <c r="O259" s="26"/>
      <c r="P259" s="26"/>
      <c r="Q259" s="26"/>
      <c r="R259" s="160"/>
      <c r="T259" s="161"/>
      <c r="AA259" s="162"/>
      <c r="AT259" s="163" t="s">
        <v>145</v>
      </c>
      <c r="AU259" s="163" t="s">
        <v>95</v>
      </c>
      <c r="AV259" s="163" t="s">
        <v>95</v>
      </c>
      <c r="AW259" s="163" t="s">
        <v>103</v>
      </c>
      <c r="AX259" s="163" t="s">
        <v>80</v>
      </c>
      <c r="AY259" s="163" t="s">
        <v>137</v>
      </c>
    </row>
    <row r="260" spans="2:65" s="9" customFormat="1" ht="18.75" customHeight="1">
      <c r="B260" s="157"/>
      <c r="C260" s="26"/>
      <c r="D260" s="26"/>
      <c r="E260" s="158"/>
      <c r="F260" s="212" t="s">
        <v>357</v>
      </c>
      <c r="G260" s="212"/>
      <c r="H260" s="212"/>
      <c r="I260" s="212"/>
      <c r="J260" s="26"/>
      <c r="K260" s="159">
        <v>7.2</v>
      </c>
      <c r="N260" s="26"/>
      <c r="O260" s="26"/>
      <c r="P260" s="26"/>
      <c r="Q260" s="26"/>
      <c r="R260" s="160"/>
      <c r="T260" s="161"/>
      <c r="AA260" s="162"/>
      <c r="AT260" s="163" t="s">
        <v>145</v>
      </c>
      <c r="AU260" s="163" t="s">
        <v>95</v>
      </c>
      <c r="AV260" s="163" t="s">
        <v>95</v>
      </c>
      <c r="AW260" s="163" t="s">
        <v>103</v>
      </c>
      <c r="AX260" s="163" t="s">
        <v>80</v>
      </c>
      <c r="AY260" s="163" t="s">
        <v>137</v>
      </c>
    </row>
    <row r="261" spans="2:65" s="9" customFormat="1" ht="18.75" customHeight="1">
      <c r="B261" s="157"/>
      <c r="C261" s="26"/>
      <c r="D261" s="26"/>
      <c r="E261" s="158"/>
      <c r="F261" s="212" t="s">
        <v>358</v>
      </c>
      <c r="G261" s="212"/>
      <c r="H261" s="212"/>
      <c r="I261" s="212"/>
      <c r="J261" s="26"/>
      <c r="K261" s="159">
        <v>1.1719999999999999</v>
      </c>
      <c r="N261" s="26"/>
      <c r="O261" s="26"/>
      <c r="P261" s="26"/>
      <c r="Q261" s="26"/>
      <c r="R261" s="160"/>
      <c r="T261" s="161"/>
      <c r="AA261" s="162"/>
      <c r="AT261" s="163" t="s">
        <v>145</v>
      </c>
      <c r="AU261" s="163" t="s">
        <v>95</v>
      </c>
      <c r="AV261" s="163" t="s">
        <v>95</v>
      </c>
      <c r="AW261" s="163" t="s">
        <v>103</v>
      </c>
      <c r="AX261" s="163" t="s">
        <v>80</v>
      </c>
      <c r="AY261" s="163" t="s">
        <v>137</v>
      </c>
    </row>
    <row r="262" spans="2:65" s="9" customFormat="1" ht="18.75" customHeight="1">
      <c r="B262" s="157"/>
      <c r="C262" s="26"/>
      <c r="D262" s="26"/>
      <c r="E262" s="158"/>
      <c r="F262" s="212" t="s">
        <v>359</v>
      </c>
      <c r="G262" s="212"/>
      <c r="H262" s="212"/>
      <c r="I262" s="212"/>
      <c r="J262" s="26"/>
      <c r="K262" s="159">
        <v>0.56699999999999995</v>
      </c>
      <c r="N262" s="26"/>
      <c r="O262" s="26"/>
      <c r="P262" s="26"/>
      <c r="Q262" s="26"/>
      <c r="R262" s="160"/>
      <c r="T262" s="161"/>
      <c r="AA262" s="162"/>
      <c r="AT262" s="163" t="s">
        <v>145</v>
      </c>
      <c r="AU262" s="163" t="s">
        <v>95</v>
      </c>
      <c r="AV262" s="163" t="s">
        <v>95</v>
      </c>
      <c r="AW262" s="163" t="s">
        <v>103</v>
      </c>
      <c r="AX262" s="163" t="s">
        <v>80</v>
      </c>
      <c r="AY262" s="163" t="s">
        <v>137</v>
      </c>
    </row>
    <row r="263" spans="2:65" s="9" customFormat="1" ht="18.75" customHeight="1">
      <c r="B263" s="175"/>
      <c r="C263" s="26"/>
      <c r="D263" s="26"/>
      <c r="E263" s="176"/>
      <c r="F263" s="220" t="s">
        <v>348</v>
      </c>
      <c r="G263" s="220"/>
      <c r="H263" s="220"/>
      <c r="I263" s="220"/>
      <c r="J263" s="26"/>
      <c r="K263" s="177">
        <v>19.135999999999999</v>
      </c>
      <c r="N263" s="26"/>
      <c r="O263" s="26"/>
      <c r="P263" s="26"/>
      <c r="Q263" s="26"/>
      <c r="R263" s="178"/>
      <c r="T263" s="179"/>
      <c r="AA263" s="180"/>
      <c r="AT263" s="181" t="s">
        <v>145</v>
      </c>
      <c r="AU263" s="181" t="s">
        <v>95</v>
      </c>
      <c r="AV263" s="181" t="s">
        <v>153</v>
      </c>
      <c r="AW263" s="181" t="s">
        <v>103</v>
      </c>
      <c r="AX263" s="181" t="s">
        <v>80</v>
      </c>
      <c r="AY263" s="181" t="s">
        <v>137</v>
      </c>
    </row>
    <row r="264" spans="2:65" s="9" customFormat="1" ht="18.75" customHeight="1">
      <c r="B264" s="151"/>
      <c r="C264" s="26"/>
      <c r="D264" s="26"/>
      <c r="E264" s="152"/>
      <c r="F264" s="219" t="s">
        <v>349</v>
      </c>
      <c r="G264" s="219"/>
      <c r="H264" s="219"/>
      <c r="I264" s="219"/>
      <c r="J264" s="26"/>
      <c r="K264" s="152"/>
      <c r="N264" s="26"/>
      <c r="O264" s="26"/>
      <c r="P264" s="26"/>
      <c r="Q264" s="26"/>
      <c r="R264" s="153"/>
      <c r="T264" s="154"/>
      <c r="AA264" s="155"/>
      <c r="AT264" s="156" t="s">
        <v>145</v>
      </c>
      <c r="AU264" s="156" t="s">
        <v>95</v>
      </c>
      <c r="AV264" s="156" t="s">
        <v>21</v>
      </c>
      <c r="AW264" s="156" t="s">
        <v>103</v>
      </c>
      <c r="AX264" s="156" t="s">
        <v>80</v>
      </c>
      <c r="AY264" s="156" t="s">
        <v>137</v>
      </c>
    </row>
    <row r="265" spans="2:65" s="9" customFormat="1" ht="18.75" customHeight="1">
      <c r="B265" s="157"/>
      <c r="C265" s="26"/>
      <c r="D265" s="26"/>
      <c r="E265" s="158"/>
      <c r="F265" s="212" t="s">
        <v>360</v>
      </c>
      <c r="G265" s="212"/>
      <c r="H265" s="212"/>
      <c r="I265" s="212"/>
      <c r="J265" s="26"/>
      <c r="K265" s="159">
        <v>0.66</v>
      </c>
      <c r="N265" s="26"/>
      <c r="O265" s="26"/>
      <c r="P265" s="26"/>
      <c r="Q265" s="26"/>
      <c r="R265" s="160"/>
      <c r="T265" s="161"/>
      <c r="AA265" s="162"/>
      <c r="AT265" s="163" t="s">
        <v>145</v>
      </c>
      <c r="AU265" s="163" t="s">
        <v>95</v>
      </c>
      <c r="AV265" s="163" t="s">
        <v>95</v>
      </c>
      <c r="AW265" s="163" t="s">
        <v>103</v>
      </c>
      <c r="AX265" s="163" t="s">
        <v>80</v>
      </c>
      <c r="AY265" s="163" t="s">
        <v>137</v>
      </c>
    </row>
    <row r="266" spans="2:65" s="9" customFormat="1" ht="18.75" customHeight="1">
      <c r="B266" s="157"/>
      <c r="C266" s="26"/>
      <c r="D266" s="26"/>
      <c r="E266" s="158"/>
      <c r="F266" s="212" t="s">
        <v>361</v>
      </c>
      <c r="G266" s="212"/>
      <c r="H266" s="212"/>
      <c r="I266" s="212"/>
      <c r="J266" s="26"/>
      <c r="K266" s="159">
        <v>0.45</v>
      </c>
      <c r="N266" s="26"/>
      <c r="O266" s="26"/>
      <c r="P266" s="26"/>
      <c r="Q266" s="26"/>
      <c r="R266" s="160"/>
      <c r="T266" s="161"/>
      <c r="AA266" s="162"/>
      <c r="AT266" s="163" t="s">
        <v>145</v>
      </c>
      <c r="AU266" s="163" t="s">
        <v>95</v>
      </c>
      <c r="AV266" s="163" t="s">
        <v>95</v>
      </c>
      <c r="AW266" s="163" t="s">
        <v>103</v>
      </c>
      <c r="AX266" s="163" t="s">
        <v>80</v>
      </c>
      <c r="AY266" s="163" t="s">
        <v>137</v>
      </c>
    </row>
    <row r="267" spans="2:65" s="9" customFormat="1" ht="18.75" customHeight="1">
      <c r="B267" s="175"/>
      <c r="C267" s="26"/>
      <c r="D267" s="26"/>
      <c r="E267" s="176"/>
      <c r="F267" s="220" t="s">
        <v>348</v>
      </c>
      <c r="G267" s="220"/>
      <c r="H267" s="220"/>
      <c r="I267" s="220"/>
      <c r="J267" s="26"/>
      <c r="K267" s="177">
        <v>1.1100000000000001</v>
      </c>
      <c r="N267" s="26"/>
      <c r="O267" s="26"/>
      <c r="P267" s="26"/>
      <c r="Q267" s="26"/>
      <c r="R267" s="178"/>
      <c r="T267" s="179"/>
      <c r="AA267" s="180"/>
      <c r="AT267" s="181" t="s">
        <v>145</v>
      </c>
      <c r="AU267" s="181" t="s">
        <v>95</v>
      </c>
      <c r="AV267" s="181" t="s">
        <v>153</v>
      </c>
      <c r="AW267" s="181" t="s">
        <v>103</v>
      </c>
      <c r="AX267" s="181" t="s">
        <v>80</v>
      </c>
      <c r="AY267" s="181" t="s">
        <v>137</v>
      </c>
    </row>
    <row r="268" spans="2:65" s="9" customFormat="1" ht="18.75" customHeight="1">
      <c r="B268" s="164"/>
      <c r="C268" s="26"/>
      <c r="D268" s="26"/>
      <c r="E268" s="165"/>
      <c r="F268" s="213" t="s">
        <v>147</v>
      </c>
      <c r="G268" s="213"/>
      <c r="H268" s="213"/>
      <c r="I268" s="213"/>
      <c r="J268" s="26"/>
      <c r="K268" s="166">
        <v>20.245999999999999</v>
      </c>
      <c r="N268" s="26"/>
      <c r="O268" s="26"/>
      <c r="P268" s="26"/>
      <c r="Q268" s="26"/>
      <c r="R268" s="167"/>
      <c r="T268" s="168"/>
      <c r="AA268" s="169"/>
      <c r="AT268" s="170" t="s">
        <v>145</v>
      </c>
      <c r="AU268" s="170" t="s">
        <v>95</v>
      </c>
      <c r="AV268" s="170" t="s">
        <v>142</v>
      </c>
      <c r="AW268" s="170" t="s">
        <v>103</v>
      </c>
      <c r="AX268" s="170" t="s">
        <v>21</v>
      </c>
      <c r="AY268" s="170" t="s">
        <v>137</v>
      </c>
    </row>
    <row r="269" spans="2:65" s="9" customFormat="1" ht="39" customHeight="1">
      <c r="B269" s="25"/>
      <c r="C269" s="142" t="s">
        <v>362</v>
      </c>
      <c r="D269" s="142" t="s">
        <v>138</v>
      </c>
      <c r="E269" s="143" t="s">
        <v>363</v>
      </c>
      <c r="F269" s="208" t="s">
        <v>364</v>
      </c>
      <c r="G269" s="208"/>
      <c r="H269" s="208"/>
      <c r="I269" s="208"/>
      <c r="J269" s="144" t="s">
        <v>141</v>
      </c>
      <c r="K269" s="145">
        <v>20.245999999999999</v>
      </c>
      <c r="L269" s="209"/>
      <c r="M269" s="209"/>
      <c r="N269" s="210">
        <f>ROUND($L$269*$K$269,2)</f>
        <v>0</v>
      </c>
      <c r="O269" s="210"/>
      <c r="P269" s="210"/>
      <c r="Q269" s="210"/>
      <c r="R269" s="27"/>
      <c r="T269" s="146"/>
      <c r="U269" s="147" t="s">
        <v>45</v>
      </c>
      <c r="V269" s="148">
        <v>0.314</v>
      </c>
      <c r="W269" s="148">
        <f>$V$269*$K$269</f>
        <v>6.3572439999999997</v>
      </c>
      <c r="X269" s="148">
        <v>0</v>
      </c>
      <c r="Y269" s="148">
        <f>$X$269*$K$269</f>
        <v>0</v>
      </c>
      <c r="Z269" s="148">
        <v>0</v>
      </c>
      <c r="AA269" s="149">
        <f>$Z$269*$K$269</f>
        <v>0</v>
      </c>
      <c r="AR269" s="9" t="s">
        <v>142</v>
      </c>
      <c r="AT269" s="9" t="s">
        <v>138</v>
      </c>
      <c r="AU269" s="9" t="s">
        <v>95</v>
      </c>
      <c r="AY269" s="9" t="s">
        <v>137</v>
      </c>
      <c r="BE269" s="150">
        <f>IF($U$269="základní",$N$269,0)</f>
        <v>0</v>
      </c>
      <c r="BF269" s="150">
        <f>IF($U$269="snížená",$N$269,0)</f>
        <v>0</v>
      </c>
      <c r="BG269" s="150">
        <f>IF($U$269="zákl. přenesená",$N$269,0)</f>
        <v>0</v>
      </c>
      <c r="BH269" s="150">
        <f>IF($U$269="sníž. přenesená",$N$269,0)</f>
        <v>0</v>
      </c>
      <c r="BI269" s="150">
        <f>IF($U$269="nulová",$N$269,0)</f>
        <v>0</v>
      </c>
      <c r="BJ269" s="9" t="s">
        <v>21</v>
      </c>
      <c r="BK269" s="150">
        <f>ROUND($L$269*$K$269,2)</f>
        <v>0</v>
      </c>
      <c r="BL269" s="9" t="s">
        <v>142</v>
      </c>
      <c r="BM269" s="9" t="s">
        <v>365</v>
      </c>
    </row>
    <row r="270" spans="2:65" s="9" customFormat="1" ht="18.75" customHeight="1">
      <c r="B270" s="151"/>
      <c r="C270" s="26"/>
      <c r="D270" s="26"/>
      <c r="E270" s="152"/>
      <c r="F270" s="219" t="s">
        <v>343</v>
      </c>
      <c r="G270" s="219"/>
      <c r="H270" s="219"/>
      <c r="I270" s="219"/>
      <c r="J270" s="26"/>
      <c r="K270" s="152"/>
      <c r="N270" s="26"/>
      <c r="O270" s="26"/>
      <c r="P270" s="26"/>
      <c r="Q270" s="26"/>
      <c r="R270" s="153"/>
      <c r="T270" s="154"/>
      <c r="AA270" s="155"/>
      <c r="AT270" s="156" t="s">
        <v>145</v>
      </c>
      <c r="AU270" s="156" t="s">
        <v>95</v>
      </c>
      <c r="AV270" s="156" t="s">
        <v>21</v>
      </c>
      <c r="AW270" s="156" t="s">
        <v>103</v>
      </c>
      <c r="AX270" s="156" t="s">
        <v>80</v>
      </c>
      <c r="AY270" s="156" t="s">
        <v>137</v>
      </c>
    </row>
    <row r="271" spans="2:65" s="9" customFormat="1" ht="18.75" customHeight="1">
      <c r="B271" s="157"/>
      <c r="C271" s="26"/>
      <c r="D271" s="26"/>
      <c r="E271" s="158"/>
      <c r="F271" s="212" t="s">
        <v>356</v>
      </c>
      <c r="G271" s="212"/>
      <c r="H271" s="212"/>
      <c r="I271" s="212"/>
      <c r="J271" s="26"/>
      <c r="K271" s="159">
        <v>10.196999999999999</v>
      </c>
      <c r="N271" s="26"/>
      <c r="O271" s="26"/>
      <c r="P271" s="26"/>
      <c r="Q271" s="26"/>
      <c r="R271" s="160"/>
      <c r="T271" s="161"/>
      <c r="AA271" s="162"/>
      <c r="AT271" s="163" t="s">
        <v>145</v>
      </c>
      <c r="AU271" s="163" t="s">
        <v>95</v>
      </c>
      <c r="AV271" s="163" t="s">
        <v>95</v>
      </c>
      <c r="AW271" s="163" t="s">
        <v>103</v>
      </c>
      <c r="AX271" s="163" t="s">
        <v>80</v>
      </c>
      <c r="AY271" s="163" t="s">
        <v>137</v>
      </c>
    </row>
    <row r="272" spans="2:65" s="9" customFormat="1" ht="18.75" customHeight="1">
      <c r="B272" s="157"/>
      <c r="C272" s="26"/>
      <c r="D272" s="26"/>
      <c r="E272" s="158"/>
      <c r="F272" s="212" t="s">
        <v>357</v>
      </c>
      <c r="G272" s="212"/>
      <c r="H272" s="212"/>
      <c r="I272" s="212"/>
      <c r="J272" s="26"/>
      <c r="K272" s="159">
        <v>7.2</v>
      </c>
      <c r="N272" s="26"/>
      <c r="O272" s="26"/>
      <c r="P272" s="26"/>
      <c r="Q272" s="26"/>
      <c r="R272" s="160"/>
      <c r="T272" s="161"/>
      <c r="AA272" s="162"/>
      <c r="AT272" s="163" t="s">
        <v>145</v>
      </c>
      <c r="AU272" s="163" t="s">
        <v>95</v>
      </c>
      <c r="AV272" s="163" t="s">
        <v>95</v>
      </c>
      <c r="AW272" s="163" t="s">
        <v>103</v>
      </c>
      <c r="AX272" s="163" t="s">
        <v>80</v>
      </c>
      <c r="AY272" s="163" t="s">
        <v>137</v>
      </c>
    </row>
    <row r="273" spans="2:65" s="9" customFormat="1" ht="18.75" customHeight="1">
      <c r="B273" s="157"/>
      <c r="C273" s="26"/>
      <c r="D273" s="26"/>
      <c r="E273" s="158"/>
      <c r="F273" s="212" t="s">
        <v>358</v>
      </c>
      <c r="G273" s="212"/>
      <c r="H273" s="212"/>
      <c r="I273" s="212"/>
      <c r="J273" s="26"/>
      <c r="K273" s="159">
        <v>1.1719999999999999</v>
      </c>
      <c r="N273" s="26"/>
      <c r="O273" s="26"/>
      <c r="P273" s="26"/>
      <c r="Q273" s="26"/>
      <c r="R273" s="160"/>
      <c r="T273" s="161"/>
      <c r="AA273" s="162"/>
      <c r="AT273" s="163" t="s">
        <v>145</v>
      </c>
      <c r="AU273" s="163" t="s">
        <v>95</v>
      </c>
      <c r="AV273" s="163" t="s">
        <v>95</v>
      </c>
      <c r="AW273" s="163" t="s">
        <v>103</v>
      </c>
      <c r="AX273" s="163" t="s">
        <v>80</v>
      </c>
      <c r="AY273" s="163" t="s">
        <v>137</v>
      </c>
    </row>
    <row r="274" spans="2:65" s="9" customFormat="1" ht="18.75" customHeight="1">
      <c r="B274" s="157"/>
      <c r="C274" s="26"/>
      <c r="D274" s="26"/>
      <c r="E274" s="158"/>
      <c r="F274" s="212" t="s">
        <v>359</v>
      </c>
      <c r="G274" s="212"/>
      <c r="H274" s="212"/>
      <c r="I274" s="212"/>
      <c r="J274" s="26"/>
      <c r="K274" s="159">
        <v>0.56699999999999995</v>
      </c>
      <c r="N274" s="26"/>
      <c r="O274" s="26"/>
      <c r="P274" s="26"/>
      <c r="Q274" s="26"/>
      <c r="R274" s="160"/>
      <c r="T274" s="161"/>
      <c r="AA274" s="162"/>
      <c r="AT274" s="163" t="s">
        <v>145</v>
      </c>
      <c r="AU274" s="163" t="s">
        <v>95</v>
      </c>
      <c r="AV274" s="163" t="s">
        <v>95</v>
      </c>
      <c r="AW274" s="163" t="s">
        <v>103</v>
      </c>
      <c r="AX274" s="163" t="s">
        <v>80</v>
      </c>
      <c r="AY274" s="163" t="s">
        <v>137</v>
      </c>
    </row>
    <row r="275" spans="2:65" s="9" customFormat="1" ht="18.75" customHeight="1">
      <c r="B275" s="175"/>
      <c r="C275" s="26"/>
      <c r="D275" s="26"/>
      <c r="E275" s="176"/>
      <c r="F275" s="220" t="s">
        <v>348</v>
      </c>
      <c r="G275" s="220"/>
      <c r="H275" s="220"/>
      <c r="I275" s="220"/>
      <c r="J275" s="26"/>
      <c r="K275" s="177">
        <v>19.135999999999999</v>
      </c>
      <c r="N275" s="26"/>
      <c r="O275" s="26"/>
      <c r="P275" s="26"/>
      <c r="Q275" s="26"/>
      <c r="R275" s="178"/>
      <c r="T275" s="179"/>
      <c r="AA275" s="180"/>
      <c r="AT275" s="181" t="s">
        <v>145</v>
      </c>
      <c r="AU275" s="181" t="s">
        <v>95</v>
      </c>
      <c r="AV275" s="181" t="s">
        <v>153</v>
      </c>
      <c r="AW275" s="181" t="s">
        <v>103</v>
      </c>
      <c r="AX275" s="181" t="s">
        <v>80</v>
      </c>
      <c r="AY275" s="181" t="s">
        <v>137</v>
      </c>
    </row>
    <row r="276" spans="2:65" s="9" customFormat="1" ht="18.75" customHeight="1">
      <c r="B276" s="151"/>
      <c r="C276" s="26"/>
      <c r="D276" s="26"/>
      <c r="E276" s="152"/>
      <c r="F276" s="219" t="s">
        <v>349</v>
      </c>
      <c r="G276" s="219"/>
      <c r="H276" s="219"/>
      <c r="I276" s="219"/>
      <c r="J276" s="26"/>
      <c r="K276" s="152"/>
      <c r="N276" s="26"/>
      <c r="O276" s="26"/>
      <c r="P276" s="26"/>
      <c r="Q276" s="26"/>
      <c r="R276" s="153"/>
      <c r="T276" s="154"/>
      <c r="AA276" s="155"/>
      <c r="AT276" s="156" t="s">
        <v>145</v>
      </c>
      <c r="AU276" s="156" t="s">
        <v>95</v>
      </c>
      <c r="AV276" s="156" t="s">
        <v>21</v>
      </c>
      <c r="AW276" s="156" t="s">
        <v>103</v>
      </c>
      <c r="AX276" s="156" t="s">
        <v>80</v>
      </c>
      <c r="AY276" s="156" t="s">
        <v>137</v>
      </c>
    </row>
    <row r="277" spans="2:65" s="9" customFormat="1" ht="18.75" customHeight="1">
      <c r="B277" s="157"/>
      <c r="C277" s="26"/>
      <c r="D277" s="26"/>
      <c r="E277" s="158"/>
      <c r="F277" s="212" t="s">
        <v>360</v>
      </c>
      <c r="G277" s="212"/>
      <c r="H277" s="212"/>
      <c r="I277" s="212"/>
      <c r="J277" s="26"/>
      <c r="K277" s="159">
        <v>0.66</v>
      </c>
      <c r="N277" s="26"/>
      <c r="O277" s="26"/>
      <c r="P277" s="26"/>
      <c r="Q277" s="26"/>
      <c r="R277" s="160"/>
      <c r="T277" s="161"/>
      <c r="AA277" s="162"/>
      <c r="AT277" s="163" t="s">
        <v>145</v>
      </c>
      <c r="AU277" s="163" t="s">
        <v>95</v>
      </c>
      <c r="AV277" s="163" t="s">
        <v>95</v>
      </c>
      <c r="AW277" s="163" t="s">
        <v>103</v>
      </c>
      <c r="AX277" s="163" t="s">
        <v>80</v>
      </c>
      <c r="AY277" s="163" t="s">
        <v>137</v>
      </c>
    </row>
    <row r="278" spans="2:65" s="9" customFormat="1" ht="18.75" customHeight="1">
      <c r="B278" s="157"/>
      <c r="C278" s="26"/>
      <c r="D278" s="26"/>
      <c r="E278" s="158"/>
      <c r="F278" s="212" t="s">
        <v>361</v>
      </c>
      <c r="G278" s="212"/>
      <c r="H278" s="212"/>
      <c r="I278" s="212"/>
      <c r="J278" s="26"/>
      <c r="K278" s="159">
        <v>0.45</v>
      </c>
      <c r="N278" s="26"/>
      <c r="O278" s="26"/>
      <c r="P278" s="26"/>
      <c r="Q278" s="26"/>
      <c r="R278" s="160"/>
      <c r="T278" s="161"/>
      <c r="AA278" s="162"/>
      <c r="AT278" s="163" t="s">
        <v>145</v>
      </c>
      <c r="AU278" s="163" t="s">
        <v>95</v>
      </c>
      <c r="AV278" s="163" t="s">
        <v>95</v>
      </c>
      <c r="AW278" s="163" t="s">
        <v>103</v>
      </c>
      <c r="AX278" s="163" t="s">
        <v>80</v>
      </c>
      <c r="AY278" s="163" t="s">
        <v>137</v>
      </c>
    </row>
    <row r="279" spans="2:65" s="9" customFormat="1" ht="18.75" customHeight="1">
      <c r="B279" s="175"/>
      <c r="C279" s="26"/>
      <c r="D279" s="26"/>
      <c r="E279" s="176"/>
      <c r="F279" s="220" t="s">
        <v>348</v>
      </c>
      <c r="G279" s="220"/>
      <c r="H279" s="220"/>
      <c r="I279" s="220"/>
      <c r="J279" s="26"/>
      <c r="K279" s="177">
        <v>1.1100000000000001</v>
      </c>
      <c r="N279" s="26"/>
      <c r="O279" s="26"/>
      <c r="P279" s="26"/>
      <c r="Q279" s="26"/>
      <c r="R279" s="178"/>
      <c r="T279" s="179"/>
      <c r="AA279" s="180"/>
      <c r="AT279" s="181" t="s">
        <v>145</v>
      </c>
      <c r="AU279" s="181" t="s">
        <v>95</v>
      </c>
      <c r="AV279" s="181" t="s">
        <v>153</v>
      </c>
      <c r="AW279" s="181" t="s">
        <v>103</v>
      </c>
      <c r="AX279" s="181" t="s">
        <v>80</v>
      </c>
      <c r="AY279" s="181" t="s">
        <v>137</v>
      </c>
    </row>
    <row r="280" spans="2:65" s="9" customFormat="1" ht="18.75" customHeight="1">
      <c r="B280" s="164"/>
      <c r="C280" s="26"/>
      <c r="D280" s="26"/>
      <c r="E280" s="165"/>
      <c r="F280" s="213" t="s">
        <v>147</v>
      </c>
      <c r="G280" s="213"/>
      <c r="H280" s="213"/>
      <c r="I280" s="213"/>
      <c r="J280" s="26"/>
      <c r="K280" s="166">
        <v>20.245999999999999</v>
      </c>
      <c r="N280" s="26"/>
      <c r="O280" s="26"/>
      <c r="P280" s="26"/>
      <c r="Q280" s="26"/>
      <c r="R280" s="167"/>
      <c r="T280" s="168"/>
      <c r="AA280" s="169"/>
      <c r="AT280" s="170" t="s">
        <v>145</v>
      </c>
      <c r="AU280" s="170" t="s">
        <v>95</v>
      </c>
      <c r="AV280" s="170" t="s">
        <v>142</v>
      </c>
      <c r="AW280" s="170" t="s">
        <v>103</v>
      </c>
      <c r="AX280" s="170" t="s">
        <v>21</v>
      </c>
      <c r="AY280" s="170" t="s">
        <v>137</v>
      </c>
    </row>
    <row r="281" spans="2:65" s="9" customFormat="1" ht="39" customHeight="1">
      <c r="B281" s="25"/>
      <c r="C281" s="142" t="s">
        <v>366</v>
      </c>
      <c r="D281" s="142" t="s">
        <v>138</v>
      </c>
      <c r="E281" s="143" t="s">
        <v>367</v>
      </c>
      <c r="F281" s="208" t="s">
        <v>368</v>
      </c>
      <c r="G281" s="208"/>
      <c r="H281" s="208"/>
      <c r="I281" s="208"/>
      <c r="J281" s="144" t="s">
        <v>231</v>
      </c>
      <c r="K281" s="145">
        <v>0.27400000000000002</v>
      </c>
      <c r="L281" s="209"/>
      <c r="M281" s="209"/>
      <c r="N281" s="210">
        <f>ROUND($L$281*$K$281,2)</f>
        <v>0</v>
      </c>
      <c r="O281" s="210"/>
      <c r="P281" s="210"/>
      <c r="Q281" s="210"/>
      <c r="R281" s="27"/>
      <c r="T281" s="146"/>
      <c r="U281" s="147" t="s">
        <v>45</v>
      </c>
      <c r="V281" s="148">
        <v>49.604999999999997</v>
      </c>
      <c r="W281" s="148">
        <f>$V$281*$K$281</f>
        <v>13.59177</v>
      </c>
      <c r="X281" s="148">
        <v>1.05037</v>
      </c>
      <c r="Y281" s="148">
        <f>$X$281*$K$281</f>
        <v>0.28780138000000005</v>
      </c>
      <c r="Z281" s="148">
        <v>0</v>
      </c>
      <c r="AA281" s="149">
        <f>$Z$281*$K$281</f>
        <v>0</v>
      </c>
      <c r="AR281" s="9" t="s">
        <v>142</v>
      </c>
      <c r="AT281" s="9" t="s">
        <v>138</v>
      </c>
      <c r="AU281" s="9" t="s">
        <v>95</v>
      </c>
      <c r="AY281" s="9" t="s">
        <v>137</v>
      </c>
      <c r="BE281" s="150">
        <f>IF($U$281="základní",$N$281,0)</f>
        <v>0</v>
      </c>
      <c r="BF281" s="150">
        <f>IF($U$281="snížená",$N$281,0)</f>
        <v>0</v>
      </c>
      <c r="BG281" s="150">
        <f>IF($U$281="zákl. přenesená",$N$281,0)</f>
        <v>0</v>
      </c>
      <c r="BH281" s="150">
        <f>IF($U$281="sníž. přenesená",$N$281,0)</f>
        <v>0</v>
      </c>
      <c r="BI281" s="150">
        <f>IF($U$281="nulová",$N$281,0)</f>
        <v>0</v>
      </c>
      <c r="BJ281" s="9" t="s">
        <v>21</v>
      </c>
      <c r="BK281" s="150">
        <f>ROUND($L$281*$K$281,2)</f>
        <v>0</v>
      </c>
      <c r="BL281" s="9" t="s">
        <v>142</v>
      </c>
      <c r="BM281" s="9" t="s">
        <v>369</v>
      </c>
    </row>
    <row r="282" spans="2:65" s="9" customFormat="1" ht="18.75" customHeight="1">
      <c r="B282" s="151"/>
      <c r="C282" s="26"/>
      <c r="D282" s="26"/>
      <c r="E282" s="152"/>
      <c r="F282" s="219" t="s">
        <v>343</v>
      </c>
      <c r="G282" s="219"/>
      <c r="H282" s="219"/>
      <c r="I282" s="219"/>
      <c r="J282" s="26"/>
      <c r="K282" s="152"/>
      <c r="N282" s="26"/>
      <c r="O282" s="26"/>
      <c r="P282" s="26"/>
      <c r="Q282" s="26"/>
      <c r="R282" s="153"/>
      <c r="T282" s="154"/>
      <c r="AA282" s="155"/>
      <c r="AT282" s="156" t="s">
        <v>145</v>
      </c>
      <c r="AU282" s="156" t="s">
        <v>95</v>
      </c>
      <c r="AV282" s="156" t="s">
        <v>21</v>
      </c>
      <c r="AW282" s="156" t="s">
        <v>103</v>
      </c>
      <c r="AX282" s="156" t="s">
        <v>80</v>
      </c>
      <c r="AY282" s="156" t="s">
        <v>137</v>
      </c>
    </row>
    <row r="283" spans="2:65" s="9" customFormat="1" ht="18.75" customHeight="1">
      <c r="B283" s="157"/>
      <c r="C283" s="26"/>
      <c r="D283" s="26"/>
      <c r="E283" s="158"/>
      <c r="F283" s="212" t="s">
        <v>344</v>
      </c>
      <c r="G283" s="212"/>
      <c r="H283" s="212"/>
      <c r="I283" s="212"/>
      <c r="J283" s="26"/>
      <c r="K283" s="159">
        <v>4.0789999999999997</v>
      </c>
      <c r="N283" s="26"/>
      <c r="O283" s="26"/>
      <c r="P283" s="26"/>
      <c r="Q283" s="26"/>
      <c r="R283" s="160"/>
      <c r="T283" s="161"/>
      <c r="AA283" s="162"/>
      <c r="AT283" s="163" t="s">
        <v>145</v>
      </c>
      <c r="AU283" s="163" t="s">
        <v>95</v>
      </c>
      <c r="AV283" s="163" t="s">
        <v>95</v>
      </c>
      <c r="AW283" s="163" t="s">
        <v>103</v>
      </c>
      <c r="AX283" s="163" t="s">
        <v>80</v>
      </c>
      <c r="AY283" s="163" t="s">
        <v>137</v>
      </c>
    </row>
    <row r="284" spans="2:65" s="9" customFormat="1" ht="18.75" customHeight="1">
      <c r="B284" s="157"/>
      <c r="C284" s="26"/>
      <c r="D284" s="26"/>
      <c r="E284" s="158"/>
      <c r="F284" s="212" t="s">
        <v>345</v>
      </c>
      <c r="G284" s="212"/>
      <c r="H284" s="212"/>
      <c r="I284" s="212"/>
      <c r="J284" s="26"/>
      <c r="K284" s="159">
        <v>2.88</v>
      </c>
      <c r="N284" s="26"/>
      <c r="O284" s="26"/>
      <c r="P284" s="26"/>
      <c r="Q284" s="26"/>
      <c r="R284" s="160"/>
      <c r="T284" s="161"/>
      <c r="AA284" s="162"/>
      <c r="AT284" s="163" t="s">
        <v>145</v>
      </c>
      <c r="AU284" s="163" t="s">
        <v>95</v>
      </c>
      <c r="AV284" s="163" t="s">
        <v>95</v>
      </c>
      <c r="AW284" s="163" t="s">
        <v>103</v>
      </c>
      <c r="AX284" s="163" t="s">
        <v>80</v>
      </c>
      <c r="AY284" s="163" t="s">
        <v>137</v>
      </c>
    </row>
    <row r="285" spans="2:65" s="9" customFormat="1" ht="18.75" customHeight="1">
      <c r="B285" s="157"/>
      <c r="C285" s="26"/>
      <c r="D285" s="26"/>
      <c r="E285" s="158"/>
      <c r="F285" s="212" t="s">
        <v>346</v>
      </c>
      <c r="G285" s="212"/>
      <c r="H285" s="212"/>
      <c r="I285" s="212"/>
      <c r="J285" s="26"/>
      <c r="K285" s="159">
        <v>0.46899999999999997</v>
      </c>
      <c r="N285" s="26"/>
      <c r="O285" s="26"/>
      <c r="P285" s="26"/>
      <c r="Q285" s="26"/>
      <c r="R285" s="160"/>
      <c r="T285" s="161"/>
      <c r="AA285" s="162"/>
      <c r="AT285" s="163" t="s">
        <v>145</v>
      </c>
      <c r="AU285" s="163" t="s">
        <v>95</v>
      </c>
      <c r="AV285" s="163" t="s">
        <v>95</v>
      </c>
      <c r="AW285" s="163" t="s">
        <v>103</v>
      </c>
      <c r="AX285" s="163" t="s">
        <v>80</v>
      </c>
      <c r="AY285" s="163" t="s">
        <v>137</v>
      </c>
    </row>
    <row r="286" spans="2:65" s="9" customFormat="1" ht="18.75" customHeight="1">
      <c r="B286" s="157"/>
      <c r="C286" s="26"/>
      <c r="D286" s="26"/>
      <c r="E286" s="158"/>
      <c r="F286" s="212" t="s">
        <v>347</v>
      </c>
      <c r="G286" s="212"/>
      <c r="H286" s="212"/>
      <c r="I286" s="212"/>
      <c r="J286" s="26"/>
      <c r="K286" s="159">
        <v>0.17</v>
      </c>
      <c r="N286" s="26"/>
      <c r="O286" s="26"/>
      <c r="P286" s="26"/>
      <c r="Q286" s="26"/>
      <c r="R286" s="160"/>
      <c r="T286" s="161"/>
      <c r="AA286" s="162"/>
      <c r="AT286" s="163" t="s">
        <v>145</v>
      </c>
      <c r="AU286" s="163" t="s">
        <v>95</v>
      </c>
      <c r="AV286" s="163" t="s">
        <v>95</v>
      </c>
      <c r="AW286" s="163" t="s">
        <v>103</v>
      </c>
      <c r="AX286" s="163" t="s">
        <v>80</v>
      </c>
      <c r="AY286" s="163" t="s">
        <v>137</v>
      </c>
    </row>
    <row r="287" spans="2:65" s="9" customFormat="1" ht="18.75" customHeight="1">
      <c r="B287" s="175"/>
      <c r="C287" s="26"/>
      <c r="D287" s="26"/>
      <c r="E287" s="176"/>
      <c r="F287" s="220" t="s">
        <v>348</v>
      </c>
      <c r="G287" s="220"/>
      <c r="H287" s="220"/>
      <c r="I287" s="220"/>
      <c r="J287" s="26"/>
      <c r="K287" s="177">
        <v>7.5979999999999999</v>
      </c>
      <c r="N287" s="26"/>
      <c r="O287" s="26"/>
      <c r="P287" s="26"/>
      <c r="Q287" s="26"/>
      <c r="R287" s="178"/>
      <c r="T287" s="179"/>
      <c r="AA287" s="180"/>
      <c r="AT287" s="181" t="s">
        <v>145</v>
      </c>
      <c r="AU287" s="181" t="s">
        <v>95</v>
      </c>
      <c r="AV287" s="181" t="s">
        <v>153</v>
      </c>
      <c r="AW287" s="181" t="s">
        <v>103</v>
      </c>
      <c r="AX287" s="181" t="s">
        <v>80</v>
      </c>
      <c r="AY287" s="181" t="s">
        <v>137</v>
      </c>
    </row>
    <row r="288" spans="2:65" s="9" customFormat="1" ht="18.75" customHeight="1">
      <c r="B288" s="151"/>
      <c r="C288" s="26"/>
      <c r="D288" s="26"/>
      <c r="E288" s="152"/>
      <c r="F288" s="219" t="s">
        <v>349</v>
      </c>
      <c r="G288" s="219"/>
      <c r="H288" s="219"/>
      <c r="I288" s="219"/>
      <c r="J288" s="26"/>
      <c r="K288" s="152"/>
      <c r="N288" s="26"/>
      <c r="O288" s="26"/>
      <c r="P288" s="26"/>
      <c r="Q288" s="26"/>
      <c r="R288" s="153"/>
      <c r="T288" s="154"/>
      <c r="AA288" s="155"/>
      <c r="AT288" s="156" t="s">
        <v>145</v>
      </c>
      <c r="AU288" s="156" t="s">
        <v>95</v>
      </c>
      <c r="AV288" s="156" t="s">
        <v>21</v>
      </c>
      <c r="AW288" s="156" t="s">
        <v>103</v>
      </c>
      <c r="AX288" s="156" t="s">
        <v>80</v>
      </c>
      <c r="AY288" s="156" t="s">
        <v>137</v>
      </c>
    </row>
    <row r="289" spans="2:65" s="9" customFormat="1" ht="18.75" customHeight="1">
      <c r="B289" s="157"/>
      <c r="C289" s="26"/>
      <c r="D289" s="26"/>
      <c r="E289" s="158"/>
      <c r="F289" s="212" t="s">
        <v>350</v>
      </c>
      <c r="G289" s="212"/>
      <c r="H289" s="212"/>
      <c r="I289" s="212"/>
      <c r="J289" s="26"/>
      <c r="K289" s="159">
        <v>0.13200000000000001</v>
      </c>
      <c r="N289" s="26"/>
      <c r="O289" s="26"/>
      <c r="P289" s="26"/>
      <c r="Q289" s="26"/>
      <c r="R289" s="160"/>
      <c r="T289" s="161"/>
      <c r="AA289" s="162"/>
      <c r="AT289" s="163" t="s">
        <v>145</v>
      </c>
      <c r="AU289" s="163" t="s">
        <v>95</v>
      </c>
      <c r="AV289" s="163" t="s">
        <v>95</v>
      </c>
      <c r="AW289" s="163" t="s">
        <v>103</v>
      </c>
      <c r="AX289" s="163" t="s">
        <v>80</v>
      </c>
      <c r="AY289" s="163" t="s">
        <v>137</v>
      </c>
    </row>
    <row r="290" spans="2:65" s="9" customFormat="1" ht="18.75" customHeight="1">
      <c r="B290" s="157"/>
      <c r="C290" s="26"/>
      <c r="D290" s="26"/>
      <c r="E290" s="158"/>
      <c r="F290" s="212" t="s">
        <v>351</v>
      </c>
      <c r="G290" s="212"/>
      <c r="H290" s="212"/>
      <c r="I290" s="212"/>
      <c r="J290" s="26"/>
      <c r="K290" s="159">
        <v>0.09</v>
      </c>
      <c r="N290" s="26"/>
      <c r="O290" s="26"/>
      <c r="P290" s="26"/>
      <c r="Q290" s="26"/>
      <c r="R290" s="160"/>
      <c r="T290" s="161"/>
      <c r="AA290" s="162"/>
      <c r="AT290" s="163" t="s">
        <v>145</v>
      </c>
      <c r="AU290" s="163" t="s">
        <v>95</v>
      </c>
      <c r="AV290" s="163" t="s">
        <v>95</v>
      </c>
      <c r="AW290" s="163" t="s">
        <v>103</v>
      </c>
      <c r="AX290" s="163" t="s">
        <v>80</v>
      </c>
      <c r="AY290" s="163" t="s">
        <v>137</v>
      </c>
    </row>
    <row r="291" spans="2:65" s="9" customFormat="1" ht="18.75" customHeight="1">
      <c r="B291" s="175"/>
      <c r="C291" s="26"/>
      <c r="D291" s="26"/>
      <c r="E291" s="176"/>
      <c r="F291" s="220" t="s">
        <v>348</v>
      </c>
      <c r="G291" s="220"/>
      <c r="H291" s="220"/>
      <c r="I291" s="220"/>
      <c r="J291" s="26"/>
      <c r="K291" s="177">
        <v>0.222</v>
      </c>
      <c r="N291" s="26"/>
      <c r="O291" s="26"/>
      <c r="P291" s="26"/>
      <c r="Q291" s="26"/>
      <c r="R291" s="178"/>
      <c r="T291" s="179"/>
      <c r="AA291" s="180"/>
      <c r="AT291" s="181" t="s">
        <v>145</v>
      </c>
      <c r="AU291" s="181" t="s">
        <v>95</v>
      </c>
      <c r="AV291" s="181" t="s">
        <v>153</v>
      </c>
      <c r="AW291" s="181" t="s">
        <v>103</v>
      </c>
      <c r="AX291" s="181" t="s">
        <v>80</v>
      </c>
      <c r="AY291" s="181" t="s">
        <v>137</v>
      </c>
    </row>
    <row r="292" spans="2:65" s="9" customFormat="1" ht="18.75" customHeight="1">
      <c r="B292" s="164"/>
      <c r="C292" s="26"/>
      <c r="D292" s="26"/>
      <c r="E292" s="165"/>
      <c r="F292" s="213" t="s">
        <v>147</v>
      </c>
      <c r="G292" s="213"/>
      <c r="H292" s="213"/>
      <c r="I292" s="213"/>
      <c r="J292" s="26"/>
      <c r="K292" s="166">
        <v>7.82</v>
      </c>
      <c r="N292" s="26"/>
      <c r="O292" s="26"/>
      <c r="P292" s="26"/>
      <c r="Q292" s="26"/>
      <c r="R292" s="167"/>
      <c r="T292" s="168"/>
      <c r="AA292" s="169"/>
      <c r="AT292" s="170" t="s">
        <v>145</v>
      </c>
      <c r="AU292" s="170" t="s">
        <v>95</v>
      </c>
      <c r="AV292" s="170" t="s">
        <v>142</v>
      </c>
      <c r="AW292" s="170" t="s">
        <v>103</v>
      </c>
      <c r="AX292" s="170" t="s">
        <v>80</v>
      </c>
      <c r="AY292" s="170" t="s">
        <v>137</v>
      </c>
    </row>
    <row r="293" spans="2:65" s="9" customFormat="1" ht="18.75" customHeight="1">
      <c r="B293" s="157"/>
      <c r="C293" s="26"/>
      <c r="D293" s="26"/>
      <c r="E293" s="158"/>
      <c r="F293" s="212" t="s">
        <v>370</v>
      </c>
      <c r="G293" s="212"/>
      <c r="H293" s="212"/>
      <c r="I293" s="212"/>
      <c r="J293" s="26"/>
      <c r="K293" s="159">
        <v>0.27400000000000002</v>
      </c>
      <c r="N293" s="26"/>
      <c r="O293" s="26"/>
      <c r="P293" s="26"/>
      <c r="Q293" s="26"/>
      <c r="R293" s="160"/>
      <c r="T293" s="161"/>
      <c r="AA293" s="162"/>
      <c r="AT293" s="163" t="s">
        <v>145</v>
      </c>
      <c r="AU293" s="163" t="s">
        <v>95</v>
      </c>
      <c r="AV293" s="163" t="s">
        <v>95</v>
      </c>
      <c r="AW293" s="163" t="s">
        <v>103</v>
      </c>
      <c r="AX293" s="163" t="s">
        <v>80</v>
      </c>
      <c r="AY293" s="163" t="s">
        <v>137</v>
      </c>
    </row>
    <row r="294" spans="2:65" s="9" customFormat="1" ht="18.75" customHeight="1">
      <c r="B294" s="164"/>
      <c r="C294" s="26"/>
      <c r="D294" s="26"/>
      <c r="E294" s="165"/>
      <c r="F294" s="213" t="s">
        <v>147</v>
      </c>
      <c r="G294" s="213"/>
      <c r="H294" s="213"/>
      <c r="I294" s="213"/>
      <c r="J294" s="26"/>
      <c r="K294" s="166">
        <v>0.27400000000000002</v>
      </c>
      <c r="N294" s="26"/>
      <c r="O294" s="26"/>
      <c r="P294" s="26"/>
      <c r="Q294" s="26"/>
      <c r="R294" s="167"/>
      <c r="T294" s="168"/>
      <c r="AA294" s="169"/>
      <c r="AT294" s="170" t="s">
        <v>145</v>
      </c>
      <c r="AU294" s="170" t="s">
        <v>95</v>
      </c>
      <c r="AV294" s="170" t="s">
        <v>142</v>
      </c>
      <c r="AW294" s="170" t="s">
        <v>103</v>
      </c>
      <c r="AX294" s="170" t="s">
        <v>21</v>
      </c>
      <c r="AY294" s="170" t="s">
        <v>137</v>
      </c>
    </row>
    <row r="295" spans="2:65" s="9" customFormat="1" ht="27" customHeight="1">
      <c r="B295" s="25"/>
      <c r="C295" s="142" t="s">
        <v>371</v>
      </c>
      <c r="D295" s="142" t="s">
        <v>138</v>
      </c>
      <c r="E295" s="143" t="s">
        <v>372</v>
      </c>
      <c r="F295" s="208" t="s">
        <v>373</v>
      </c>
      <c r="G295" s="208"/>
      <c r="H295" s="208"/>
      <c r="I295" s="208"/>
      <c r="J295" s="144" t="s">
        <v>141</v>
      </c>
      <c r="K295" s="145">
        <v>96.59</v>
      </c>
      <c r="L295" s="209"/>
      <c r="M295" s="209"/>
      <c r="N295" s="210">
        <f>ROUND($L$295*$K$295,2)</f>
        <v>0</v>
      </c>
      <c r="O295" s="210"/>
      <c r="P295" s="210"/>
      <c r="Q295" s="210"/>
      <c r="R295" s="27"/>
      <c r="T295" s="146"/>
      <c r="U295" s="147" t="s">
        <v>45</v>
      </c>
      <c r="V295" s="148">
        <v>0.91500000000000004</v>
      </c>
      <c r="W295" s="148">
        <f>$V$295*$K$295</f>
        <v>88.379850000000005</v>
      </c>
      <c r="X295" s="148">
        <v>0.29232999999999998</v>
      </c>
      <c r="Y295" s="148">
        <f>$X$295*$K$295</f>
        <v>28.2361547</v>
      </c>
      <c r="Z295" s="148">
        <v>0</v>
      </c>
      <c r="AA295" s="149">
        <f>$Z$295*$K$295</f>
        <v>0</v>
      </c>
      <c r="AR295" s="9" t="s">
        <v>142</v>
      </c>
      <c r="AT295" s="9" t="s">
        <v>138</v>
      </c>
      <c r="AU295" s="9" t="s">
        <v>95</v>
      </c>
      <c r="AY295" s="9" t="s">
        <v>137</v>
      </c>
      <c r="BE295" s="150">
        <f>IF($U$295="základní",$N$295,0)</f>
        <v>0</v>
      </c>
      <c r="BF295" s="150">
        <f>IF($U$295="snížená",$N$295,0)</f>
        <v>0</v>
      </c>
      <c r="BG295" s="150">
        <f>IF($U$295="zákl. přenesená",$N$295,0)</f>
        <v>0</v>
      </c>
      <c r="BH295" s="150">
        <f>IF($U$295="sníž. přenesená",$N$295,0)</f>
        <v>0</v>
      </c>
      <c r="BI295" s="150">
        <f>IF($U$295="nulová",$N$295,0)</f>
        <v>0</v>
      </c>
      <c r="BJ295" s="9" t="s">
        <v>21</v>
      </c>
      <c r="BK295" s="150">
        <f>ROUND($L$295*$K$295,2)</f>
        <v>0</v>
      </c>
      <c r="BL295" s="9" t="s">
        <v>142</v>
      </c>
      <c r="BM295" s="9" t="s">
        <v>374</v>
      </c>
    </row>
    <row r="296" spans="2:65" s="9" customFormat="1" ht="18.75" customHeight="1">
      <c r="B296" s="157"/>
      <c r="C296" s="26"/>
      <c r="D296" s="26"/>
      <c r="E296" s="158"/>
      <c r="F296" s="212" t="s">
        <v>375</v>
      </c>
      <c r="G296" s="212"/>
      <c r="H296" s="212"/>
      <c r="I296" s="212"/>
      <c r="J296" s="26"/>
      <c r="K296" s="159">
        <v>3.69</v>
      </c>
      <c r="N296" s="26"/>
      <c r="O296" s="26"/>
      <c r="P296" s="26"/>
      <c r="Q296" s="26"/>
      <c r="R296" s="160"/>
      <c r="T296" s="161"/>
      <c r="AA296" s="162"/>
      <c r="AT296" s="163" t="s">
        <v>145</v>
      </c>
      <c r="AU296" s="163" t="s">
        <v>95</v>
      </c>
      <c r="AV296" s="163" t="s">
        <v>95</v>
      </c>
      <c r="AW296" s="163" t="s">
        <v>103</v>
      </c>
      <c r="AX296" s="163" t="s">
        <v>80</v>
      </c>
      <c r="AY296" s="163" t="s">
        <v>137</v>
      </c>
    </row>
    <row r="297" spans="2:65" s="9" customFormat="1" ht="18.75" customHeight="1">
      <c r="B297" s="157"/>
      <c r="C297" s="26"/>
      <c r="D297" s="26"/>
      <c r="E297" s="158"/>
      <c r="F297" s="212" t="s">
        <v>376</v>
      </c>
      <c r="G297" s="212"/>
      <c r="H297" s="212"/>
      <c r="I297" s="212"/>
      <c r="J297" s="26"/>
      <c r="K297" s="159">
        <v>64</v>
      </c>
      <c r="N297" s="26"/>
      <c r="O297" s="26"/>
      <c r="P297" s="26"/>
      <c r="Q297" s="26"/>
      <c r="R297" s="160"/>
      <c r="T297" s="161"/>
      <c r="AA297" s="162"/>
      <c r="AT297" s="163" t="s">
        <v>145</v>
      </c>
      <c r="AU297" s="163" t="s">
        <v>95</v>
      </c>
      <c r="AV297" s="163" t="s">
        <v>95</v>
      </c>
      <c r="AW297" s="163" t="s">
        <v>103</v>
      </c>
      <c r="AX297" s="163" t="s">
        <v>80</v>
      </c>
      <c r="AY297" s="163" t="s">
        <v>137</v>
      </c>
    </row>
    <row r="298" spans="2:65" s="9" customFormat="1" ht="18.75" customHeight="1">
      <c r="B298" s="157"/>
      <c r="C298" s="26"/>
      <c r="D298" s="26"/>
      <c r="E298" s="158"/>
      <c r="F298" s="212" t="s">
        <v>377</v>
      </c>
      <c r="G298" s="212"/>
      <c r="H298" s="212"/>
      <c r="I298" s="212"/>
      <c r="J298" s="26"/>
      <c r="K298" s="159">
        <v>28.9</v>
      </c>
      <c r="N298" s="26"/>
      <c r="O298" s="26"/>
      <c r="P298" s="26"/>
      <c r="Q298" s="26"/>
      <c r="R298" s="160"/>
      <c r="T298" s="161"/>
      <c r="AA298" s="162"/>
      <c r="AT298" s="163" t="s">
        <v>145</v>
      </c>
      <c r="AU298" s="163" t="s">
        <v>95</v>
      </c>
      <c r="AV298" s="163" t="s">
        <v>95</v>
      </c>
      <c r="AW298" s="163" t="s">
        <v>103</v>
      </c>
      <c r="AX298" s="163" t="s">
        <v>80</v>
      </c>
      <c r="AY298" s="163" t="s">
        <v>137</v>
      </c>
    </row>
    <row r="299" spans="2:65" s="9" customFormat="1" ht="18.75" customHeight="1">
      <c r="B299" s="164"/>
      <c r="C299" s="26"/>
      <c r="D299" s="26"/>
      <c r="E299" s="165"/>
      <c r="F299" s="213" t="s">
        <v>147</v>
      </c>
      <c r="G299" s="213"/>
      <c r="H299" s="213"/>
      <c r="I299" s="213"/>
      <c r="J299" s="26"/>
      <c r="K299" s="166">
        <v>96.59</v>
      </c>
      <c r="N299" s="26"/>
      <c r="O299" s="26"/>
      <c r="P299" s="26"/>
      <c r="Q299" s="26"/>
      <c r="R299" s="167"/>
      <c r="T299" s="168"/>
      <c r="AA299" s="169"/>
      <c r="AT299" s="170" t="s">
        <v>145</v>
      </c>
      <c r="AU299" s="170" t="s">
        <v>95</v>
      </c>
      <c r="AV299" s="170" t="s">
        <v>142</v>
      </c>
      <c r="AW299" s="170" t="s">
        <v>103</v>
      </c>
      <c r="AX299" s="170" t="s">
        <v>21</v>
      </c>
      <c r="AY299" s="170" t="s">
        <v>137</v>
      </c>
    </row>
    <row r="300" spans="2:65" s="9" customFormat="1" ht="27" customHeight="1">
      <c r="B300" s="25"/>
      <c r="C300" s="171" t="s">
        <v>378</v>
      </c>
      <c r="D300" s="171" t="s">
        <v>244</v>
      </c>
      <c r="E300" s="172" t="s">
        <v>379</v>
      </c>
      <c r="F300" s="216" t="s">
        <v>380</v>
      </c>
      <c r="G300" s="216"/>
      <c r="H300" s="216"/>
      <c r="I300" s="216"/>
      <c r="J300" s="173" t="s">
        <v>171</v>
      </c>
      <c r="K300" s="174">
        <v>30.87</v>
      </c>
      <c r="L300" s="217"/>
      <c r="M300" s="217"/>
      <c r="N300" s="218">
        <f>ROUND($L$300*$K$300,2)</f>
        <v>0</v>
      </c>
      <c r="O300" s="218"/>
      <c r="P300" s="218"/>
      <c r="Q300" s="218"/>
      <c r="R300" s="27"/>
      <c r="T300" s="146"/>
      <c r="U300" s="147" t="s">
        <v>45</v>
      </c>
      <c r="V300" s="148">
        <v>0</v>
      </c>
      <c r="W300" s="148">
        <f>$V$300*$K$300</f>
        <v>0</v>
      </c>
      <c r="X300" s="148">
        <v>2.234</v>
      </c>
      <c r="Y300" s="148">
        <f>$X$300*$K$300</f>
        <v>68.963580000000007</v>
      </c>
      <c r="Z300" s="148">
        <v>0</v>
      </c>
      <c r="AA300" s="149">
        <f>$Z$300*$K$300</f>
        <v>0</v>
      </c>
      <c r="AR300" s="9" t="s">
        <v>183</v>
      </c>
      <c r="AT300" s="9" t="s">
        <v>244</v>
      </c>
      <c r="AU300" s="9" t="s">
        <v>95</v>
      </c>
      <c r="AY300" s="9" t="s">
        <v>137</v>
      </c>
      <c r="BE300" s="150">
        <f>IF($U$300="základní",$N$300,0)</f>
        <v>0</v>
      </c>
      <c r="BF300" s="150">
        <f>IF($U$300="snížená",$N$300,0)</f>
        <v>0</v>
      </c>
      <c r="BG300" s="150">
        <f>IF($U$300="zákl. přenesená",$N$300,0)</f>
        <v>0</v>
      </c>
      <c r="BH300" s="150">
        <f>IF($U$300="sníž. přenesená",$N$300,0)</f>
        <v>0</v>
      </c>
      <c r="BI300" s="150">
        <f>IF($U$300="nulová",$N$300,0)</f>
        <v>0</v>
      </c>
      <c r="BJ300" s="9" t="s">
        <v>21</v>
      </c>
      <c r="BK300" s="150">
        <f>ROUND($L$300*$K$300,2)</f>
        <v>0</v>
      </c>
      <c r="BL300" s="9" t="s">
        <v>142</v>
      </c>
      <c r="BM300" s="9" t="s">
        <v>381</v>
      </c>
    </row>
    <row r="301" spans="2:65" s="9" customFormat="1" ht="18.75" customHeight="1">
      <c r="B301" s="157"/>
      <c r="C301" s="26"/>
      <c r="D301" s="26"/>
      <c r="E301" s="158"/>
      <c r="F301" s="212" t="s">
        <v>382</v>
      </c>
      <c r="G301" s="212"/>
      <c r="H301" s="212"/>
      <c r="I301" s="212"/>
      <c r="J301" s="26"/>
      <c r="K301" s="159">
        <v>0.73799999999999999</v>
      </c>
      <c r="N301" s="26"/>
      <c r="O301" s="26"/>
      <c r="P301" s="26"/>
      <c r="Q301" s="26"/>
      <c r="R301" s="160"/>
      <c r="T301" s="161"/>
      <c r="AA301" s="162"/>
      <c r="AT301" s="163" t="s">
        <v>145</v>
      </c>
      <c r="AU301" s="163" t="s">
        <v>95</v>
      </c>
      <c r="AV301" s="163" t="s">
        <v>95</v>
      </c>
      <c r="AW301" s="163" t="s">
        <v>103</v>
      </c>
      <c r="AX301" s="163" t="s">
        <v>80</v>
      </c>
      <c r="AY301" s="163" t="s">
        <v>137</v>
      </c>
    </row>
    <row r="302" spans="2:65" s="9" customFormat="1" ht="18.75" customHeight="1">
      <c r="B302" s="157"/>
      <c r="C302" s="26"/>
      <c r="D302" s="26"/>
      <c r="E302" s="158"/>
      <c r="F302" s="212" t="s">
        <v>383</v>
      </c>
      <c r="G302" s="212"/>
      <c r="H302" s="212"/>
      <c r="I302" s="212"/>
      <c r="J302" s="26"/>
      <c r="K302" s="159">
        <v>12.8</v>
      </c>
      <c r="N302" s="26"/>
      <c r="O302" s="26"/>
      <c r="P302" s="26"/>
      <c r="Q302" s="26"/>
      <c r="R302" s="160"/>
      <c r="T302" s="161"/>
      <c r="AA302" s="162"/>
      <c r="AT302" s="163" t="s">
        <v>145</v>
      </c>
      <c r="AU302" s="163" t="s">
        <v>95</v>
      </c>
      <c r="AV302" s="163" t="s">
        <v>95</v>
      </c>
      <c r="AW302" s="163" t="s">
        <v>103</v>
      </c>
      <c r="AX302" s="163" t="s">
        <v>80</v>
      </c>
      <c r="AY302" s="163" t="s">
        <v>137</v>
      </c>
    </row>
    <row r="303" spans="2:65" s="9" customFormat="1" ht="18.75" customHeight="1">
      <c r="B303" s="157"/>
      <c r="C303" s="26"/>
      <c r="D303" s="26"/>
      <c r="E303" s="158"/>
      <c r="F303" s="212" t="s">
        <v>384</v>
      </c>
      <c r="G303" s="212"/>
      <c r="H303" s="212"/>
      <c r="I303" s="212"/>
      <c r="J303" s="26"/>
      <c r="K303" s="159">
        <v>5.78</v>
      </c>
      <c r="N303" s="26"/>
      <c r="O303" s="26"/>
      <c r="P303" s="26"/>
      <c r="Q303" s="26"/>
      <c r="R303" s="160"/>
      <c r="T303" s="161"/>
      <c r="AA303" s="162"/>
      <c r="AT303" s="163" t="s">
        <v>145</v>
      </c>
      <c r="AU303" s="163" t="s">
        <v>95</v>
      </c>
      <c r="AV303" s="163" t="s">
        <v>95</v>
      </c>
      <c r="AW303" s="163" t="s">
        <v>103</v>
      </c>
      <c r="AX303" s="163" t="s">
        <v>80</v>
      </c>
      <c r="AY303" s="163" t="s">
        <v>137</v>
      </c>
    </row>
    <row r="304" spans="2:65" s="9" customFormat="1" ht="18.75" customHeight="1">
      <c r="B304" s="157"/>
      <c r="C304" s="26"/>
      <c r="D304" s="26"/>
      <c r="E304" s="158"/>
      <c r="F304" s="212" t="s">
        <v>385</v>
      </c>
      <c r="G304" s="212"/>
      <c r="H304" s="212"/>
      <c r="I304" s="212"/>
      <c r="J304" s="26"/>
      <c r="K304" s="159">
        <v>4.4800000000000004</v>
      </c>
      <c r="N304" s="26"/>
      <c r="O304" s="26"/>
      <c r="P304" s="26"/>
      <c r="Q304" s="26"/>
      <c r="R304" s="160"/>
      <c r="T304" s="161"/>
      <c r="AA304" s="162"/>
      <c r="AT304" s="163" t="s">
        <v>145</v>
      </c>
      <c r="AU304" s="163" t="s">
        <v>95</v>
      </c>
      <c r="AV304" s="163" t="s">
        <v>95</v>
      </c>
      <c r="AW304" s="163" t="s">
        <v>103</v>
      </c>
      <c r="AX304" s="163" t="s">
        <v>80</v>
      </c>
      <c r="AY304" s="163" t="s">
        <v>137</v>
      </c>
    </row>
    <row r="305" spans="2:65" s="9" customFormat="1" ht="18.75" customHeight="1">
      <c r="B305" s="157"/>
      <c r="C305" s="26"/>
      <c r="D305" s="26"/>
      <c r="E305" s="158"/>
      <c r="F305" s="212" t="s">
        <v>386</v>
      </c>
      <c r="G305" s="212"/>
      <c r="H305" s="212"/>
      <c r="I305" s="212"/>
      <c r="J305" s="26"/>
      <c r="K305" s="159">
        <v>0.84899999999999998</v>
      </c>
      <c r="N305" s="26"/>
      <c r="O305" s="26"/>
      <c r="P305" s="26"/>
      <c r="Q305" s="26"/>
      <c r="R305" s="160"/>
      <c r="T305" s="161"/>
      <c r="AA305" s="162"/>
      <c r="AT305" s="163" t="s">
        <v>145</v>
      </c>
      <c r="AU305" s="163" t="s">
        <v>95</v>
      </c>
      <c r="AV305" s="163" t="s">
        <v>95</v>
      </c>
      <c r="AW305" s="163" t="s">
        <v>103</v>
      </c>
      <c r="AX305" s="163" t="s">
        <v>80</v>
      </c>
      <c r="AY305" s="163" t="s">
        <v>137</v>
      </c>
    </row>
    <row r="306" spans="2:65" s="9" customFormat="1" ht="18.75" customHeight="1">
      <c r="B306" s="157"/>
      <c r="C306" s="26"/>
      <c r="D306" s="26"/>
      <c r="E306" s="158"/>
      <c r="F306" s="212" t="s">
        <v>387</v>
      </c>
      <c r="G306" s="212"/>
      <c r="H306" s="212"/>
      <c r="I306" s="212"/>
      <c r="J306" s="26"/>
      <c r="K306" s="159">
        <v>6.2229999999999999</v>
      </c>
      <c r="N306" s="26"/>
      <c r="O306" s="26"/>
      <c r="P306" s="26"/>
      <c r="Q306" s="26"/>
      <c r="R306" s="160"/>
      <c r="T306" s="161"/>
      <c r="AA306" s="162"/>
      <c r="AT306" s="163" t="s">
        <v>145</v>
      </c>
      <c r="AU306" s="163" t="s">
        <v>95</v>
      </c>
      <c r="AV306" s="163" t="s">
        <v>95</v>
      </c>
      <c r="AW306" s="163" t="s">
        <v>103</v>
      </c>
      <c r="AX306" s="163" t="s">
        <v>80</v>
      </c>
      <c r="AY306" s="163" t="s">
        <v>137</v>
      </c>
    </row>
    <row r="307" spans="2:65" s="9" customFormat="1" ht="18.75" customHeight="1">
      <c r="B307" s="164"/>
      <c r="C307" s="26"/>
      <c r="D307" s="26"/>
      <c r="E307" s="165"/>
      <c r="F307" s="213" t="s">
        <v>147</v>
      </c>
      <c r="G307" s="213"/>
      <c r="H307" s="213"/>
      <c r="I307" s="213"/>
      <c r="J307" s="26"/>
      <c r="K307" s="166">
        <v>30.87</v>
      </c>
      <c r="N307" s="26"/>
      <c r="O307" s="26"/>
      <c r="P307" s="26"/>
      <c r="Q307" s="26"/>
      <c r="R307" s="167"/>
      <c r="T307" s="168"/>
      <c r="AA307" s="169"/>
      <c r="AT307" s="170" t="s">
        <v>145</v>
      </c>
      <c r="AU307" s="170" t="s">
        <v>95</v>
      </c>
      <c r="AV307" s="170" t="s">
        <v>142</v>
      </c>
      <c r="AW307" s="170" t="s">
        <v>103</v>
      </c>
      <c r="AX307" s="170" t="s">
        <v>21</v>
      </c>
      <c r="AY307" s="170" t="s">
        <v>137</v>
      </c>
    </row>
    <row r="308" spans="2:65" s="9" customFormat="1" ht="39" customHeight="1">
      <c r="B308" s="25"/>
      <c r="C308" s="142" t="s">
        <v>388</v>
      </c>
      <c r="D308" s="142" t="s">
        <v>138</v>
      </c>
      <c r="E308" s="143" t="s">
        <v>389</v>
      </c>
      <c r="F308" s="208" t="s">
        <v>390</v>
      </c>
      <c r="G308" s="208"/>
      <c r="H308" s="208"/>
      <c r="I308" s="208"/>
      <c r="J308" s="144" t="s">
        <v>141</v>
      </c>
      <c r="K308" s="145">
        <v>26.646000000000001</v>
      </c>
      <c r="L308" s="209"/>
      <c r="M308" s="209"/>
      <c r="N308" s="210">
        <f>ROUND($L$308*$K$308,2)</f>
        <v>0</v>
      </c>
      <c r="O308" s="210"/>
      <c r="P308" s="210"/>
      <c r="Q308" s="210"/>
      <c r="R308" s="27"/>
      <c r="T308" s="146"/>
      <c r="U308" s="147" t="s">
        <v>45</v>
      </c>
      <c r="V308" s="148">
        <v>0.91500000000000004</v>
      </c>
      <c r="W308" s="148">
        <f>$V$308*$K$308</f>
        <v>24.38109</v>
      </c>
      <c r="X308" s="148">
        <v>0.35283999999999999</v>
      </c>
      <c r="Y308" s="148">
        <f>$X$308*$K$308</f>
        <v>9.4017746399999993</v>
      </c>
      <c r="Z308" s="148">
        <v>0</v>
      </c>
      <c r="AA308" s="149">
        <f>$Z$308*$K$308</f>
        <v>0</v>
      </c>
      <c r="AR308" s="9" t="s">
        <v>142</v>
      </c>
      <c r="AT308" s="9" t="s">
        <v>138</v>
      </c>
      <c r="AU308" s="9" t="s">
        <v>95</v>
      </c>
      <c r="AY308" s="9" t="s">
        <v>137</v>
      </c>
      <c r="BE308" s="150">
        <f>IF($U$308="základní",$N$308,0)</f>
        <v>0</v>
      </c>
      <c r="BF308" s="150">
        <f>IF($U$308="snížená",$N$308,0)</f>
        <v>0</v>
      </c>
      <c r="BG308" s="150">
        <f>IF($U$308="zákl. přenesená",$N$308,0)</f>
        <v>0</v>
      </c>
      <c r="BH308" s="150">
        <f>IF($U$308="sníž. přenesená",$N$308,0)</f>
        <v>0</v>
      </c>
      <c r="BI308" s="150">
        <f>IF($U$308="nulová",$N$308,0)</f>
        <v>0</v>
      </c>
      <c r="BJ308" s="9" t="s">
        <v>21</v>
      </c>
      <c r="BK308" s="150">
        <f>ROUND($L$308*$K$308,2)</f>
        <v>0</v>
      </c>
      <c r="BL308" s="9" t="s">
        <v>142</v>
      </c>
      <c r="BM308" s="9" t="s">
        <v>391</v>
      </c>
    </row>
    <row r="309" spans="2:65" s="9" customFormat="1" ht="18.75" customHeight="1">
      <c r="B309" s="157"/>
      <c r="C309" s="26"/>
      <c r="D309" s="26"/>
      <c r="E309" s="158"/>
      <c r="F309" s="212" t="s">
        <v>392</v>
      </c>
      <c r="G309" s="212"/>
      <c r="H309" s="212"/>
      <c r="I309" s="212"/>
      <c r="J309" s="26"/>
      <c r="K309" s="159">
        <v>22.4</v>
      </c>
      <c r="N309" s="26"/>
      <c r="O309" s="26"/>
      <c r="P309" s="26"/>
      <c r="Q309" s="26"/>
      <c r="R309" s="160"/>
      <c r="T309" s="161"/>
      <c r="AA309" s="162"/>
      <c r="AT309" s="163" t="s">
        <v>145</v>
      </c>
      <c r="AU309" s="163" t="s">
        <v>95</v>
      </c>
      <c r="AV309" s="163" t="s">
        <v>95</v>
      </c>
      <c r="AW309" s="163" t="s">
        <v>103</v>
      </c>
      <c r="AX309" s="163" t="s">
        <v>80</v>
      </c>
      <c r="AY309" s="163" t="s">
        <v>137</v>
      </c>
    </row>
    <row r="310" spans="2:65" s="9" customFormat="1" ht="18.75" customHeight="1">
      <c r="B310" s="157"/>
      <c r="C310" s="26"/>
      <c r="D310" s="26"/>
      <c r="E310" s="158"/>
      <c r="F310" s="212" t="s">
        <v>393</v>
      </c>
      <c r="G310" s="212"/>
      <c r="H310" s="212"/>
      <c r="I310" s="212"/>
      <c r="J310" s="26"/>
      <c r="K310" s="159">
        <v>4.2460000000000004</v>
      </c>
      <c r="N310" s="26"/>
      <c r="O310" s="26"/>
      <c r="P310" s="26"/>
      <c r="Q310" s="26"/>
      <c r="R310" s="160"/>
      <c r="T310" s="161"/>
      <c r="AA310" s="162"/>
      <c r="AT310" s="163" t="s">
        <v>145</v>
      </c>
      <c r="AU310" s="163" t="s">
        <v>95</v>
      </c>
      <c r="AV310" s="163" t="s">
        <v>95</v>
      </c>
      <c r="AW310" s="163" t="s">
        <v>103</v>
      </c>
      <c r="AX310" s="163" t="s">
        <v>80</v>
      </c>
      <c r="AY310" s="163" t="s">
        <v>137</v>
      </c>
    </row>
    <row r="311" spans="2:65" s="9" customFormat="1" ht="18.75" customHeight="1">
      <c r="B311" s="164"/>
      <c r="C311" s="26"/>
      <c r="D311" s="26"/>
      <c r="E311" s="165"/>
      <c r="F311" s="213" t="s">
        <v>147</v>
      </c>
      <c r="G311" s="213"/>
      <c r="H311" s="213"/>
      <c r="I311" s="213"/>
      <c r="J311" s="26"/>
      <c r="K311" s="166">
        <v>26.646000000000001</v>
      </c>
      <c r="N311" s="26"/>
      <c r="O311" s="26"/>
      <c r="P311" s="26"/>
      <c r="Q311" s="26"/>
      <c r="R311" s="167"/>
      <c r="T311" s="168"/>
      <c r="AA311" s="169"/>
      <c r="AT311" s="170" t="s">
        <v>145</v>
      </c>
      <c r="AU311" s="170" t="s">
        <v>95</v>
      </c>
      <c r="AV311" s="170" t="s">
        <v>142</v>
      </c>
      <c r="AW311" s="170" t="s">
        <v>103</v>
      </c>
      <c r="AX311" s="170" t="s">
        <v>21</v>
      </c>
      <c r="AY311" s="170" t="s">
        <v>137</v>
      </c>
    </row>
    <row r="312" spans="2:65" s="9" customFormat="1" ht="39" customHeight="1">
      <c r="B312" s="25"/>
      <c r="C312" s="142" t="s">
        <v>394</v>
      </c>
      <c r="D312" s="142" t="s">
        <v>138</v>
      </c>
      <c r="E312" s="143" t="s">
        <v>395</v>
      </c>
      <c r="F312" s="208" t="s">
        <v>396</v>
      </c>
      <c r="G312" s="208"/>
      <c r="H312" s="208"/>
      <c r="I312" s="208"/>
      <c r="J312" s="144" t="s">
        <v>141</v>
      </c>
      <c r="K312" s="145">
        <v>123.236</v>
      </c>
      <c r="L312" s="209"/>
      <c r="M312" s="209"/>
      <c r="N312" s="210">
        <f>ROUND($L$312*$K$312,2)</f>
        <v>0</v>
      </c>
      <c r="O312" s="210"/>
      <c r="P312" s="210"/>
      <c r="Q312" s="210"/>
      <c r="R312" s="27"/>
      <c r="T312" s="146"/>
      <c r="U312" s="147" t="s">
        <v>45</v>
      </c>
      <c r="V312" s="148">
        <v>8.5000000000000006E-2</v>
      </c>
      <c r="W312" s="148">
        <f>$V$312*$K$312</f>
        <v>10.475060000000001</v>
      </c>
      <c r="X312" s="148">
        <v>4.6510000000000003E-2</v>
      </c>
      <c r="Y312" s="148">
        <f>$X$312*$K$312</f>
        <v>5.7317063600000004</v>
      </c>
      <c r="Z312" s="148">
        <v>0</v>
      </c>
      <c r="AA312" s="149">
        <f>$Z$312*$K$312</f>
        <v>0</v>
      </c>
      <c r="AR312" s="9" t="s">
        <v>142</v>
      </c>
      <c r="AT312" s="9" t="s">
        <v>138</v>
      </c>
      <c r="AU312" s="9" t="s">
        <v>95</v>
      </c>
      <c r="AY312" s="9" t="s">
        <v>137</v>
      </c>
      <c r="BE312" s="150">
        <f>IF($U$312="základní",$N$312,0)</f>
        <v>0</v>
      </c>
      <c r="BF312" s="150">
        <f>IF($U$312="snížená",$N$312,0)</f>
        <v>0</v>
      </c>
      <c r="BG312" s="150">
        <f>IF($U$312="zákl. přenesená",$N$312,0)</f>
        <v>0</v>
      </c>
      <c r="BH312" s="150">
        <f>IF($U$312="sníž. přenesená",$N$312,0)</f>
        <v>0</v>
      </c>
      <c r="BI312" s="150">
        <f>IF($U$312="nulová",$N$312,0)</f>
        <v>0</v>
      </c>
      <c r="BJ312" s="9" t="s">
        <v>21</v>
      </c>
      <c r="BK312" s="150">
        <f>ROUND($L$312*$K$312,2)</f>
        <v>0</v>
      </c>
      <c r="BL312" s="9" t="s">
        <v>142</v>
      </c>
      <c r="BM312" s="9" t="s">
        <v>397</v>
      </c>
    </row>
    <row r="313" spans="2:65" s="9" customFormat="1" ht="18.75" customHeight="1">
      <c r="B313" s="157"/>
      <c r="C313" s="26"/>
      <c r="D313" s="26"/>
      <c r="E313" s="158"/>
      <c r="F313" s="212" t="s">
        <v>375</v>
      </c>
      <c r="G313" s="212"/>
      <c r="H313" s="212"/>
      <c r="I313" s="212"/>
      <c r="J313" s="26"/>
      <c r="K313" s="159">
        <v>3.69</v>
      </c>
      <c r="N313" s="26"/>
      <c r="O313" s="26"/>
      <c r="P313" s="26"/>
      <c r="Q313" s="26"/>
      <c r="R313" s="160"/>
      <c r="T313" s="161"/>
      <c r="AA313" s="162"/>
      <c r="AT313" s="163" t="s">
        <v>145</v>
      </c>
      <c r="AU313" s="163" t="s">
        <v>95</v>
      </c>
      <c r="AV313" s="163" t="s">
        <v>95</v>
      </c>
      <c r="AW313" s="163" t="s">
        <v>103</v>
      </c>
      <c r="AX313" s="163" t="s">
        <v>80</v>
      </c>
      <c r="AY313" s="163" t="s">
        <v>137</v>
      </c>
    </row>
    <row r="314" spans="2:65" s="9" customFormat="1" ht="18.75" customHeight="1">
      <c r="B314" s="157"/>
      <c r="C314" s="26"/>
      <c r="D314" s="26"/>
      <c r="E314" s="158"/>
      <c r="F314" s="212" t="s">
        <v>376</v>
      </c>
      <c r="G314" s="212"/>
      <c r="H314" s="212"/>
      <c r="I314" s="212"/>
      <c r="J314" s="26"/>
      <c r="K314" s="159">
        <v>64</v>
      </c>
      <c r="N314" s="26"/>
      <c r="O314" s="26"/>
      <c r="P314" s="26"/>
      <c r="Q314" s="26"/>
      <c r="R314" s="160"/>
      <c r="T314" s="161"/>
      <c r="AA314" s="162"/>
      <c r="AT314" s="163" t="s">
        <v>145</v>
      </c>
      <c r="AU314" s="163" t="s">
        <v>95</v>
      </c>
      <c r="AV314" s="163" t="s">
        <v>95</v>
      </c>
      <c r="AW314" s="163" t="s">
        <v>103</v>
      </c>
      <c r="AX314" s="163" t="s">
        <v>80</v>
      </c>
      <c r="AY314" s="163" t="s">
        <v>137</v>
      </c>
    </row>
    <row r="315" spans="2:65" s="9" customFormat="1" ht="18.75" customHeight="1">
      <c r="B315" s="157"/>
      <c r="C315" s="26"/>
      <c r="D315" s="26"/>
      <c r="E315" s="158"/>
      <c r="F315" s="212" t="s">
        <v>377</v>
      </c>
      <c r="G315" s="212"/>
      <c r="H315" s="212"/>
      <c r="I315" s="212"/>
      <c r="J315" s="26"/>
      <c r="K315" s="159">
        <v>28.9</v>
      </c>
      <c r="N315" s="26"/>
      <c r="O315" s="26"/>
      <c r="P315" s="26"/>
      <c r="Q315" s="26"/>
      <c r="R315" s="160"/>
      <c r="T315" s="161"/>
      <c r="AA315" s="162"/>
      <c r="AT315" s="163" t="s">
        <v>145</v>
      </c>
      <c r="AU315" s="163" t="s">
        <v>95</v>
      </c>
      <c r="AV315" s="163" t="s">
        <v>95</v>
      </c>
      <c r="AW315" s="163" t="s">
        <v>103</v>
      </c>
      <c r="AX315" s="163" t="s">
        <v>80</v>
      </c>
      <c r="AY315" s="163" t="s">
        <v>137</v>
      </c>
    </row>
    <row r="316" spans="2:65" s="9" customFormat="1" ht="18.75" customHeight="1">
      <c r="B316" s="157"/>
      <c r="C316" s="26"/>
      <c r="D316" s="26"/>
      <c r="E316" s="158"/>
      <c r="F316" s="212" t="s">
        <v>392</v>
      </c>
      <c r="G316" s="212"/>
      <c r="H316" s="212"/>
      <c r="I316" s="212"/>
      <c r="J316" s="26"/>
      <c r="K316" s="159">
        <v>22.4</v>
      </c>
      <c r="N316" s="26"/>
      <c r="O316" s="26"/>
      <c r="P316" s="26"/>
      <c r="Q316" s="26"/>
      <c r="R316" s="160"/>
      <c r="T316" s="161"/>
      <c r="AA316" s="162"/>
      <c r="AT316" s="163" t="s">
        <v>145</v>
      </c>
      <c r="AU316" s="163" t="s">
        <v>95</v>
      </c>
      <c r="AV316" s="163" t="s">
        <v>95</v>
      </c>
      <c r="AW316" s="163" t="s">
        <v>103</v>
      </c>
      <c r="AX316" s="163" t="s">
        <v>80</v>
      </c>
      <c r="AY316" s="163" t="s">
        <v>137</v>
      </c>
    </row>
    <row r="317" spans="2:65" s="9" customFormat="1" ht="18.75" customHeight="1">
      <c r="B317" s="157"/>
      <c r="C317" s="26"/>
      <c r="D317" s="26"/>
      <c r="E317" s="158"/>
      <c r="F317" s="212" t="s">
        <v>393</v>
      </c>
      <c r="G317" s="212"/>
      <c r="H317" s="212"/>
      <c r="I317" s="212"/>
      <c r="J317" s="26"/>
      <c r="K317" s="159">
        <v>4.2460000000000004</v>
      </c>
      <c r="N317" s="26"/>
      <c r="O317" s="26"/>
      <c r="P317" s="26"/>
      <c r="Q317" s="26"/>
      <c r="R317" s="160"/>
      <c r="T317" s="161"/>
      <c r="AA317" s="162"/>
      <c r="AT317" s="163" t="s">
        <v>145</v>
      </c>
      <c r="AU317" s="163" t="s">
        <v>95</v>
      </c>
      <c r="AV317" s="163" t="s">
        <v>95</v>
      </c>
      <c r="AW317" s="163" t="s">
        <v>103</v>
      </c>
      <c r="AX317" s="163" t="s">
        <v>80</v>
      </c>
      <c r="AY317" s="163" t="s">
        <v>137</v>
      </c>
    </row>
    <row r="318" spans="2:65" s="9" customFormat="1" ht="18.75" customHeight="1">
      <c r="B318" s="164"/>
      <c r="C318" s="26"/>
      <c r="D318" s="26"/>
      <c r="E318" s="165"/>
      <c r="F318" s="213" t="s">
        <v>147</v>
      </c>
      <c r="G318" s="213"/>
      <c r="H318" s="213"/>
      <c r="I318" s="213"/>
      <c r="J318" s="26"/>
      <c r="K318" s="166">
        <v>123.236</v>
      </c>
      <c r="N318" s="26"/>
      <c r="O318" s="26"/>
      <c r="P318" s="26"/>
      <c r="Q318" s="26"/>
      <c r="R318" s="167"/>
      <c r="T318" s="168"/>
      <c r="AA318" s="169"/>
      <c r="AT318" s="170" t="s">
        <v>145</v>
      </c>
      <c r="AU318" s="170" t="s">
        <v>95</v>
      </c>
      <c r="AV318" s="170" t="s">
        <v>142</v>
      </c>
      <c r="AW318" s="170" t="s">
        <v>103</v>
      </c>
      <c r="AX318" s="170" t="s">
        <v>21</v>
      </c>
      <c r="AY318" s="170" t="s">
        <v>137</v>
      </c>
    </row>
    <row r="319" spans="2:65" s="9" customFormat="1" ht="27" customHeight="1">
      <c r="B319" s="25"/>
      <c r="C319" s="142" t="s">
        <v>398</v>
      </c>
      <c r="D319" s="142" t="s">
        <v>138</v>
      </c>
      <c r="E319" s="143" t="s">
        <v>399</v>
      </c>
      <c r="F319" s="208" t="s">
        <v>400</v>
      </c>
      <c r="G319" s="208"/>
      <c r="H319" s="208"/>
      <c r="I319" s="208"/>
      <c r="J319" s="144" t="s">
        <v>159</v>
      </c>
      <c r="K319" s="145">
        <v>58.96</v>
      </c>
      <c r="L319" s="209"/>
      <c r="M319" s="209"/>
      <c r="N319" s="210">
        <f>ROUND($L$319*$K$319,2)</f>
        <v>0</v>
      </c>
      <c r="O319" s="210"/>
      <c r="P319" s="210"/>
      <c r="Q319" s="210"/>
      <c r="R319" s="27"/>
      <c r="T319" s="146"/>
      <c r="U319" s="147" t="s">
        <v>45</v>
      </c>
      <c r="V319" s="148">
        <v>0.63400000000000001</v>
      </c>
      <c r="W319" s="148">
        <f>$V$319*$K$319</f>
        <v>37.38064</v>
      </c>
      <c r="X319" s="148">
        <v>4.6339999999999999E-2</v>
      </c>
      <c r="Y319" s="148">
        <f>$X$319*$K$319</f>
        <v>2.7322063999999999</v>
      </c>
      <c r="Z319" s="148">
        <v>0</v>
      </c>
      <c r="AA319" s="149">
        <f>$Z$319*$K$319</f>
        <v>0</v>
      </c>
      <c r="AR319" s="9" t="s">
        <v>142</v>
      </c>
      <c r="AT319" s="9" t="s">
        <v>138</v>
      </c>
      <c r="AU319" s="9" t="s">
        <v>95</v>
      </c>
      <c r="AY319" s="9" t="s">
        <v>137</v>
      </c>
      <c r="BE319" s="150">
        <f>IF($U$319="základní",$N$319,0)</f>
        <v>0</v>
      </c>
      <c r="BF319" s="150">
        <f>IF($U$319="snížená",$N$319,0)</f>
        <v>0</v>
      </c>
      <c r="BG319" s="150">
        <f>IF($U$319="zákl. přenesená",$N$319,0)</f>
        <v>0</v>
      </c>
      <c r="BH319" s="150">
        <f>IF($U$319="sníž. přenesená",$N$319,0)</f>
        <v>0</v>
      </c>
      <c r="BI319" s="150">
        <f>IF($U$319="nulová",$N$319,0)</f>
        <v>0</v>
      </c>
      <c r="BJ319" s="9" t="s">
        <v>21</v>
      </c>
      <c r="BK319" s="150">
        <f>ROUND($L$319*$K$319,2)</f>
        <v>0</v>
      </c>
      <c r="BL319" s="9" t="s">
        <v>142</v>
      </c>
      <c r="BM319" s="9" t="s">
        <v>401</v>
      </c>
    </row>
    <row r="320" spans="2:65" s="9" customFormat="1" ht="18.75" customHeight="1">
      <c r="B320" s="157"/>
      <c r="C320" s="26"/>
      <c r="D320" s="26"/>
      <c r="E320" s="158"/>
      <c r="F320" s="212" t="s">
        <v>402</v>
      </c>
      <c r="G320" s="212"/>
      <c r="H320" s="212"/>
      <c r="I320" s="212"/>
      <c r="J320" s="26"/>
      <c r="K320" s="159">
        <v>2.306</v>
      </c>
      <c r="N320" s="26"/>
      <c r="O320" s="26"/>
      <c r="P320" s="26"/>
      <c r="Q320" s="26"/>
      <c r="R320" s="160"/>
      <c r="T320" s="161"/>
      <c r="AA320" s="162"/>
      <c r="AT320" s="163" t="s">
        <v>145</v>
      </c>
      <c r="AU320" s="163" t="s">
        <v>95</v>
      </c>
      <c r="AV320" s="163" t="s">
        <v>95</v>
      </c>
      <c r="AW320" s="163" t="s">
        <v>103</v>
      </c>
      <c r="AX320" s="163" t="s">
        <v>80</v>
      </c>
      <c r="AY320" s="163" t="s">
        <v>137</v>
      </c>
    </row>
    <row r="321" spans="2:65" s="9" customFormat="1" ht="18.75" customHeight="1">
      <c r="B321" s="157"/>
      <c r="C321" s="26"/>
      <c r="D321" s="26"/>
      <c r="E321" s="158"/>
      <c r="F321" s="212" t="s">
        <v>403</v>
      </c>
      <c r="G321" s="212"/>
      <c r="H321" s="212"/>
      <c r="I321" s="212"/>
      <c r="J321" s="26"/>
      <c r="K321" s="159">
        <v>40</v>
      </c>
      <c r="N321" s="26"/>
      <c r="O321" s="26"/>
      <c r="P321" s="26"/>
      <c r="Q321" s="26"/>
      <c r="R321" s="160"/>
      <c r="T321" s="161"/>
      <c r="AA321" s="162"/>
      <c r="AT321" s="163" t="s">
        <v>145</v>
      </c>
      <c r="AU321" s="163" t="s">
        <v>95</v>
      </c>
      <c r="AV321" s="163" t="s">
        <v>95</v>
      </c>
      <c r="AW321" s="163" t="s">
        <v>103</v>
      </c>
      <c r="AX321" s="163" t="s">
        <v>80</v>
      </c>
      <c r="AY321" s="163" t="s">
        <v>137</v>
      </c>
    </row>
    <row r="322" spans="2:65" s="9" customFormat="1" ht="18.75" customHeight="1">
      <c r="B322" s="157"/>
      <c r="C322" s="26"/>
      <c r="D322" s="26"/>
      <c r="E322" s="158"/>
      <c r="F322" s="212" t="s">
        <v>404</v>
      </c>
      <c r="G322" s="212"/>
      <c r="H322" s="212"/>
      <c r="I322" s="212"/>
      <c r="J322" s="26"/>
      <c r="K322" s="159">
        <v>14</v>
      </c>
      <c r="N322" s="26"/>
      <c r="O322" s="26"/>
      <c r="P322" s="26"/>
      <c r="Q322" s="26"/>
      <c r="R322" s="160"/>
      <c r="T322" s="161"/>
      <c r="AA322" s="162"/>
      <c r="AT322" s="163" t="s">
        <v>145</v>
      </c>
      <c r="AU322" s="163" t="s">
        <v>95</v>
      </c>
      <c r="AV322" s="163" t="s">
        <v>95</v>
      </c>
      <c r="AW322" s="163" t="s">
        <v>103</v>
      </c>
      <c r="AX322" s="163" t="s">
        <v>80</v>
      </c>
      <c r="AY322" s="163" t="s">
        <v>137</v>
      </c>
    </row>
    <row r="323" spans="2:65" s="9" customFormat="1" ht="18.75" customHeight="1">
      <c r="B323" s="157"/>
      <c r="C323" s="26"/>
      <c r="D323" s="26"/>
      <c r="E323" s="158"/>
      <c r="F323" s="212" t="s">
        <v>405</v>
      </c>
      <c r="G323" s="212"/>
      <c r="H323" s="212"/>
      <c r="I323" s="212"/>
      <c r="J323" s="26"/>
      <c r="K323" s="159">
        <v>2.6539999999999999</v>
      </c>
      <c r="N323" s="26"/>
      <c r="O323" s="26"/>
      <c r="P323" s="26"/>
      <c r="Q323" s="26"/>
      <c r="R323" s="160"/>
      <c r="T323" s="161"/>
      <c r="AA323" s="162"/>
      <c r="AT323" s="163" t="s">
        <v>145</v>
      </c>
      <c r="AU323" s="163" t="s">
        <v>95</v>
      </c>
      <c r="AV323" s="163" t="s">
        <v>95</v>
      </c>
      <c r="AW323" s="163" t="s">
        <v>103</v>
      </c>
      <c r="AX323" s="163" t="s">
        <v>80</v>
      </c>
      <c r="AY323" s="163" t="s">
        <v>137</v>
      </c>
    </row>
    <row r="324" spans="2:65" s="9" customFormat="1" ht="18.75" customHeight="1">
      <c r="B324" s="164"/>
      <c r="C324" s="26"/>
      <c r="D324" s="26"/>
      <c r="E324" s="165"/>
      <c r="F324" s="213" t="s">
        <v>147</v>
      </c>
      <c r="G324" s="213"/>
      <c r="H324" s="213"/>
      <c r="I324" s="213"/>
      <c r="J324" s="26"/>
      <c r="K324" s="166">
        <v>58.96</v>
      </c>
      <c r="N324" s="26"/>
      <c r="O324" s="26"/>
      <c r="P324" s="26"/>
      <c r="Q324" s="26"/>
      <c r="R324" s="167"/>
      <c r="T324" s="168"/>
      <c r="AA324" s="169"/>
      <c r="AT324" s="170" t="s">
        <v>145</v>
      </c>
      <c r="AU324" s="170" t="s">
        <v>95</v>
      </c>
      <c r="AV324" s="170" t="s">
        <v>142</v>
      </c>
      <c r="AW324" s="170" t="s">
        <v>103</v>
      </c>
      <c r="AX324" s="170" t="s">
        <v>21</v>
      </c>
      <c r="AY324" s="170" t="s">
        <v>137</v>
      </c>
    </row>
    <row r="325" spans="2:65" s="9" customFormat="1" ht="27" customHeight="1">
      <c r="B325" s="25"/>
      <c r="C325" s="142" t="s">
        <v>406</v>
      </c>
      <c r="D325" s="142" t="s">
        <v>138</v>
      </c>
      <c r="E325" s="143" t="s">
        <v>407</v>
      </c>
      <c r="F325" s="208" t="s">
        <v>408</v>
      </c>
      <c r="G325" s="208"/>
      <c r="H325" s="208"/>
      <c r="I325" s="208"/>
      <c r="J325" s="144" t="s">
        <v>159</v>
      </c>
      <c r="K325" s="145">
        <v>53.65</v>
      </c>
      <c r="L325" s="209"/>
      <c r="M325" s="209"/>
      <c r="N325" s="210">
        <f>ROUND($L$325*$K$325,2)</f>
        <v>0</v>
      </c>
      <c r="O325" s="210"/>
      <c r="P325" s="210"/>
      <c r="Q325" s="210"/>
      <c r="R325" s="27"/>
      <c r="T325" s="146"/>
      <c r="U325" s="147" t="s">
        <v>45</v>
      </c>
      <c r="V325" s="148">
        <v>1.008</v>
      </c>
      <c r="W325" s="148">
        <f>$V$325*$K$325</f>
        <v>54.0792</v>
      </c>
      <c r="X325" s="148">
        <v>0.33828000000000003</v>
      </c>
      <c r="Y325" s="148">
        <f>$X$325*$K$325</f>
        <v>18.148721999999999</v>
      </c>
      <c r="Z325" s="148">
        <v>0</v>
      </c>
      <c r="AA325" s="149">
        <f>$Z$325*$K$325</f>
        <v>0</v>
      </c>
      <c r="AR325" s="9" t="s">
        <v>142</v>
      </c>
      <c r="AT325" s="9" t="s">
        <v>138</v>
      </c>
      <c r="AU325" s="9" t="s">
        <v>95</v>
      </c>
      <c r="AY325" s="9" t="s">
        <v>137</v>
      </c>
      <c r="BE325" s="150">
        <f>IF($U$325="základní",$N$325,0)</f>
        <v>0</v>
      </c>
      <c r="BF325" s="150">
        <f>IF($U$325="snížená",$N$325,0)</f>
        <v>0</v>
      </c>
      <c r="BG325" s="150">
        <f>IF($U$325="zákl. přenesená",$N$325,0)</f>
        <v>0</v>
      </c>
      <c r="BH325" s="150">
        <f>IF($U$325="sníž. přenesená",$N$325,0)</f>
        <v>0</v>
      </c>
      <c r="BI325" s="150">
        <f>IF($U$325="nulová",$N$325,0)</f>
        <v>0</v>
      </c>
      <c r="BJ325" s="9" t="s">
        <v>21</v>
      </c>
      <c r="BK325" s="150">
        <f>ROUND($L$325*$K$325,2)</f>
        <v>0</v>
      </c>
      <c r="BL325" s="9" t="s">
        <v>142</v>
      </c>
      <c r="BM325" s="9" t="s">
        <v>409</v>
      </c>
    </row>
    <row r="326" spans="2:65" s="9" customFormat="1" ht="18.75" customHeight="1">
      <c r="B326" s="157"/>
      <c r="C326" s="26"/>
      <c r="D326" s="26"/>
      <c r="E326" s="158"/>
      <c r="F326" s="212" t="s">
        <v>410</v>
      </c>
      <c r="G326" s="212"/>
      <c r="H326" s="212"/>
      <c r="I326" s="212"/>
      <c r="J326" s="26"/>
      <c r="K326" s="159">
        <v>53.65</v>
      </c>
      <c r="N326" s="26"/>
      <c r="O326" s="26"/>
      <c r="P326" s="26"/>
      <c r="Q326" s="26"/>
      <c r="R326" s="160"/>
      <c r="T326" s="161"/>
      <c r="AA326" s="162"/>
      <c r="AT326" s="163" t="s">
        <v>145</v>
      </c>
      <c r="AU326" s="163" t="s">
        <v>95</v>
      </c>
      <c r="AV326" s="163" t="s">
        <v>95</v>
      </c>
      <c r="AW326" s="163" t="s">
        <v>103</v>
      </c>
      <c r="AX326" s="163" t="s">
        <v>21</v>
      </c>
      <c r="AY326" s="163" t="s">
        <v>137</v>
      </c>
    </row>
    <row r="327" spans="2:65" s="9" customFormat="1" ht="27" customHeight="1">
      <c r="B327" s="25"/>
      <c r="C327" s="142" t="s">
        <v>411</v>
      </c>
      <c r="D327" s="142" t="s">
        <v>138</v>
      </c>
      <c r="E327" s="143" t="s">
        <v>412</v>
      </c>
      <c r="F327" s="208" t="s">
        <v>413</v>
      </c>
      <c r="G327" s="208"/>
      <c r="H327" s="208"/>
      <c r="I327" s="208"/>
      <c r="J327" s="144" t="s">
        <v>263</v>
      </c>
      <c r="K327" s="145">
        <v>29</v>
      </c>
      <c r="L327" s="209"/>
      <c r="M327" s="209"/>
      <c r="N327" s="210">
        <f>ROUND($L$327*$K$327,2)</f>
        <v>0</v>
      </c>
      <c r="O327" s="210"/>
      <c r="P327" s="210"/>
      <c r="Q327" s="210"/>
      <c r="R327" s="27"/>
      <c r="T327" s="146"/>
      <c r="U327" s="147" t="s">
        <v>45</v>
      </c>
      <c r="V327" s="148">
        <v>0.30599999999999999</v>
      </c>
      <c r="W327" s="148">
        <f>$V$327*$K$327</f>
        <v>8.8740000000000006</v>
      </c>
      <c r="X327" s="148">
        <v>2.7300000000000001E-2</v>
      </c>
      <c r="Y327" s="148">
        <f>$X$327*$K$327</f>
        <v>0.79170000000000007</v>
      </c>
      <c r="Z327" s="148">
        <v>0</v>
      </c>
      <c r="AA327" s="149">
        <f>$Z$327*$K$327</f>
        <v>0</v>
      </c>
      <c r="AR327" s="9" t="s">
        <v>142</v>
      </c>
      <c r="AT327" s="9" t="s">
        <v>138</v>
      </c>
      <c r="AU327" s="9" t="s">
        <v>95</v>
      </c>
      <c r="AY327" s="9" t="s">
        <v>137</v>
      </c>
      <c r="BE327" s="150">
        <f>IF($U$327="základní",$N$327,0)</f>
        <v>0</v>
      </c>
      <c r="BF327" s="150">
        <f>IF($U$327="snížená",$N$327,0)</f>
        <v>0</v>
      </c>
      <c r="BG327" s="150">
        <f>IF($U$327="zákl. přenesená",$N$327,0)</f>
        <v>0</v>
      </c>
      <c r="BH327" s="150">
        <f>IF($U$327="sníž. přenesená",$N$327,0)</f>
        <v>0</v>
      </c>
      <c r="BI327" s="150">
        <f>IF($U$327="nulová",$N$327,0)</f>
        <v>0</v>
      </c>
      <c r="BJ327" s="9" t="s">
        <v>21</v>
      </c>
      <c r="BK327" s="150">
        <f>ROUND($L$327*$K$327,2)</f>
        <v>0</v>
      </c>
      <c r="BL327" s="9" t="s">
        <v>142</v>
      </c>
      <c r="BM327" s="9" t="s">
        <v>414</v>
      </c>
    </row>
    <row r="328" spans="2:65" s="9" customFormat="1" ht="27" customHeight="1">
      <c r="B328" s="25"/>
      <c r="C328" s="142" t="s">
        <v>415</v>
      </c>
      <c r="D328" s="142" t="s">
        <v>138</v>
      </c>
      <c r="E328" s="143" t="s">
        <v>416</v>
      </c>
      <c r="F328" s="208" t="s">
        <v>417</v>
      </c>
      <c r="G328" s="208"/>
      <c r="H328" s="208"/>
      <c r="I328" s="208"/>
      <c r="J328" s="144" t="s">
        <v>231</v>
      </c>
      <c r="K328" s="145">
        <v>0.69399999999999995</v>
      </c>
      <c r="L328" s="209"/>
      <c r="M328" s="209"/>
      <c r="N328" s="210">
        <f>ROUND($L$328*$K$328,2)</f>
        <v>0</v>
      </c>
      <c r="O328" s="210"/>
      <c r="P328" s="210"/>
      <c r="Q328" s="210"/>
      <c r="R328" s="27"/>
      <c r="T328" s="146"/>
      <c r="U328" s="147" t="s">
        <v>45</v>
      </c>
      <c r="V328" s="148">
        <v>99.893000000000001</v>
      </c>
      <c r="W328" s="148">
        <f>$V$328*$K$328</f>
        <v>69.325741999999991</v>
      </c>
      <c r="X328" s="148">
        <v>1.0502400000000001</v>
      </c>
      <c r="Y328" s="148">
        <f>$X$328*$K$328</f>
        <v>0.72886655999999994</v>
      </c>
      <c r="Z328" s="148">
        <v>0</v>
      </c>
      <c r="AA328" s="149">
        <f>$Z$328*$K$328</f>
        <v>0</v>
      </c>
      <c r="AR328" s="9" t="s">
        <v>142</v>
      </c>
      <c r="AT328" s="9" t="s">
        <v>138</v>
      </c>
      <c r="AU328" s="9" t="s">
        <v>95</v>
      </c>
      <c r="AY328" s="9" t="s">
        <v>137</v>
      </c>
      <c r="BE328" s="150">
        <f>IF($U$328="základní",$N$328,0)</f>
        <v>0</v>
      </c>
      <c r="BF328" s="150">
        <f>IF($U$328="snížená",$N$328,0)</f>
        <v>0</v>
      </c>
      <c r="BG328" s="150">
        <f>IF($U$328="zákl. přenesená",$N$328,0)</f>
        <v>0</v>
      </c>
      <c r="BH328" s="150">
        <f>IF($U$328="sníž. přenesená",$N$328,0)</f>
        <v>0</v>
      </c>
      <c r="BI328" s="150">
        <f>IF($U$328="nulová",$N$328,0)</f>
        <v>0</v>
      </c>
      <c r="BJ328" s="9" t="s">
        <v>21</v>
      </c>
      <c r="BK328" s="150">
        <f>ROUND($L$328*$K$328,2)</f>
        <v>0</v>
      </c>
      <c r="BL328" s="9" t="s">
        <v>142</v>
      </c>
      <c r="BM328" s="9" t="s">
        <v>418</v>
      </c>
    </row>
    <row r="329" spans="2:65" s="9" customFormat="1" ht="18.75" customHeight="1">
      <c r="B329" s="157"/>
      <c r="C329" s="26"/>
      <c r="D329" s="26"/>
      <c r="E329" s="158"/>
      <c r="F329" s="212" t="s">
        <v>419</v>
      </c>
      <c r="G329" s="212"/>
      <c r="H329" s="212"/>
      <c r="I329" s="212"/>
      <c r="J329" s="26"/>
      <c r="K329" s="159">
        <v>0.69399999999999995</v>
      </c>
      <c r="N329" s="26"/>
      <c r="O329" s="26"/>
      <c r="P329" s="26"/>
      <c r="Q329" s="26"/>
      <c r="R329" s="160"/>
      <c r="T329" s="161"/>
      <c r="AA329" s="162"/>
      <c r="AT329" s="163" t="s">
        <v>145</v>
      </c>
      <c r="AU329" s="163" t="s">
        <v>95</v>
      </c>
      <c r="AV329" s="163" t="s">
        <v>95</v>
      </c>
      <c r="AW329" s="163" t="s">
        <v>103</v>
      </c>
      <c r="AX329" s="163" t="s">
        <v>21</v>
      </c>
      <c r="AY329" s="163" t="s">
        <v>137</v>
      </c>
    </row>
    <row r="330" spans="2:65" s="9" customFormat="1" ht="15.75" customHeight="1">
      <c r="B330" s="25"/>
      <c r="C330" s="171" t="s">
        <v>420</v>
      </c>
      <c r="D330" s="171" t="s">
        <v>244</v>
      </c>
      <c r="E330" s="172" t="s">
        <v>421</v>
      </c>
      <c r="F330" s="216" t="s">
        <v>422</v>
      </c>
      <c r="G330" s="216"/>
      <c r="H330" s="216"/>
      <c r="I330" s="216"/>
      <c r="J330" s="173" t="s">
        <v>423</v>
      </c>
      <c r="K330" s="174">
        <v>1</v>
      </c>
      <c r="L330" s="217"/>
      <c r="M330" s="217"/>
      <c r="N330" s="218">
        <f>ROUND($L$330*$K$330,2)</f>
        <v>0</v>
      </c>
      <c r="O330" s="218"/>
      <c r="P330" s="218"/>
      <c r="Q330" s="218"/>
      <c r="R330" s="27"/>
      <c r="T330" s="146"/>
      <c r="U330" s="147" t="s">
        <v>45</v>
      </c>
      <c r="V330" s="148">
        <v>0</v>
      </c>
      <c r="W330" s="148">
        <f>$V$330*$K$330</f>
        <v>0</v>
      </c>
      <c r="X330" s="148">
        <v>0</v>
      </c>
      <c r="Y330" s="148">
        <f>$X$330*$K$330</f>
        <v>0</v>
      </c>
      <c r="Z330" s="148">
        <v>0</v>
      </c>
      <c r="AA330" s="149">
        <f>$Z$330*$K$330</f>
        <v>0</v>
      </c>
      <c r="AR330" s="9" t="s">
        <v>183</v>
      </c>
      <c r="AT330" s="9" t="s">
        <v>244</v>
      </c>
      <c r="AU330" s="9" t="s">
        <v>95</v>
      </c>
      <c r="AY330" s="9" t="s">
        <v>137</v>
      </c>
      <c r="BE330" s="150">
        <f>IF($U$330="základní",$N$330,0)</f>
        <v>0</v>
      </c>
      <c r="BF330" s="150">
        <f>IF($U$330="snížená",$N$330,0)</f>
        <v>0</v>
      </c>
      <c r="BG330" s="150">
        <f>IF($U$330="zákl. přenesená",$N$330,0)</f>
        <v>0</v>
      </c>
      <c r="BH330" s="150">
        <f>IF($U$330="sníž. přenesená",$N$330,0)</f>
        <v>0</v>
      </c>
      <c r="BI330" s="150">
        <f>IF($U$330="nulová",$N$330,0)</f>
        <v>0</v>
      </c>
      <c r="BJ330" s="9" t="s">
        <v>21</v>
      </c>
      <c r="BK330" s="150">
        <f>ROUND($L$330*$K$330,2)</f>
        <v>0</v>
      </c>
      <c r="BL330" s="9" t="s">
        <v>142</v>
      </c>
      <c r="BM330" s="9" t="s">
        <v>424</v>
      </c>
    </row>
    <row r="331" spans="2:65" s="129" customFormat="1" ht="30.75" customHeight="1">
      <c r="B331" s="130"/>
      <c r="C331" s="131"/>
      <c r="D331" s="140" t="s">
        <v>108</v>
      </c>
      <c r="E331" s="140"/>
      <c r="F331" s="140"/>
      <c r="G331" s="140"/>
      <c r="H331" s="140"/>
      <c r="I331" s="140"/>
      <c r="J331" s="140"/>
      <c r="K331" s="140"/>
      <c r="L331" s="141"/>
      <c r="M331" s="141"/>
      <c r="N331" s="211">
        <f>$BK$331</f>
        <v>0</v>
      </c>
      <c r="O331" s="211"/>
      <c r="P331" s="211"/>
      <c r="Q331" s="211"/>
      <c r="R331" s="134"/>
      <c r="T331" s="135"/>
      <c r="W331" s="136">
        <f>SUM($W$332:$W$341)</f>
        <v>6.9389760000000003</v>
      </c>
      <c r="Y331" s="136">
        <f>SUM($Y$332:$Y$341)</f>
        <v>2.9208828000000002</v>
      </c>
      <c r="AA331" s="137">
        <f>SUM($AA$332:$AA$341)</f>
        <v>0</v>
      </c>
      <c r="AR331" s="138" t="s">
        <v>21</v>
      </c>
      <c r="AT331" s="138" t="s">
        <v>79</v>
      </c>
      <c r="AU331" s="138" t="s">
        <v>21</v>
      </c>
      <c r="AY331" s="138" t="s">
        <v>137</v>
      </c>
      <c r="BK331" s="139">
        <f>SUM($BK$332:$BK$341)</f>
        <v>0</v>
      </c>
    </row>
    <row r="332" spans="2:65" s="9" customFormat="1" ht="15.75" customHeight="1">
      <c r="B332" s="25"/>
      <c r="C332" s="142" t="s">
        <v>425</v>
      </c>
      <c r="D332" s="142" t="s">
        <v>138</v>
      </c>
      <c r="E332" s="143" t="s">
        <v>426</v>
      </c>
      <c r="F332" s="208" t="s">
        <v>427</v>
      </c>
      <c r="G332" s="208"/>
      <c r="H332" s="208"/>
      <c r="I332" s="208"/>
      <c r="J332" s="144" t="s">
        <v>171</v>
      </c>
      <c r="K332" s="145">
        <v>0.19800000000000001</v>
      </c>
      <c r="L332" s="209"/>
      <c r="M332" s="209"/>
      <c r="N332" s="210">
        <f>ROUND($L$332*$K$332,2)</f>
        <v>0</v>
      </c>
      <c r="O332" s="210"/>
      <c r="P332" s="210"/>
      <c r="Q332" s="210"/>
      <c r="R332" s="27"/>
      <c r="T332" s="146"/>
      <c r="U332" s="147" t="s">
        <v>45</v>
      </c>
      <c r="V332" s="148">
        <v>1.6519999999999999</v>
      </c>
      <c r="W332" s="148">
        <f>$V$332*$K$332</f>
        <v>0.327096</v>
      </c>
      <c r="X332" s="148">
        <v>2.4535</v>
      </c>
      <c r="Y332" s="148">
        <f>$X$332*$K$332</f>
        <v>0.48579300000000003</v>
      </c>
      <c r="Z332" s="148">
        <v>0</v>
      </c>
      <c r="AA332" s="149">
        <f>$Z$332*$K$332</f>
        <v>0</v>
      </c>
      <c r="AR332" s="9" t="s">
        <v>142</v>
      </c>
      <c r="AT332" s="9" t="s">
        <v>138</v>
      </c>
      <c r="AU332" s="9" t="s">
        <v>95</v>
      </c>
      <c r="AY332" s="9" t="s">
        <v>137</v>
      </c>
      <c r="BE332" s="150">
        <f>IF($U$332="základní",$N$332,0)</f>
        <v>0</v>
      </c>
      <c r="BF332" s="150">
        <f>IF($U$332="snížená",$N$332,0)</f>
        <v>0</v>
      </c>
      <c r="BG332" s="150">
        <f>IF($U$332="zákl. přenesená",$N$332,0)</f>
        <v>0</v>
      </c>
      <c r="BH332" s="150">
        <f>IF($U$332="sníž. přenesená",$N$332,0)</f>
        <v>0</v>
      </c>
      <c r="BI332" s="150">
        <f>IF($U$332="nulová",$N$332,0)</f>
        <v>0</v>
      </c>
      <c r="BJ332" s="9" t="s">
        <v>21</v>
      </c>
      <c r="BK332" s="150">
        <f>ROUND($L$332*$K$332,2)</f>
        <v>0</v>
      </c>
      <c r="BL332" s="9" t="s">
        <v>142</v>
      </c>
      <c r="BM332" s="9" t="s">
        <v>428</v>
      </c>
    </row>
    <row r="333" spans="2:65" s="9" customFormat="1" ht="18.75" customHeight="1">
      <c r="B333" s="157"/>
      <c r="C333" s="26"/>
      <c r="D333" s="26"/>
      <c r="E333" s="158"/>
      <c r="F333" s="212" t="s">
        <v>429</v>
      </c>
      <c r="G333" s="212"/>
      <c r="H333" s="212"/>
      <c r="I333" s="212"/>
      <c r="J333" s="26"/>
      <c r="K333" s="159">
        <v>0.19800000000000001</v>
      </c>
      <c r="N333" s="26"/>
      <c r="O333" s="26"/>
      <c r="P333" s="26"/>
      <c r="Q333" s="26"/>
      <c r="R333" s="160"/>
      <c r="T333" s="161"/>
      <c r="AA333" s="162"/>
      <c r="AT333" s="163" t="s">
        <v>145</v>
      </c>
      <c r="AU333" s="163" t="s">
        <v>95</v>
      </c>
      <c r="AV333" s="163" t="s">
        <v>95</v>
      </c>
      <c r="AW333" s="163" t="s">
        <v>103</v>
      </c>
      <c r="AX333" s="163" t="s">
        <v>21</v>
      </c>
      <c r="AY333" s="163" t="s">
        <v>137</v>
      </c>
    </row>
    <row r="334" spans="2:65" s="9" customFormat="1" ht="15.75" customHeight="1">
      <c r="B334" s="25"/>
      <c r="C334" s="142" t="s">
        <v>430</v>
      </c>
      <c r="D334" s="142" t="s">
        <v>138</v>
      </c>
      <c r="E334" s="143" t="s">
        <v>431</v>
      </c>
      <c r="F334" s="208" t="s">
        <v>432</v>
      </c>
      <c r="G334" s="208"/>
      <c r="H334" s="208"/>
      <c r="I334" s="208"/>
      <c r="J334" s="144" t="s">
        <v>141</v>
      </c>
      <c r="K334" s="145">
        <v>1.98</v>
      </c>
      <c r="L334" s="209"/>
      <c r="M334" s="209"/>
      <c r="N334" s="210">
        <f>ROUND($L$334*$K$334,2)</f>
        <v>0</v>
      </c>
      <c r="O334" s="210"/>
      <c r="P334" s="210"/>
      <c r="Q334" s="210"/>
      <c r="R334" s="27"/>
      <c r="T334" s="146"/>
      <c r="U334" s="147" t="s">
        <v>45</v>
      </c>
      <c r="V334" s="148">
        <v>0.73599999999999999</v>
      </c>
      <c r="W334" s="148">
        <f>$V$334*$K$334</f>
        <v>1.4572799999999999</v>
      </c>
      <c r="X334" s="148">
        <v>1.7469999999999999E-2</v>
      </c>
      <c r="Y334" s="148">
        <f>$X$334*$K$334</f>
        <v>3.4590599999999999E-2</v>
      </c>
      <c r="Z334" s="148">
        <v>0</v>
      </c>
      <c r="AA334" s="149">
        <f>$Z$334*$K$334</f>
        <v>0</v>
      </c>
      <c r="AR334" s="9" t="s">
        <v>142</v>
      </c>
      <c r="AT334" s="9" t="s">
        <v>138</v>
      </c>
      <c r="AU334" s="9" t="s">
        <v>95</v>
      </c>
      <c r="AY334" s="9" t="s">
        <v>137</v>
      </c>
      <c r="BE334" s="150">
        <f>IF($U$334="základní",$N$334,0)</f>
        <v>0</v>
      </c>
      <c r="BF334" s="150">
        <f>IF($U$334="snížená",$N$334,0)</f>
        <v>0</v>
      </c>
      <c r="BG334" s="150">
        <f>IF($U$334="zákl. přenesená",$N$334,0)</f>
        <v>0</v>
      </c>
      <c r="BH334" s="150">
        <f>IF($U$334="sníž. přenesená",$N$334,0)</f>
        <v>0</v>
      </c>
      <c r="BI334" s="150">
        <f>IF($U$334="nulová",$N$334,0)</f>
        <v>0</v>
      </c>
      <c r="BJ334" s="9" t="s">
        <v>21</v>
      </c>
      <c r="BK334" s="150">
        <f>ROUND($L$334*$K$334,2)</f>
        <v>0</v>
      </c>
      <c r="BL334" s="9" t="s">
        <v>142</v>
      </c>
      <c r="BM334" s="9" t="s">
        <v>433</v>
      </c>
    </row>
    <row r="335" spans="2:65" s="9" customFormat="1" ht="18.75" customHeight="1">
      <c r="B335" s="157"/>
      <c r="C335" s="26"/>
      <c r="D335" s="26"/>
      <c r="E335" s="158"/>
      <c r="F335" s="212" t="s">
        <v>434</v>
      </c>
      <c r="G335" s="212"/>
      <c r="H335" s="212"/>
      <c r="I335" s="212"/>
      <c r="J335" s="26"/>
      <c r="K335" s="159">
        <v>1.98</v>
      </c>
      <c r="N335" s="26"/>
      <c r="O335" s="26"/>
      <c r="P335" s="26"/>
      <c r="Q335" s="26"/>
      <c r="R335" s="160"/>
      <c r="T335" s="161"/>
      <c r="AA335" s="162"/>
      <c r="AT335" s="163" t="s">
        <v>145</v>
      </c>
      <c r="AU335" s="163" t="s">
        <v>95</v>
      </c>
      <c r="AV335" s="163" t="s">
        <v>95</v>
      </c>
      <c r="AW335" s="163" t="s">
        <v>103</v>
      </c>
      <c r="AX335" s="163" t="s">
        <v>21</v>
      </c>
      <c r="AY335" s="163" t="s">
        <v>137</v>
      </c>
    </row>
    <row r="336" spans="2:65" s="9" customFormat="1" ht="27" customHeight="1">
      <c r="B336" s="25"/>
      <c r="C336" s="142" t="s">
        <v>435</v>
      </c>
      <c r="D336" s="142" t="s">
        <v>138</v>
      </c>
      <c r="E336" s="143" t="s">
        <v>436</v>
      </c>
      <c r="F336" s="208" t="s">
        <v>437</v>
      </c>
      <c r="G336" s="208"/>
      <c r="H336" s="208"/>
      <c r="I336" s="208"/>
      <c r="J336" s="144" t="s">
        <v>141</v>
      </c>
      <c r="K336" s="145">
        <v>1.98</v>
      </c>
      <c r="L336" s="209"/>
      <c r="M336" s="209"/>
      <c r="N336" s="210">
        <f>ROUND($L$336*$K$336,2)</f>
        <v>0</v>
      </c>
      <c r="O336" s="210"/>
      <c r="P336" s="210"/>
      <c r="Q336" s="210"/>
      <c r="R336" s="27"/>
      <c r="T336" s="146"/>
      <c r="U336" s="147" t="s">
        <v>45</v>
      </c>
      <c r="V336" s="148">
        <v>0.36799999999999999</v>
      </c>
      <c r="W336" s="148">
        <f>$V$336*$K$336</f>
        <v>0.72863999999999995</v>
      </c>
      <c r="X336" s="148">
        <v>0</v>
      </c>
      <c r="Y336" s="148">
        <f>$X$336*$K$336</f>
        <v>0</v>
      </c>
      <c r="Z336" s="148">
        <v>0</v>
      </c>
      <c r="AA336" s="149">
        <f>$Z$336*$K$336</f>
        <v>0</v>
      </c>
      <c r="AR336" s="9" t="s">
        <v>142</v>
      </c>
      <c r="AT336" s="9" t="s">
        <v>138</v>
      </c>
      <c r="AU336" s="9" t="s">
        <v>95</v>
      </c>
      <c r="AY336" s="9" t="s">
        <v>137</v>
      </c>
      <c r="BE336" s="150">
        <f>IF($U$336="základní",$N$336,0)</f>
        <v>0</v>
      </c>
      <c r="BF336" s="150">
        <f>IF($U$336="snížená",$N$336,0)</f>
        <v>0</v>
      </c>
      <c r="BG336" s="150">
        <f>IF($U$336="zákl. přenesená",$N$336,0)</f>
        <v>0</v>
      </c>
      <c r="BH336" s="150">
        <f>IF($U$336="sníž. přenesená",$N$336,0)</f>
        <v>0</v>
      </c>
      <c r="BI336" s="150">
        <f>IF($U$336="nulová",$N$336,0)</f>
        <v>0</v>
      </c>
      <c r="BJ336" s="9" t="s">
        <v>21</v>
      </c>
      <c r="BK336" s="150">
        <f>ROUND($L$336*$K$336,2)</f>
        <v>0</v>
      </c>
      <c r="BL336" s="9" t="s">
        <v>142</v>
      </c>
      <c r="BM336" s="9" t="s">
        <v>438</v>
      </c>
    </row>
    <row r="337" spans="2:65" s="9" customFormat="1" ht="15.75" customHeight="1">
      <c r="B337" s="25"/>
      <c r="C337" s="142" t="s">
        <v>439</v>
      </c>
      <c r="D337" s="142" t="s">
        <v>138</v>
      </c>
      <c r="E337" s="143" t="s">
        <v>440</v>
      </c>
      <c r="F337" s="208" t="s">
        <v>441</v>
      </c>
      <c r="G337" s="208"/>
      <c r="H337" s="208"/>
      <c r="I337" s="208"/>
      <c r="J337" s="144" t="s">
        <v>231</v>
      </c>
      <c r="K337" s="145">
        <v>1.4999999999999999E-2</v>
      </c>
      <c r="L337" s="209"/>
      <c r="M337" s="209"/>
      <c r="N337" s="210">
        <f>ROUND($L$337*$K$337,2)</f>
        <v>0</v>
      </c>
      <c r="O337" s="210"/>
      <c r="P337" s="210"/>
      <c r="Q337" s="210"/>
      <c r="R337" s="27"/>
      <c r="T337" s="146"/>
      <c r="U337" s="147" t="s">
        <v>45</v>
      </c>
      <c r="V337" s="148">
        <v>40.543999999999997</v>
      </c>
      <c r="W337" s="148">
        <f>$V$337*$K$337</f>
        <v>0.60815999999999992</v>
      </c>
      <c r="X337" s="148">
        <v>1.0500799999999999</v>
      </c>
      <c r="Y337" s="148">
        <f>$X$337*$K$337</f>
        <v>1.5751199999999996E-2</v>
      </c>
      <c r="Z337" s="148">
        <v>0</v>
      </c>
      <c r="AA337" s="149">
        <f>$Z$337*$K$337</f>
        <v>0</v>
      </c>
      <c r="AR337" s="9" t="s">
        <v>142</v>
      </c>
      <c r="AT337" s="9" t="s">
        <v>138</v>
      </c>
      <c r="AU337" s="9" t="s">
        <v>95</v>
      </c>
      <c r="AY337" s="9" t="s">
        <v>137</v>
      </c>
      <c r="BE337" s="150">
        <f>IF($U$337="základní",$N$337,0)</f>
        <v>0</v>
      </c>
      <c r="BF337" s="150">
        <f>IF($U$337="snížená",$N$337,0)</f>
        <v>0</v>
      </c>
      <c r="BG337" s="150">
        <f>IF($U$337="zákl. přenesená",$N$337,0)</f>
        <v>0</v>
      </c>
      <c r="BH337" s="150">
        <f>IF($U$337="sníž. přenesená",$N$337,0)</f>
        <v>0</v>
      </c>
      <c r="BI337" s="150">
        <f>IF($U$337="nulová",$N$337,0)</f>
        <v>0</v>
      </c>
      <c r="BJ337" s="9" t="s">
        <v>21</v>
      </c>
      <c r="BK337" s="150">
        <f>ROUND($L$337*$K$337,2)</f>
        <v>0</v>
      </c>
      <c r="BL337" s="9" t="s">
        <v>142</v>
      </c>
      <c r="BM337" s="9" t="s">
        <v>442</v>
      </c>
    </row>
    <row r="338" spans="2:65" s="9" customFormat="1" ht="18.75" customHeight="1">
      <c r="B338" s="157"/>
      <c r="C338" s="26"/>
      <c r="D338" s="26"/>
      <c r="E338" s="158"/>
      <c r="F338" s="212" t="s">
        <v>443</v>
      </c>
      <c r="G338" s="212"/>
      <c r="H338" s="212"/>
      <c r="I338" s="212"/>
      <c r="J338" s="26"/>
      <c r="K338" s="159">
        <v>1.4999999999999999E-2</v>
      </c>
      <c r="N338" s="26"/>
      <c r="O338" s="26"/>
      <c r="P338" s="26"/>
      <c r="Q338" s="26"/>
      <c r="R338" s="160"/>
      <c r="T338" s="161"/>
      <c r="AA338" s="162"/>
      <c r="AT338" s="163" t="s">
        <v>145</v>
      </c>
      <c r="AU338" s="163" t="s">
        <v>95</v>
      </c>
      <c r="AV338" s="163" t="s">
        <v>95</v>
      </c>
      <c r="AW338" s="163" t="s">
        <v>103</v>
      </c>
      <c r="AX338" s="163" t="s">
        <v>21</v>
      </c>
      <c r="AY338" s="163" t="s">
        <v>137</v>
      </c>
    </row>
    <row r="339" spans="2:65" s="9" customFormat="1" ht="27" customHeight="1">
      <c r="B339" s="25"/>
      <c r="C339" s="142" t="s">
        <v>444</v>
      </c>
      <c r="D339" s="142" t="s">
        <v>138</v>
      </c>
      <c r="E339" s="143" t="s">
        <v>445</v>
      </c>
      <c r="F339" s="208" t="s">
        <v>446</v>
      </c>
      <c r="G339" s="208"/>
      <c r="H339" s="208"/>
      <c r="I339" s="208"/>
      <c r="J339" s="144" t="s">
        <v>141</v>
      </c>
      <c r="K339" s="145">
        <v>1.8</v>
      </c>
      <c r="L339" s="209"/>
      <c r="M339" s="209"/>
      <c r="N339" s="210">
        <f>ROUND($L$339*$K$339,2)</f>
        <v>0</v>
      </c>
      <c r="O339" s="210"/>
      <c r="P339" s="210"/>
      <c r="Q339" s="210"/>
      <c r="R339" s="27"/>
      <c r="T339" s="146"/>
      <c r="U339" s="147" t="s">
        <v>45</v>
      </c>
      <c r="V339" s="148">
        <v>4.2000000000000003E-2</v>
      </c>
      <c r="W339" s="148">
        <f>$V$339*$K$339</f>
        <v>7.5600000000000001E-2</v>
      </c>
      <c r="X339" s="148">
        <v>0.30005999999999999</v>
      </c>
      <c r="Y339" s="148">
        <f>$X$339*$K$339</f>
        <v>0.54010800000000003</v>
      </c>
      <c r="Z339" s="148">
        <v>0</v>
      </c>
      <c r="AA339" s="149">
        <f>$Z$339*$K$339</f>
        <v>0</v>
      </c>
      <c r="AR339" s="9" t="s">
        <v>142</v>
      </c>
      <c r="AT339" s="9" t="s">
        <v>138</v>
      </c>
      <c r="AU339" s="9" t="s">
        <v>95</v>
      </c>
      <c r="AY339" s="9" t="s">
        <v>137</v>
      </c>
      <c r="BE339" s="150">
        <f>IF($U$339="základní",$N$339,0)</f>
        <v>0</v>
      </c>
      <c r="BF339" s="150">
        <f>IF($U$339="snížená",$N$339,0)</f>
        <v>0</v>
      </c>
      <c r="BG339" s="150">
        <f>IF($U$339="zákl. přenesená",$N$339,0)</f>
        <v>0</v>
      </c>
      <c r="BH339" s="150">
        <f>IF($U$339="sníž. přenesená",$N$339,0)</f>
        <v>0</v>
      </c>
      <c r="BI339" s="150">
        <f>IF($U$339="nulová",$N$339,0)</f>
        <v>0</v>
      </c>
      <c r="BJ339" s="9" t="s">
        <v>21</v>
      </c>
      <c r="BK339" s="150">
        <f>ROUND($L$339*$K$339,2)</f>
        <v>0</v>
      </c>
      <c r="BL339" s="9" t="s">
        <v>142</v>
      </c>
      <c r="BM339" s="9" t="s">
        <v>447</v>
      </c>
    </row>
    <row r="340" spans="2:65" s="9" customFormat="1" ht="27" customHeight="1">
      <c r="B340" s="25"/>
      <c r="C340" s="142" t="s">
        <v>448</v>
      </c>
      <c r="D340" s="142" t="s">
        <v>138</v>
      </c>
      <c r="E340" s="143" t="s">
        <v>449</v>
      </c>
      <c r="F340" s="208" t="s">
        <v>450</v>
      </c>
      <c r="G340" s="208"/>
      <c r="H340" s="208"/>
      <c r="I340" s="208"/>
      <c r="J340" s="144" t="s">
        <v>141</v>
      </c>
      <c r="K340" s="145">
        <v>1.8</v>
      </c>
      <c r="L340" s="209"/>
      <c r="M340" s="209"/>
      <c r="N340" s="210">
        <f>ROUND($L$340*$K$340,2)</f>
        <v>0</v>
      </c>
      <c r="O340" s="210"/>
      <c r="P340" s="210"/>
      <c r="Q340" s="210"/>
      <c r="R340" s="27"/>
      <c r="T340" s="146"/>
      <c r="U340" s="147" t="s">
        <v>45</v>
      </c>
      <c r="V340" s="148">
        <v>2.0790000000000002</v>
      </c>
      <c r="W340" s="148">
        <f>$V$340*$K$340</f>
        <v>3.7422000000000004</v>
      </c>
      <c r="X340" s="148">
        <v>1.0247999999999999</v>
      </c>
      <c r="Y340" s="148">
        <f>$X$340*$K$340</f>
        <v>1.8446399999999998</v>
      </c>
      <c r="Z340" s="148">
        <v>0</v>
      </c>
      <c r="AA340" s="149">
        <f>$Z$340*$K$340</f>
        <v>0</v>
      </c>
      <c r="AR340" s="9" t="s">
        <v>142</v>
      </c>
      <c r="AT340" s="9" t="s">
        <v>138</v>
      </c>
      <c r="AU340" s="9" t="s">
        <v>95</v>
      </c>
      <c r="AY340" s="9" t="s">
        <v>137</v>
      </c>
      <c r="BE340" s="150">
        <f>IF($U$340="základní",$N$340,0)</f>
        <v>0</v>
      </c>
      <c r="BF340" s="150">
        <f>IF($U$340="snížená",$N$340,0)</f>
        <v>0</v>
      </c>
      <c r="BG340" s="150">
        <f>IF($U$340="zákl. přenesená",$N$340,0)</f>
        <v>0</v>
      </c>
      <c r="BH340" s="150">
        <f>IF($U$340="sníž. přenesená",$N$340,0)</f>
        <v>0</v>
      </c>
      <c r="BI340" s="150">
        <f>IF($U$340="nulová",$N$340,0)</f>
        <v>0</v>
      </c>
      <c r="BJ340" s="9" t="s">
        <v>21</v>
      </c>
      <c r="BK340" s="150">
        <f>ROUND($L$340*$K$340,2)</f>
        <v>0</v>
      </c>
      <c r="BL340" s="9" t="s">
        <v>142</v>
      </c>
      <c r="BM340" s="9" t="s">
        <v>451</v>
      </c>
    </row>
    <row r="341" spans="2:65" s="9" customFormat="1" ht="18.75" customHeight="1">
      <c r="B341" s="157"/>
      <c r="C341" s="26"/>
      <c r="D341" s="26"/>
      <c r="E341" s="158"/>
      <c r="F341" s="212" t="s">
        <v>452</v>
      </c>
      <c r="G341" s="212"/>
      <c r="H341" s="212"/>
      <c r="I341" s="212"/>
      <c r="J341" s="26"/>
      <c r="K341" s="159">
        <v>1.8</v>
      </c>
      <c r="N341" s="26"/>
      <c r="O341" s="26"/>
      <c r="P341" s="26"/>
      <c r="Q341" s="26"/>
      <c r="R341" s="160"/>
      <c r="T341" s="161"/>
      <c r="AA341" s="162"/>
      <c r="AT341" s="163" t="s">
        <v>145</v>
      </c>
      <c r="AU341" s="163" t="s">
        <v>95</v>
      </c>
      <c r="AV341" s="163" t="s">
        <v>95</v>
      </c>
      <c r="AW341" s="163" t="s">
        <v>103</v>
      </c>
      <c r="AX341" s="163" t="s">
        <v>21</v>
      </c>
      <c r="AY341" s="163" t="s">
        <v>137</v>
      </c>
    </row>
    <row r="342" spans="2:65" s="129" customFormat="1" ht="30.75" customHeight="1">
      <c r="B342" s="130"/>
      <c r="C342" s="131"/>
      <c r="D342" s="140" t="s">
        <v>109</v>
      </c>
      <c r="E342" s="140"/>
      <c r="F342" s="140"/>
      <c r="G342" s="140"/>
      <c r="H342" s="140"/>
      <c r="I342" s="140"/>
      <c r="J342" s="140"/>
      <c r="K342" s="140"/>
      <c r="L342" s="141"/>
      <c r="M342" s="141"/>
      <c r="N342" s="211">
        <f>$BK$342</f>
        <v>0</v>
      </c>
      <c r="O342" s="211"/>
      <c r="P342" s="211"/>
      <c r="Q342" s="211"/>
      <c r="R342" s="134"/>
      <c r="T342" s="135"/>
      <c r="W342" s="136">
        <f>SUM($W$343:$W$353)</f>
        <v>134.9188</v>
      </c>
      <c r="Y342" s="136">
        <f>SUM($Y$343:$Y$353)</f>
        <v>27.458022000000003</v>
      </c>
      <c r="AA342" s="137">
        <f>SUM($AA$343:$AA$353)</f>
        <v>0</v>
      </c>
      <c r="AR342" s="138" t="s">
        <v>21</v>
      </c>
      <c r="AT342" s="138" t="s">
        <v>79</v>
      </c>
      <c r="AU342" s="138" t="s">
        <v>21</v>
      </c>
      <c r="AY342" s="138" t="s">
        <v>137</v>
      </c>
      <c r="BK342" s="139">
        <f>SUM($BK$343:$BK$353)</f>
        <v>0</v>
      </c>
    </row>
    <row r="343" spans="2:65" s="9" customFormat="1" ht="15.75" customHeight="1">
      <c r="B343" s="25"/>
      <c r="C343" s="142" t="s">
        <v>453</v>
      </c>
      <c r="D343" s="142" t="s">
        <v>138</v>
      </c>
      <c r="E343" s="143" t="s">
        <v>454</v>
      </c>
      <c r="F343" s="208" t="s">
        <v>455</v>
      </c>
      <c r="G343" s="208"/>
      <c r="H343" s="208"/>
      <c r="I343" s="208"/>
      <c r="J343" s="144" t="s">
        <v>141</v>
      </c>
      <c r="K343" s="145">
        <v>206.8</v>
      </c>
      <c r="L343" s="209"/>
      <c r="M343" s="209"/>
      <c r="N343" s="210">
        <f>ROUND($L$343*$K$343,2)</f>
        <v>0</v>
      </c>
      <c r="O343" s="210"/>
      <c r="P343" s="210"/>
      <c r="Q343" s="210"/>
      <c r="R343" s="27"/>
      <c r="T343" s="146"/>
      <c r="U343" s="147" t="s">
        <v>45</v>
      </c>
      <c r="V343" s="148">
        <v>2.5999999999999999E-2</v>
      </c>
      <c r="W343" s="148">
        <f>$V$343*$K$343</f>
        <v>5.3768000000000002</v>
      </c>
      <c r="X343" s="148">
        <v>0</v>
      </c>
      <c r="Y343" s="148">
        <f>$X$343*$K$343</f>
        <v>0</v>
      </c>
      <c r="Z343" s="148">
        <v>0</v>
      </c>
      <c r="AA343" s="149">
        <f>$Z$343*$K$343</f>
        <v>0</v>
      </c>
      <c r="AR343" s="9" t="s">
        <v>142</v>
      </c>
      <c r="AT343" s="9" t="s">
        <v>138</v>
      </c>
      <c r="AU343" s="9" t="s">
        <v>95</v>
      </c>
      <c r="AY343" s="9" t="s">
        <v>137</v>
      </c>
      <c r="BE343" s="150">
        <f>IF($U$343="základní",$N$343,0)</f>
        <v>0</v>
      </c>
      <c r="BF343" s="150">
        <f>IF($U$343="snížená",$N$343,0)</f>
        <v>0</v>
      </c>
      <c r="BG343" s="150">
        <f>IF($U$343="zákl. přenesená",$N$343,0)</f>
        <v>0</v>
      </c>
      <c r="BH343" s="150">
        <f>IF($U$343="sníž. přenesená",$N$343,0)</f>
        <v>0</v>
      </c>
      <c r="BI343" s="150">
        <f>IF($U$343="nulová",$N$343,0)</f>
        <v>0</v>
      </c>
      <c r="BJ343" s="9" t="s">
        <v>21</v>
      </c>
      <c r="BK343" s="150">
        <f>ROUND($L$343*$K$343,2)</f>
        <v>0</v>
      </c>
      <c r="BL343" s="9" t="s">
        <v>142</v>
      </c>
      <c r="BM343" s="9" t="s">
        <v>456</v>
      </c>
    </row>
    <row r="344" spans="2:65" s="9" customFormat="1" ht="18.75" customHeight="1">
      <c r="B344" s="157"/>
      <c r="C344" s="26"/>
      <c r="D344" s="26"/>
      <c r="E344" s="158"/>
      <c r="F344" s="212" t="s">
        <v>457</v>
      </c>
      <c r="G344" s="212"/>
      <c r="H344" s="212"/>
      <c r="I344" s="212"/>
      <c r="J344" s="26"/>
      <c r="K344" s="159">
        <v>206.8</v>
      </c>
      <c r="N344" s="26"/>
      <c r="O344" s="26"/>
      <c r="P344" s="26"/>
      <c r="Q344" s="26"/>
      <c r="R344" s="160"/>
      <c r="T344" s="161"/>
      <c r="AA344" s="162"/>
      <c r="AT344" s="163" t="s">
        <v>145</v>
      </c>
      <c r="AU344" s="163" t="s">
        <v>95</v>
      </c>
      <c r="AV344" s="163" t="s">
        <v>95</v>
      </c>
      <c r="AW344" s="163" t="s">
        <v>103</v>
      </c>
      <c r="AX344" s="163" t="s">
        <v>21</v>
      </c>
      <c r="AY344" s="163" t="s">
        <v>137</v>
      </c>
    </row>
    <row r="345" spans="2:65" s="9" customFormat="1" ht="27" customHeight="1">
      <c r="B345" s="25"/>
      <c r="C345" s="142" t="s">
        <v>458</v>
      </c>
      <c r="D345" s="142" t="s">
        <v>138</v>
      </c>
      <c r="E345" s="143" t="s">
        <v>459</v>
      </c>
      <c r="F345" s="208" t="s">
        <v>460</v>
      </c>
      <c r="G345" s="208"/>
      <c r="H345" s="208"/>
      <c r="I345" s="208"/>
      <c r="J345" s="144" t="s">
        <v>141</v>
      </c>
      <c r="K345" s="145">
        <v>8</v>
      </c>
      <c r="L345" s="209"/>
      <c r="M345" s="209"/>
      <c r="N345" s="210">
        <f>ROUND($L$345*$K$345,2)</f>
        <v>0</v>
      </c>
      <c r="O345" s="210"/>
      <c r="P345" s="210"/>
      <c r="Q345" s="210"/>
      <c r="R345" s="27"/>
      <c r="T345" s="146"/>
      <c r="U345" s="147" t="s">
        <v>45</v>
      </c>
      <c r="V345" s="148">
        <v>1.3740000000000001</v>
      </c>
      <c r="W345" s="148">
        <f>$V$345*$K$345</f>
        <v>10.992000000000001</v>
      </c>
      <c r="X345" s="148">
        <v>0.16700000000000001</v>
      </c>
      <c r="Y345" s="148">
        <f>$X$345*$K$345</f>
        <v>1.3360000000000001</v>
      </c>
      <c r="Z345" s="148">
        <v>0</v>
      </c>
      <c r="AA345" s="149">
        <f>$Z$345*$K$345</f>
        <v>0</v>
      </c>
      <c r="AR345" s="9" t="s">
        <v>142</v>
      </c>
      <c r="AT345" s="9" t="s">
        <v>138</v>
      </c>
      <c r="AU345" s="9" t="s">
        <v>95</v>
      </c>
      <c r="AY345" s="9" t="s">
        <v>137</v>
      </c>
      <c r="BE345" s="150">
        <f>IF($U$345="základní",$N$345,0)</f>
        <v>0</v>
      </c>
      <c r="BF345" s="150">
        <f>IF($U$345="snížená",$N$345,0)</f>
        <v>0</v>
      </c>
      <c r="BG345" s="150">
        <f>IF($U$345="zákl. přenesená",$N$345,0)</f>
        <v>0</v>
      </c>
      <c r="BH345" s="150">
        <f>IF($U$345="sníž. přenesená",$N$345,0)</f>
        <v>0</v>
      </c>
      <c r="BI345" s="150">
        <f>IF($U$345="nulová",$N$345,0)</f>
        <v>0</v>
      </c>
      <c r="BJ345" s="9" t="s">
        <v>21</v>
      </c>
      <c r="BK345" s="150">
        <f>ROUND($L$345*$K$345,2)</f>
        <v>0</v>
      </c>
      <c r="BL345" s="9" t="s">
        <v>142</v>
      </c>
      <c r="BM345" s="9" t="s">
        <v>461</v>
      </c>
    </row>
    <row r="346" spans="2:65" s="9" customFormat="1" ht="27" customHeight="1">
      <c r="B346" s="25"/>
      <c r="C346" s="142" t="s">
        <v>462</v>
      </c>
      <c r="D346" s="142" t="s">
        <v>138</v>
      </c>
      <c r="E346" s="143" t="s">
        <v>463</v>
      </c>
      <c r="F346" s="208" t="s">
        <v>464</v>
      </c>
      <c r="G346" s="208"/>
      <c r="H346" s="208"/>
      <c r="I346" s="208"/>
      <c r="J346" s="144" t="s">
        <v>141</v>
      </c>
      <c r="K346" s="145">
        <v>180</v>
      </c>
      <c r="L346" s="209"/>
      <c r="M346" s="209"/>
      <c r="N346" s="210">
        <f>ROUND($L$346*$K$346,2)</f>
        <v>0</v>
      </c>
      <c r="O346" s="210"/>
      <c r="P346" s="210"/>
      <c r="Q346" s="210"/>
      <c r="R346" s="27"/>
      <c r="T346" s="146"/>
      <c r="U346" s="147" t="s">
        <v>45</v>
      </c>
      <c r="V346" s="148">
        <v>0.53</v>
      </c>
      <c r="W346" s="148">
        <f>$V$346*$K$346</f>
        <v>95.4</v>
      </c>
      <c r="X346" s="148">
        <v>8.4250000000000005E-2</v>
      </c>
      <c r="Y346" s="148">
        <f>$X$346*$K$346</f>
        <v>15.165000000000001</v>
      </c>
      <c r="Z346" s="148">
        <v>0</v>
      </c>
      <c r="AA346" s="149">
        <f>$Z$346*$K$346</f>
        <v>0</v>
      </c>
      <c r="AR346" s="9" t="s">
        <v>142</v>
      </c>
      <c r="AT346" s="9" t="s">
        <v>138</v>
      </c>
      <c r="AU346" s="9" t="s">
        <v>95</v>
      </c>
      <c r="AY346" s="9" t="s">
        <v>137</v>
      </c>
      <c r="BE346" s="150">
        <f>IF($U$346="základní",$N$346,0)</f>
        <v>0</v>
      </c>
      <c r="BF346" s="150">
        <f>IF($U$346="snížená",$N$346,0)</f>
        <v>0</v>
      </c>
      <c r="BG346" s="150">
        <f>IF($U$346="zákl. přenesená",$N$346,0)</f>
        <v>0</v>
      </c>
      <c r="BH346" s="150">
        <f>IF($U$346="sníž. přenesená",$N$346,0)</f>
        <v>0</v>
      </c>
      <c r="BI346" s="150">
        <f>IF($U$346="nulová",$N$346,0)</f>
        <v>0</v>
      </c>
      <c r="BJ346" s="9" t="s">
        <v>21</v>
      </c>
      <c r="BK346" s="150">
        <f>ROUND($L$346*$K$346,2)</f>
        <v>0</v>
      </c>
      <c r="BL346" s="9" t="s">
        <v>142</v>
      </c>
      <c r="BM346" s="9" t="s">
        <v>465</v>
      </c>
    </row>
    <row r="347" spans="2:65" s="9" customFormat="1" ht="51" customHeight="1">
      <c r="B347" s="25"/>
      <c r="C347" s="171" t="s">
        <v>466</v>
      </c>
      <c r="D347" s="171" t="s">
        <v>244</v>
      </c>
      <c r="E347" s="172" t="s">
        <v>467</v>
      </c>
      <c r="F347" s="216" t="s">
        <v>468</v>
      </c>
      <c r="G347" s="216"/>
      <c r="H347" s="216"/>
      <c r="I347" s="216"/>
      <c r="J347" s="173" t="s">
        <v>141</v>
      </c>
      <c r="K347" s="174">
        <v>181.8</v>
      </c>
      <c r="L347" s="217"/>
      <c r="M347" s="217"/>
      <c r="N347" s="218">
        <f>ROUND($L$347*$K$347,2)</f>
        <v>0</v>
      </c>
      <c r="O347" s="218"/>
      <c r="P347" s="218"/>
      <c r="Q347" s="218"/>
      <c r="R347" s="27"/>
      <c r="T347" s="146"/>
      <c r="U347" s="147" t="s">
        <v>45</v>
      </c>
      <c r="V347" s="148">
        <v>0</v>
      </c>
      <c r="W347" s="148">
        <f>$V$347*$K$347</f>
        <v>0</v>
      </c>
      <c r="X347" s="148">
        <v>0</v>
      </c>
      <c r="Y347" s="148">
        <f>$X$347*$K$347</f>
        <v>0</v>
      </c>
      <c r="Z347" s="148">
        <v>0</v>
      </c>
      <c r="AA347" s="149">
        <f>$Z$347*$K$347</f>
        <v>0</v>
      </c>
      <c r="AR347" s="9" t="s">
        <v>183</v>
      </c>
      <c r="AT347" s="9" t="s">
        <v>244</v>
      </c>
      <c r="AU347" s="9" t="s">
        <v>95</v>
      </c>
      <c r="AY347" s="9" t="s">
        <v>137</v>
      </c>
      <c r="BE347" s="150">
        <f>IF($U$347="základní",$N$347,0)</f>
        <v>0</v>
      </c>
      <c r="BF347" s="150">
        <f>IF($U$347="snížená",$N$347,0)</f>
        <v>0</v>
      </c>
      <c r="BG347" s="150">
        <f>IF($U$347="zákl. přenesená",$N$347,0)</f>
        <v>0</v>
      </c>
      <c r="BH347" s="150">
        <f>IF($U$347="sníž. přenesená",$N$347,0)</f>
        <v>0</v>
      </c>
      <c r="BI347" s="150">
        <f>IF($U$347="nulová",$N$347,0)</f>
        <v>0</v>
      </c>
      <c r="BJ347" s="9" t="s">
        <v>21</v>
      </c>
      <c r="BK347" s="150">
        <f>ROUND($L$347*$K$347,2)</f>
        <v>0</v>
      </c>
      <c r="BL347" s="9" t="s">
        <v>142</v>
      </c>
      <c r="BM347" s="9" t="s">
        <v>469</v>
      </c>
    </row>
    <row r="348" spans="2:65" s="9" customFormat="1" ht="27" customHeight="1">
      <c r="B348" s="25"/>
      <c r="C348" s="142" t="s">
        <v>470</v>
      </c>
      <c r="D348" s="142" t="s">
        <v>138</v>
      </c>
      <c r="E348" s="143" t="s">
        <v>471</v>
      </c>
      <c r="F348" s="208" t="s">
        <v>472</v>
      </c>
      <c r="G348" s="208"/>
      <c r="H348" s="208"/>
      <c r="I348" s="208"/>
      <c r="J348" s="144" t="s">
        <v>141</v>
      </c>
      <c r="K348" s="145">
        <v>46.3</v>
      </c>
      <c r="L348" s="209"/>
      <c r="M348" s="209"/>
      <c r="N348" s="210">
        <f>ROUND($L$348*$K$348,2)</f>
        <v>0</v>
      </c>
      <c r="O348" s="210"/>
      <c r="P348" s="210"/>
      <c r="Q348" s="210"/>
      <c r="R348" s="27"/>
      <c r="T348" s="146"/>
      <c r="U348" s="147" t="s">
        <v>45</v>
      </c>
      <c r="V348" s="148">
        <v>0.5</v>
      </c>
      <c r="W348" s="148">
        <f>$V$348*$K$348</f>
        <v>23.15</v>
      </c>
      <c r="X348" s="148">
        <v>9.8000000000000004E-2</v>
      </c>
      <c r="Y348" s="148">
        <f>$X$348*$K$348</f>
        <v>4.5373999999999999</v>
      </c>
      <c r="Z348" s="148">
        <v>0</v>
      </c>
      <c r="AA348" s="149">
        <f>$Z$348*$K$348</f>
        <v>0</v>
      </c>
      <c r="AR348" s="9" t="s">
        <v>142</v>
      </c>
      <c r="AT348" s="9" t="s">
        <v>138</v>
      </c>
      <c r="AU348" s="9" t="s">
        <v>95</v>
      </c>
      <c r="AY348" s="9" t="s">
        <v>137</v>
      </c>
      <c r="BE348" s="150">
        <f>IF($U$348="základní",$N$348,0)</f>
        <v>0</v>
      </c>
      <c r="BF348" s="150">
        <f>IF($U$348="snížená",$N$348,0)</f>
        <v>0</v>
      </c>
      <c r="BG348" s="150">
        <f>IF($U$348="zákl. přenesená",$N$348,0)</f>
        <v>0</v>
      </c>
      <c r="BH348" s="150">
        <f>IF($U$348="sníž. přenesená",$N$348,0)</f>
        <v>0</v>
      </c>
      <c r="BI348" s="150">
        <f>IF($U$348="nulová",$N$348,0)</f>
        <v>0</v>
      </c>
      <c r="BJ348" s="9" t="s">
        <v>21</v>
      </c>
      <c r="BK348" s="150">
        <f>ROUND($L$348*$K$348,2)</f>
        <v>0</v>
      </c>
      <c r="BL348" s="9" t="s">
        <v>142</v>
      </c>
      <c r="BM348" s="9" t="s">
        <v>473</v>
      </c>
    </row>
    <row r="349" spans="2:65" s="9" customFormat="1" ht="18.75" customHeight="1">
      <c r="B349" s="151"/>
      <c r="C349" s="26"/>
      <c r="D349" s="26"/>
      <c r="E349" s="152"/>
      <c r="F349" s="219" t="s">
        <v>151</v>
      </c>
      <c r="G349" s="219"/>
      <c r="H349" s="219"/>
      <c r="I349" s="219"/>
      <c r="J349" s="26"/>
      <c r="K349" s="152"/>
      <c r="N349" s="26"/>
      <c r="O349" s="26"/>
      <c r="P349" s="26"/>
      <c r="Q349" s="26"/>
      <c r="R349" s="153"/>
      <c r="T349" s="154"/>
      <c r="AA349" s="155"/>
      <c r="AT349" s="156" t="s">
        <v>145</v>
      </c>
      <c r="AU349" s="156" t="s">
        <v>95</v>
      </c>
      <c r="AV349" s="156" t="s">
        <v>21</v>
      </c>
      <c r="AW349" s="156" t="s">
        <v>103</v>
      </c>
      <c r="AX349" s="156" t="s">
        <v>80</v>
      </c>
      <c r="AY349" s="156" t="s">
        <v>137</v>
      </c>
    </row>
    <row r="350" spans="2:65" s="9" customFormat="1" ht="18.75" customHeight="1">
      <c r="B350" s="157"/>
      <c r="C350" s="26"/>
      <c r="D350" s="26"/>
      <c r="E350" s="158"/>
      <c r="F350" s="212" t="s">
        <v>152</v>
      </c>
      <c r="G350" s="212"/>
      <c r="H350" s="212"/>
      <c r="I350" s="212"/>
      <c r="J350" s="26"/>
      <c r="K350" s="159">
        <v>46.3</v>
      </c>
      <c r="N350" s="26"/>
      <c r="O350" s="26"/>
      <c r="P350" s="26"/>
      <c r="Q350" s="26"/>
      <c r="R350" s="160"/>
      <c r="T350" s="161"/>
      <c r="AA350" s="162"/>
      <c r="AT350" s="163" t="s">
        <v>145</v>
      </c>
      <c r="AU350" s="163" t="s">
        <v>95</v>
      </c>
      <c r="AV350" s="163" t="s">
        <v>95</v>
      </c>
      <c r="AW350" s="163" t="s">
        <v>103</v>
      </c>
      <c r="AX350" s="163" t="s">
        <v>80</v>
      </c>
      <c r="AY350" s="163" t="s">
        <v>137</v>
      </c>
    </row>
    <row r="351" spans="2:65" s="9" customFormat="1" ht="18.75" customHeight="1">
      <c r="B351" s="164"/>
      <c r="C351" s="26"/>
      <c r="D351" s="26"/>
      <c r="E351" s="165"/>
      <c r="F351" s="213" t="s">
        <v>147</v>
      </c>
      <c r="G351" s="213"/>
      <c r="H351" s="213"/>
      <c r="I351" s="213"/>
      <c r="J351" s="26"/>
      <c r="K351" s="166">
        <v>46.3</v>
      </c>
      <c r="N351" s="26"/>
      <c r="O351" s="26"/>
      <c r="P351" s="26"/>
      <c r="Q351" s="26"/>
      <c r="R351" s="167"/>
      <c r="T351" s="168"/>
      <c r="AA351" s="169"/>
      <c r="AT351" s="170" t="s">
        <v>145</v>
      </c>
      <c r="AU351" s="170" t="s">
        <v>95</v>
      </c>
      <c r="AV351" s="170" t="s">
        <v>142</v>
      </c>
      <c r="AW351" s="170" t="s">
        <v>103</v>
      </c>
      <c r="AX351" s="170" t="s">
        <v>21</v>
      </c>
      <c r="AY351" s="170" t="s">
        <v>137</v>
      </c>
    </row>
    <row r="352" spans="2:65" s="9" customFormat="1" ht="27" customHeight="1">
      <c r="B352" s="25"/>
      <c r="C352" s="171" t="s">
        <v>474</v>
      </c>
      <c r="D352" s="171" t="s">
        <v>244</v>
      </c>
      <c r="E352" s="172" t="s">
        <v>475</v>
      </c>
      <c r="F352" s="216" t="s">
        <v>476</v>
      </c>
      <c r="G352" s="216"/>
      <c r="H352" s="216"/>
      <c r="I352" s="216"/>
      <c r="J352" s="173" t="s">
        <v>263</v>
      </c>
      <c r="K352" s="174">
        <v>194.53399999999999</v>
      </c>
      <c r="L352" s="217"/>
      <c r="M352" s="217"/>
      <c r="N352" s="218">
        <f>ROUND($L$352*$K$352,2)</f>
        <v>0</v>
      </c>
      <c r="O352" s="218"/>
      <c r="P352" s="218"/>
      <c r="Q352" s="218"/>
      <c r="R352" s="27"/>
      <c r="T352" s="146"/>
      <c r="U352" s="147" t="s">
        <v>45</v>
      </c>
      <c r="V352" s="148">
        <v>0</v>
      </c>
      <c r="W352" s="148">
        <f>$V$352*$K$352</f>
        <v>0</v>
      </c>
      <c r="X352" s="148">
        <v>3.3000000000000002E-2</v>
      </c>
      <c r="Y352" s="148">
        <f>$X$352*$K$352</f>
        <v>6.4196220000000004</v>
      </c>
      <c r="Z352" s="148">
        <v>0</v>
      </c>
      <c r="AA352" s="149">
        <f>$Z$352*$K$352</f>
        <v>0</v>
      </c>
      <c r="AR352" s="9" t="s">
        <v>183</v>
      </c>
      <c r="AT352" s="9" t="s">
        <v>244</v>
      </c>
      <c r="AU352" s="9" t="s">
        <v>95</v>
      </c>
      <c r="AY352" s="9" t="s">
        <v>137</v>
      </c>
      <c r="BE352" s="150">
        <f>IF($U$352="základní",$N$352,0)</f>
        <v>0</v>
      </c>
      <c r="BF352" s="150">
        <f>IF($U$352="snížená",$N$352,0)</f>
        <v>0</v>
      </c>
      <c r="BG352" s="150">
        <f>IF($U$352="zákl. přenesená",$N$352,0)</f>
        <v>0</v>
      </c>
      <c r="BH352" s="150">
        <f>IF($U$352="sníž. přenesená",$N$352,0)</f>
        <v>0</v>
      </c>
      <c r="BI352" s="150">
        <f>IF($U$352="nulová",$N$352,0)</f>
        <v>0</v>
      </c>
      <c r="BJ352" s="9" t="s">
        <v>21</v>
      </c>
      <c r="BK352" s="150">
        <f>ROUND($L$352*$K$352,2)</f>
        <v>0</v>
      </c>
      <c r="BL352" s="9" t="s">
        <v>142</v>
      </c>
      <c r="BM352" s="9" t="s">
        <v>477</v>
      </c>
    </row>
    <row r="353" spans="2:65" s="9" customFormat="1" ht="18.75" customHeight="1">
      <c r="B353" s="157"/>
      <c r="C353" s="26"/>
      <c r="D353" s="26"/>
      <c r="E353" s="158"/>
      <c r="F353" s="212" t="s">
        <v>478</v>
      </c>
      <c r="G353" s="212"/>
      <c r="H353" s="212"/>
      <c r="I353" s="212"/>
      <c r="J353" s="26"/>
      <c r="K353" s="159">
        <v>192.608</v>
      </c>
      <c r="N353" s="26"/>
      <c r="O353" s="26"/>
      <c r="P353" s="26"/>
      <c r="Q353" s="26"/>
      <c r="R353" s="160"/>
      <c r="T353" s="161"/>
      <c r="AA353" s="162"/>
      <c r="AT353" s="163" t="s">
        <v>145</v>
      </c>
      <c r="AU353" s="163" t="s">
        <v>95</v>
      </c>
      <c r="AV353" s="163" t="s">
        <v>95</v>
      </c>
      <c r="AW353" s="163" t="s">
        <v>103</v>
      </c>
      <c r="AX353" s="163" t="s">
        <v>21</v>
      </c>
      <c r="AY353" s="163" t="s">
        <v>137</v>
      </c>
    </row>
    <row r="354" spans="2:65" s="129" customFormat="1" ht="30.75" customHeight="1">
      <c r="B354" s="130"/>
      <c r="C354" s="131"/>
      <c r="D354" s="140" t="s">
        <v>110</v>
      </c>
      <c r="E354" s="140"/>
      <c r="F354" s="140"/>
      <c r="G354" s="140"/>
      <c r="H354" s="140"/>
      <c r="I354" s="140"/>
      <c r="J354" s="140"/>
      <c r="K354" s="140"/>
      <c r="L354" s="141"/>
      <c r="M354" s="141"/>
      <c r="N354" s="211">
        <f>$BK$354</f>
        <v>0</v>
      </c>
      <c r="O354" s="211"/>
      <c r="P354" s="211"/>
      <c r="Q354" s="211"/>
      <c r="R354" s="134"/>
      <c r="T354" s="135"/>
      <c r="W354" s="136">
        <f>SUM($W$355:$W$379)</f>
        <v>165.75432499999999</v>
      </c>
      <c r="Y354" s="136">
        <f>SUM($Y$355:$Y$379)</f>
        <v>2.0780990500000001</v>
      </c>
      <c r="AA354" s="137">
        <f>SUM($AA$355:$AA$379)</f>
        <v>0</v>
      </c>
      <c r="AR354" s="138" t="s">
        <v>21</v>
      </c>
      <c r="AT354" s="138" t="s">
        <v>79</v>
      </c>
      <c r="AU354" s="138" t="s">
        <v>21</v>
      </c>
      <c r="AY354" s="138" t="s">
        <v>137</v>
      </c>
      <c r="BK354" s="139">
        <f>SUM($BK$355:$BK$379)</f>
        <v>0</v>
      </c>
    </row>
    <row r="355" spans="2:65" s="9" customFormat="1" ht="27" customHeight="1">
      <c r="B355" s="25"/>
      <c r="C355" s="142" t="s">
        <v>479</v>
      </c>
      <c r="D355" s="142" t="s">
        <v>138</v>
      </c>
      <c r="E355" s="143" t="s">
        <v>480</v>
      </c>
      <c r="F355" s="208" t="s">
        <v>481</v>
      </c>
      <c r="G355" s="208"/>
      <c r="H355" s="208"/>
      <c r="I355" s="208"/>
      <c r="J355" s="144" t="s">
        <v>141</v>
      </c>
      <c r="K355" s="145">
        <v>0.66</v>
      </c>
      <c r="L355" s="209"/>
      <c r="M355" s="209"/>
      <c r="N355" s="210">
        <f>ROUND($L$355*$K$355,2)</f>
        <v>0</v>
      </c>
      <c r="O355" s="210"/>
      <c r="P355" s="210"/>
      <c r="Q355" s="210"/>
      <c r="R355" s="27"/>
      <c r="T355" s="146"/>
      <c r="U355" s="147" t="s">
        <v>45</v>
      </c>
      <c r="V355" s="148">
        <v>0.41</v>
      </c>
      <c r="W355" s="148">
        <f>$V$355*$K$355</f>
        <v>0.27060000000000001</v>
      </c>
      <c r="X355" s="148">
        <v>4.8900000000000002E-3</v>
      </c>
      <c r="Y355" s="148">
        <f>$X$355*$K$355</f>
        <v>3.2274000000000005E-3</v>
      </c>
      <c r="Z355" s="148">
        <v>0</v>
      </c>
      <c r="AA355" s="149">
        <f>$Z$355*$K$355</f>
        <v>0</v>
      </c>
      <c r="AR355" s="9" t="s">
        <v>142</v>
      </c>
      <c r="AT355" s="9" t="s">
        <v>138</v>
      </c>
      <c r="AU355" s="9" t="s">
        <v>95</v>
      </c>
      <c r="AY355" s="9" t="s">
        <v>137</v>
      </c>
      <c r="BE355" s="150">
        <f>IF($U$355="základní",$N$355,0)</f>
        <v>0</v>
      </c>
      <c r="BF355" s="150">
        <f>IF($U$355="snížená",$N$355,0)</f>
        <v>0</v>
      </c>
      <c r="BG355" s="150">
        <f>IF($U$355="zákl. přenesená",$N$355,0)</f>
        <v>0</v>
      </c>
      <c r="BH355" s="150">
        <f>IF($U$355="sníž. přenesená",$N$355,0)</f>
        <v>0</v>
      </c>
      <c r="BI355" s="150">
        <f>IF($U$355="nulová",$N$355,0)</f>
        <v>0</v>
      </c>
      <c r="BJ355" s="9" t="s">
        <v>21</v>
      </c>
      <c r="BK355" s="150">
        <f>ROUND($L$355*$K$355,2)</f>
        <v>0</v>
      </c>
      <c r="BL355" s="9" t="s">
        <v>142</v>
      </c>
      <c r="BM355" s="9" t="s">
        <v>482</v>
      </c>
    </row>
    <row r="356" spans="2:65" s="9" customFormat="1" ht="18.75" customHeight="1">
      <c r="B356" s="157"/>
      <c r="C356" s="26"/>
      <c r="D356" s="26"/>
      <c r="E356" s="158"/>
      <c r="F356" s="212" t="s">
        <v>483</v>
      </c>
      <c r="G356" s="212"/>
      <c r="H356" s="212"/>
      <c r="I356" s="212"/>
      <c r="J356" s="26"/>
      <c r="K356" s="159">
        <v>0.66</v>
      </c>
      <c r="N356" s="26"/>
      <c r="O356" s="26"/>
      <c r="P356" s="26"/>
      <c r="Q356" s="26"/>
      <c r="R356" s="160"/>
      <c r="T356" s="161"/>
      <c r="AA356" s="162"/>
      <c r="AT356" s="163" t="s">
        <v>145</v>
      </c>
      <c r="AU356" s="163" t="s">
        <v>95</v>
      </c>
      <c r="AV356" s="163" t="s">
        <v>95</v>
      </c>
      <c r="AW356" s="163" t="s">
        <v>103</v>
      </c>
      <c r="AX356" s="163" t="s">
        <v>21</v>
      </c>
      <c r="AY356" s="163" t="s">
        <v>137</v>
      </c>
    </row>
    <row r="357" spans="2:65" s="9" customFormat="1" ht="27" customHeight="1">
      <c r="B357" s="25"/>
      <c r="C357" s="142" t="s">
        <v>484</v>
      </c>
      <c r="D357" s="142" t="s">
        <v>138</v>
      </c>
      <c r="E357" s="143" t="s">
        <v>485</v>
      </c>
      <c r="F357" s="208" t="s">
        <v>486</v>
      </c>
      <c r="G357" s="208"/>
      <c r="H357" s="208"/>
      <c r="I357" s="208"/>
      <c r="J357" s="144" t="s">
        <v>141</v>
      </c>
      <c r="K357" s="145">
        <v>0.66</v>
      </c>
      <c r="L357" s="209"/>
      <c r="M357" s="209"/>
      <c r="N357" s="210">
        <f>ROUND($L$357*$K$357,2)</f>
        <v>0</v>
      </c>
      <c r="O357" s="210"/>
      <c r="P357" s="210"/>
      <c r="Q357" s="210"/>
      <c r="R357" s="27"/>
      <c r="T357" s="146"/>
      <c r="U357" s="147" t="s">
        <v>45</v>
      </c>
      <c r="V357" s="148">
        <v>0.28499999999999998</v>
      </c>
      <c r="W357" s="148">
        <f>$V$357*$K$357</f>
        <v>0.18809999999999999</v>
      </c>
      <c r="X357" s="148">
        <v>2.6800000000000001E-3</v>
      </c>
      <c r="Y357" s="148">
        <f>$X$357*$K$357</f>
        <v>1.7688000000000001E-3</v>
      </c>
      <c r="Z357" s="148">
        <v>0</v>
      </c>
      <c r="AA357" s="149">
        <f>$Z$357*$K$357</f>
        <v>0</v>
      </c>
      <c r="AR357" s="9" t="s">
        <v>142</v>
      </c>
      <c r="AT357" s="9" t="s">
        <v>138</v>
      </c>
      <c r="AU357" s="9" t="s">
        <v>95</v>
      </c>
      <c r="AY357" s="9" t="s">
        <v>137</v>
      </c>
      <c r="BE357" s="150">
        <f>IF($U$357="základní",$N$357,0)</f>
        <v>0</v>
      </c>
      <c r="BF357" s="150">
        <f>IF($U$357="snížená",$N$357,0)</f>
        <v>0</v>
      </c>
      <c r="BG357" s="150">
        <f>IF($U$357="zákl. přenesená",$N$357,0)</f>
        <v>0</v>
      </c>
      <c r="BH357" s="150">
        <f>IF($U$357="sníž. přenesená",$N$357,0)</f>
        <v>0</v>
      </c>
      <c r="BI357" s="150">
        <f>IF($U$357="nulová",$N$357,0)</f>
        <v>0</v>
      </c>
      <c r="BJ357" s="9" t="s">
        <v>21</v>
      </c>
      <c r="BK357" s="150">
        <f>ROUND($L$357*$K$357,2)</f>
        <v>0</v>
      </c>
      <c r="BL357" s="9" t="s">
        <v>142</v>
      </c>
      <c r="BM357" s="9" t="s">
        <v>487</v>
      </c>
    </row>
    <row r="358" spans="2:65" s="9" customFormat="1" ht="27" customHeight="1">
      <c r="B358" s="25"/>
      <c r="C358" s="142" t="s">
        <v>488</v>
      </c>
      <c r="D358" s="142" t="s">
        <v>138</v>
      </c>
      <c r="E358" s="143" t="s">
        <v>489</v>
      </c>
      <c r="F358" s="208" t="s">
        <v>490</v>
      </c>
      <c r="G358" s="208"/>
      <c r="H358" s="208"/>
      <c r="I358" s="208"/>
      <c r="J358" s="144" t="s">
        <v>141</v>
      </c>
      <c r="K358" s="145">
        <v>241.285</v>
      </c>
      <c r="L358" s="209"/>
      <c r="M358" s="209"/>
      <c r="N358" s="210">
        <f>ROUND($L$358*$K$358,2)</f>
        <v>0</v>
      </c>
      <c r="O358" s="210"/>
      <c r="P358" s="210"/>
      <c r="Q358" s="210"/>
      <c r="R358" s="27"/>
      <c r="T358" s="146"/>
      <c r="U358" s="147" t="s">
        <v>45</v>
      </c>
      <c r="V358" s="148">
        <v>0.33</v>
      </c>
      <c r="W358" s="148">
        <f>$V$358*$K$358</f>
        <v>79.624049999999997</v>
      </c>
      <c r="X358" s="148">
        <v>4.8900000000000002E-3</v>
      </c>
      <c r="Y358" s="148">
        <f>$X$358*$K$358</f>
        <v>1.1798836500000001</v>
      </c>
      <c r="Z358" s="148">
        <v>0</v>
      </c>
      <c r="AA358" s="149">
        <f>$Z$358*$K$358</f>
        <v>0</v>
      </c>
      <c r="AR358" s="9" t="s">
        <v>142</v>
      </c>
      <c r="AT358" s="9" t="s">
        <v>138</v>
      </c>
      <c r="AU358" s="9" t="s">
        <v>95</v>
      </c>
      <c r="AY358" s="9" t="s">
        <v>137</v>
      </c>
      <c r="BE358" s="150">
        <f>IF($U$358="základní",$N$358,0)</f>
        <v>0</v>
      </c>
      <c r="BF358" s="150">
        <f>IF($U$358="snížená",$N$358,0)</f>
        <v>0</v>
      </c>
      <c r="BG358" s="150">
        <f>IF($U$358="zákl. přenesená",$N$358,0)</f>
        <v>0</v>
      </c>
      <c r="BH358" s="150">
        <f>IF($U$358="sníž. přenesená",$N$358,0)</f>
        <v>0</v>
      </c>
      <c r="BI358" s="150">
        <f>IF($U$358="nulová",$N$358,0)</f>
        <v>0</v>
      </c>
      <c r="BJ358" s="9" t="s">
        <v>21</v>
      </c>
      <c r="BK358" s="150">
        <f>ROUND($L$358*$K$358,2)</f>
        <v>0</v>
      </c>
      <c r="BL358" s="9" t="s">
        <v>142</v>
      </c>
      <c r="BM358" s="9" t="s">
        <v>491</v>
      </c>
    </row>
    <row r="359" spans="2:65" s="9" customFormat="1" ht="18.75" customHeight="1">
      <c r="B359" s="157"/>
      <c r="C359" s="26"/>
      <c r="D359" s="26"/>
      <c r="E359" s="158"/>
      <c r="F359" s="212" t="s">
        <v>492</v>
      </c>
      <c r="G359" s="212"/>
      <c r="H359" s="212"/>
      <c r="I359" s="212"/>
      <c r="J359" s="26"/>
      <c r="K359" s="159">
        <v>7.3789999999999996</v>
      </c>
      <c r="N359" s="26"/>
      <c r="O359" s="26"/>
      <c r="P359" s="26"/>
      <c r="Q359" s="26"/>
      <c r="R359" s="160"/>
      <c r="T359" s="161"/>
      <c r="AA359" s="162"/>
      <c r="AT359" s="163" t="s">
        <v>145</v>
      </c>
      <c r="AU359" s="163" t="s">
        <v>95</v>
      </c>
      <c r="AV359" s="163" t="s">
        <v>95</v>
      </c>
      <c r="AW359" s="163" t="s">
        <v>103</v>
      </c>
      <c r="AX359" s="163" t="s">
        <v>80</v>
      </c>
      <c r="AY359" s="163" t="s">
        <v>137</v>
      </c>
    </row>
    <row r="360" spans="2:65" s="9" customFormat="1" ht="18.75" customHeight="1">
      <c r="B360" s="157"/>
      <c r="C360" s="26"/>
      <c r="D360" s="26"/>
      <c r="E360" s="158"/>
      <c r="F360" s="212" t="s">
        <v>493</v>
      </c>
      <c r="G360" s="212"/>
      <c r="H360" s="212"/>
      <c r="I360" s="212"/>
      <c r="J360" s="26"/>
      <c r="K360" s="159">
        <v>128</v>
      </c>
      <c r="N360" s="26"/>
      <c r="O360" s="26"/>
      <c r="P360" s="26"/>
      <c r="Q360" s="26"/>
      <c r="R360" s="160"/>
      <c r="T360" s="161"/>
      <c r="AA360" s="162"/>
      <c r="AT360" s="163" t="s">
        <v>145</v>
      </c>
      <c r="AU360" s="163" t="s">
        <v>95</v>
      </c>
      <c r="AV360" s="163" t="s">
        <v>95</v>
      </c>
      <c r="AW360" s="163" t="s">
        <v>103</v>
      </c>
      <c r="AX360" s="163" t="s">
        <v>80</v>
      </c>
      <c r="AY360" s="163" t="s">
        <v>137</v>
      </c>
    </row>
    <row r="361" spans="2:65" s="9" customFormat="1" ht="18.75" customHeight="1">
      <c r="B361" s="157"/>
      <c r="C361" s="26"/>
      <c r="D361" s="26"/>
      <c r="E361" s="158"/>
      <c r="F361" s="212" t="s">
        <v>494</v>
      </c>
      <c r="G361" s="212"/>
      <c r="H361" s="212"/>
      <c r="I361" s="212"/>
      <c r="J361" s="26"/>
      <c r="K361" s="159">
        <v>57.8</v>
      </c>
      <c r="N361" s="26"/>
      <c r="O361" s="26"/>
      <c r="P361" s="26"/>
      <c r="Q361" s="26"/>
      <c r="R361" s="160"/>
      <c r="T361" s="161"/>
      <c r="AA361" s="162"/>
      <c r="AT361" s="163" t="s">
        <v>145</v>
      </c>
      <c r="AU361" s="163" t="s">
        <v>95</v>
      </c>
      <c r="AV361" s="163" t="s">
        <v>95</v>
      </c>
      <c r="AW361" s="163" t="s">
        <v>103</v>
      </c>
      <c r="AX361" s="163" t="s">
        <v>80</v>
      </c>
      <c r="AY361" s="163" t="s">
        <v>137</v>
      </c>
    </row>
    <row r="362" spans="2:65" s="9" customFormat="1" ht="18.75" customHeight="1">
      <c r="B362" s="157"/>
      <c r="C362" s="26"/>
      <c r="D362" s="26"/>
      <c r="E362" s="158"/>
      <c r="F362" s="212" t="s">
        <v>495</v>
      </c>
      <c r="G362" s="212"/>
      <c r="H362" s="212"/>
      <c r="I362" s="212"/>
      <c r="J362" s="26"/>
      <c r="K362" s="159">
        <v>21.46</v>
      </c>
      <c r="N362" s="26"/>
      <c r="O362" s="26"/>
      <c r="P362" s="26"/>
      <c r="Q362" s="26"/>
      <c r="R362" s="160"/>
      <c r="T362" s="161"/>
      <c r="AA362" s="162"/>
      <c r="AT362" s="163" t="s">
        <v>145</v>
      </c>
      <c r="AU362" s="163" t="s">
        <v>95</v>
      </c>
      <c r="AV362" s="163" t="s">
        <v>95</v>
      </c>
      <c r="AW362" s="163" t="s">
        <v>103</v>
      </c>
      <c r="AX362" s="163" t="s">
        <v>80</v>
      </c>
      <c r="AY362" s="163" t="s">
        <v>137</v>
      </c>
    </row>
    <row r="363" spans="2:65" s="9" customFormat="1" ht="18.75" customHeight="1">
      <c r="B363" s="157"/>
      <c r="C363" s="26"/>
      <c r="D363" s="26"/>
      <c r="E363" s="158"/>
      <c r="F363" s="212" t="s">
        <v>392</v>
      </c>
      <c r="G363" s="212"/>
      <c r="H363" s="212"/>
      <c r="I363" s="212"/>
      <c r="J363" s="26"/>
      <c r="K363" s="159">
        <v>22.4</v>
      </c>
      <c r="N363" s="26"/>
      <c r="O363" s="26"/>
      <c r="P363" s="26"/>
      <c r="Q363" s="26"/>
      <c r="R363" s="160"/>
      <c r="T363" s="161"/>
      <c r="AA363" s="162"/>
      <c r="AT363" s="163" t="s">
        <v>145</v>
      </c>
      <c r="AU363" s="163" t="s">
        <v>95</v>
      </c>
      <c r="AV363" s="163" t="s">
        <v>95</v>
      </c>
      <c r="AW363" s="163" t="s">
        <v>103</v>
      </c>
      <c r="AX363" s="163" t="s">
        <v>80</v>
      </c>
      <c r="AY363" s="163" t="s">
        <v>137</v>
      </c>
    </row>
    <row r="364" spans="2:65" s="9" customFormat="1" ht="18.75" customHeight="1">
      <c r="B364" s="157"/>
      <c r="C364" s="26"/>
      <c r="D364" s="26"/>
      <c r="E364" s="158"/>
      <c r="F364" s="212" t="s">
        <v>393</v>
      </c>
      <c r="G364" s="212"/>
      <c r="H364" s="212"/>
      <c r="I364" s="212"/>
      <c r="J364" s="26"/>
      <c r="K364" s="159">
        <v>4.2460000000000004</v>
      </c>
      <c r="N364" s="26"/>
      <c r="O364" s="26"/>
      <c r="P364" s="26"/>
      <c r="Q364" s="26"/>
      <c r="R364" s="160"/>
      <c r="T364" s="161"/>
      <c r="AA364" s="162"/>
      <c r="AT364" s="163" t="s">
        <v>145</v>
      </c>
      <c r="AU364" s="163" t="s">
        <v>95</v>
      </c>
      <c r="AV364" s="163" t="s">
        <v>95</v>
      </c>
      <c r="AW364" s="163" t="s">
        <v>103</v>
      </c>
      <c r="AX364" s="163" t="s">
        <v>80</v>
      </c>
      <c r="AY364" s="163" t="s">
        <v>137</v>
      </c>
    </row>
    <row r="365" spans="2:65" s="9" customFormat="1" ht="18.75" customHeight="1">
      <c r="B365" s="164"/>
      <c r="C365" s="26"/>
      <c r="D365" s="26"/>
      <c r="E365" s="165"/>
      <c r="F365" s="213" t="s">
        <v>147</v>
      </c>
      <c r="G365" s="213"/>
      <c r="H365" s="213"/>
      <c r="I365" s="213"/>
      <c r="J365" s="26"/>
      <c r="K365" s="166">
        <v>241.285</v>
      </c>
      <c r="N365" s="26"/>
      <c r="O365" s="26"/>
      <c r="P365" s="26"/>
      <c r="Q365" s="26"/>
      <c r="R365" s="167"/>
      <c r="T365" s="168"/>
      <c r="AA365" s="169"/>
      <c r="AT365" s="170" t="s">
        <v>145</v>
      </c>
      <c r="AU365" s="170" t="s">
        <v>95</v>
      </c>
      <c r="AV365" s="170" t="s">
        <v>142</v>
      </c>
      <c r="AW365" s="170" t="s">
        <v>103</v>
      </c>
      <c r="AX365" s="170" t="s">
        <v>21</v>
      </c>
      <c r="AY365" s="170" t="s">
        <v>137</v>
      </c>
    </row>
    <row r="366" spans="2:65" s="9" customFormat="1" ht="27" customHeight="1">
      <c r="B366" s="25"/>
      <c r="C366" s="142" t="s">
        <v>496</v>
      </c>
      <c r="D366" s="142" t="s">
        <v>138</v>
      </c>
      <c r="E366" s="143" t="s">
        <v>497</v>
      </c>
      <c r="F366" s="208" t="s">
        <v>498</v>
      </c>
      <c r="G366" s="208"/>
      <c r="H366" s="208"/>
      <c r="I366" s="208"/>
      <c r="J366" s="144" t="s">
        <v>141</v>
      </c>
      <c r="K366" s="145">
        <v>183.48500000000001</v>
      </c>
      <c r="L366" s="209"/>
      <c r="M366" s="209"/>
      <c r="N366" s="210">
        <f>ROUND($L$366*$K$366,2)</f>
        <v>0</v>
      </c>
      <c r="O366" s="210"/>
      <c r="P366" s="210"/>
      <c r="Q366" s="210"/>
      <c r="R366" s="27"/>
      <c r="T366" s="146"/>
      <c r="U366" s="147" t="s">
        <v>45</v>
      </c>
      <c r="V366" s="148">
        <v>0.245</v>
      </c>
      <c r="W366" s="148">
        <f>$V$366*$K$366</f>
        <v>44.953825000000002</v>
      </c>
      <c r="X366" s="148">
        <v>2.6800000000000001E-3</v>
      </c>
      <c r="Y366" s="148">
        <f>$X$366*$K$366</f>
        <v>0.49173980000000006</v>
      </c>
      <c r="Z366" s="148">
        <v>0</v>
      </c>
      <c r="AA366" s="149">
        <f>$Z$366*$K$366</f>
        <v>0</v>
      </c>
      <c r="AR366" s="9" t="s">
        <v>142</v>
      </c>
      <c r="AT366" s="9" t="s">
        <v>138</v>
      </c>
      <c r="AU366" s="9" t="s">
        <v>95</v>
      </c>
      <c r="AY366" s="9" t="s">
        <v>137</v>
      </c>
      <c r="BE366" s="150">
        <f>IF($U$366="základní",$N$366,0)</f>
        <v>0</v>
      </c>
      <c r="BF366" s="150">
        <f>IF($U$366="snížená",$N$366,0)</f>
        <v>0</v>
      </c>
      <c r="BG366" s="150">
        <f>IF($U$366="zákl. přenesená",$N$366,0)</f>
        <v>0</v>
      </c>
      <c r="BH366" s="150">
        <f>IF($U$366="sníž. přenesená",$N$366,0)</f>
        <v>0</v>
      </c>
      <c r="BI366" s="150">
        <f>IF($U$366="nulová",$N$366,0)</f>
        <v>0</v>
      </c>
      <c r="BJ366" s="9" t="s">
        <v>21</v>
      </c>
      <c r="BK366" s="150">
        <f>ROUND($L$366*$K$366,2)</f>
        <v>0</v>
      </c>
      <c r="BL366" s="9" t="s">
        <v>142</v>
      </c>
      <c r="BM366" s="9" t="s">
        <v>499</v>
      </c>
    </row>
    <row r="367" spans="2:65" s="9" customFormat="1" ht="18.75" customHeight="1">
      <c r="B367" s="157"/>
      <c r="C367" s="26"/>
      <c r="D367" s="26"/>
      <c r="E367" s="158"/>
      <c r="F367" s="212" t="s">
        <v>492</v>
      </c>
      <c r="G367" s="212"/>
      <c r="H367" s="212"/>
      <c r="I367" s="212"/>
      <c r="J367" s="26"/>
      <c r="K367" s="159">
        <v>7.3789999999999996</v>
      </c>
      <c r="N367" s="26"/>
      <c r="O367" s="26"/>
      <c r="P367" s="26"/>
      <c r="Q367" s="26"/>
      <c r="R367" s="160"/>
      <c r="T367" s="161"/>
      <c r="AA367" s="162"/>
      <c r="AT367" s="163" t="s">
        <v>145</v>
      </c>
      <c r="AU367" s="163" t="s">
        <v>95</v>
      </c>
      <c r="AV367" s="163" t="s">
        <v>95</v>
      </c>
      <c r="AW367" s="163" t="s">
        <v>103</v>
      </c>
      <c r="AX367" s="163" t="s">
        <v>80</v>
      </c>
      <c r="AY367" s="163" t="s">
        <v>137</v>
      </c>
    </row>
    <row r="368" spans="2:65" s="9" customFormat="1" ht="18.75" customHeight="1">
      <c r="B368" s="157"/>
      <c r="C368" s="26"/>
      <c r="D368" s="26"/>
      <c r="E368" s="158"/>
      <c r="F368" s="212" t="s">
        <v>493</v>
      </c>
      <c r="G368" s="212"/>
      <c r="H368" s="212"/>
      <c r="I368" s="212"/>
      <c r="J368" s="26"/>
      <c r="K368" s="159">
        <v>128</v>
      </c>
      <c r="N368" s="26"/>
      <c r="O368" s="26"/>
      <c r="P368" s="26"/>
      <c r="Q368" s="26"/>
      <c r="R368" s="160"/>
      <c r="T368" s="161"/>
      <c r="AA368" s="162"/>
      <c r="AT368" s="163" t="s">
        <v>145</v>
      </c>
      <c r="AU368" s="163" t="s">
        <v>95</v>
      </c>
      <c r="AV368" s="163" t="s">
        <v>95</v>
      </c>
      <c r="AW368" s="163" t="s">
        <v>103</v>
      </c>
      <c r="AX368" s="163" t="s">
        <v>80</v>
      </c>
      <c r="AY368" s="163" t="s">
        <v>137</v>
      </c>
    </row>
    <row r="369" spans="2:65" s="9" customFormat="1" ht="18.75" customHeight="1">
      <c r="B369" s="157"/>
      <c r="C369" s="26"/>
      <c r="D369" s="26"/>
      <c r="E369" s="158"/>
      <c r="F369" s="212" t="s">
        <v>495</v>
      </c>
      <c r="G369" s="212"/>
      <c r="H369" s="212"/>
      <c r="I369" s="212"/>
      <c r="J369" s="26"/>
      <c r="K369" s="159">
        <v>21.46</v>
      </c>
      <c r="N369" s="26"/>
      <c r="O369" s="26"/>
      <c r="P369" s="26"/>
      <c r="Q369" s="26"/>
      <c r="R369" s="160"/>
      <c r="T369" s="161"/>
      <c r="AA369" s="162"/>
      <c r="AT369" s="163" t="s">
        <v>145</v>
      </c>
      <c r="AU369" s="163" t="s">
        <v>95</v>
      </c>
      <c r="AV369" s="163" t="s">
        <v>95</v>
      </c>
      <c r="AW369" s="163" t="s">
        <v>103</v>
      </c>
      <c r="AX369" s="163" t="s">
        <v>80</v>
      </c>
      <c r="AY369" s="163" t="s">
        <v>137</v>
      </c>
    </row>
    <row r="370" spans="2:65" s="9" customFormat="1" ht="18.75" customHeight="1">
      <c r="B370" s="157"/>
      <c r="C370" s="26"/>
      <c r="D370" s="26"/>
      <c r="E370" s="158"/>
      <c r="F370" s="212" t="s">
        <v>392</v>
      </c>
      <c r="G370" s="212"/>
      <c r="H370" s="212"/>
      <c r="I370" s="212"/>
      <c r="J370" s="26"/>
      <c r="K370" s="159">
        <v>22.4</v>
      </c>
      <c r="N370" s="26"/>
      <c r="O370" s="26"/>
      <c r="P370" s="26"/>
      <c r="Q370" s="26"/>
      <c r="R370" s="160"/>
      <c r="T370" s="161"/>
      <c r="AA370" s="162"/>
      <c r="AT370" s="163" t="s">
        <v>145</v>
      </c>
      <c r="AU370" s="163" t="s">
        <v>95</v>
      </c>
      <c r="AV370" s="163" t="s">
        <v>95</v>
      </c>
      <c r="AW370" s="163" t="s">
        <v>103</v>
      </c>
      <c r="AX370" s="163" t="s">
        <v>80</v>
      </c>
      <c r="AY370" s="163" t="s">
        <v>137</v>
      </c>
    </row>
    <row r="371" spans="2:65" s="9" customFormat="1" ht="18.75" customHeight="1">
      <c r="B371" s="157"/>
      <c r="C371" s="26"/>
      <c r="D371" s="26"/>
      <c r="E371" s="158"/>
      <c r="F371" s="212" t="s">
        <v>393</v>
      </c>
      <c r="G371" s="212"/>
      <c r="H371" s="212"/>
      <c r="I371" s="212"/>
      <c r="J371" s="26"/>
      <c r="K371" s="159">
        <v>4.2460000000000004</v>
      </c>
      <c r="N371" s="26"/>
      <c r="O371" s="26"/>
      <c r="P371" s="26"/>
      <c r="Q371" s="26"/>
      <c r="R371" s="160"/>
      <c r="T371" s="161"/>
      <c r="AA371" s="162"/>
      <c r="AT371" s="163" t="s">
        <v>145</v>
      </c>
      <c r="AU371" s="163" t="s">
        <v>95</v>
      </c>
      <c r="AV371" s="163" t="s">
        <v>95</v>
      </c>
      <c r="AW371" s="163" t="s">
        <v>103</v>
      </c>
      <c r="AX371" s="163" t="s">
        <v>80</v>
      </c>
      <c r="AY371" s="163" t="s">
        <v>137</v>
      </c>
    </row>
    <row r="372" spans="2:65" s="9" customFormat="1" ht="18.75" customHeight="1">
      <c r="B372" s="164"/>
      <c r="C372" s="26"/>
      <c r="D372" s="26"/>
      <c r="E372" s="165"/>
      <c r="F372" s="213" t="s">
        <v>147</v>
      </c>
      <c r="G372" s="213"/>
      <c r="H372" s="213"/>
      <c r="I372" s="213"/>
      <c r="J372" s="26"/>
      <c r="K372" s="166">
        <v>183.48500000000001</v>
      </c>
      <c r="N372" s="26"/>
      <c r="O372" s="26"/>
      <c r="P372" s="26"/>
      <c r="Q372" s="26"/>
      <c r="R372" s="167"/>
      <c r="T372" s="168"/>
      <c r="AA372" s="169"/>
      <c r="AT372" s="170" t="s">
        <v>145</v>
      </c>
      <c r="AU372" s="170" t="s">
        <v>95</v>
      </c>
      <c r="AV372" s="170" t="s">
        <v>142</v>
      </c>
      <c r="AW372" s="170" t="s">
        <v>103</v>
      </c>
      <c r="AX372" s="170" t="s">
        <v>21</v>
      </c>
      <c r="AY372" s="170" t="s">
        <v>137</v>
      </c>
    </row>
    <row r="373" spans="2:65" s="9" customFormat="1" ht="27" customHeight="1">
      <c r="B373" s="25"/>
      <c r="C373" s="142" t="s">
        <v>500</v>
      </c>
      <c r="D373" s="142" t="s">
        <v>138</v>
      </c>
      <c r="E373" s="143" t="s">
        <v>501</v>
      </c>
      <c r="F373" s="208" t="s">
        <v>502</v>
      </c>
      <c r="G373" s="208"/>
      <c r="H373" s="208"/>
      <c r="I373" s="208"/>
      <c r="J373" s="144" t="s">
        <v>141</v>
      </c>
      <c r="K373" s="145">
        <v>57.8</v>
      </c>
      <c r="L373" s="209"/>
      <c r="M373" s="209"/>
      <c r="N373" s="210">
        <f>ROUND($L$373*$K$373,2)</f>
        <v>0</v>
      </c>
      <c r="O373" s="210"/>
      <c r="P373" s="210"/>
      <c r="Q373" s="210"/>
      <c r="R373" s="27"/>
      <c r="T373" s="146"/>
      <c r="U373" s="147" t="s">
        <v>45</v>
      </c>
      <c r="V373" s="148">
        <v>0.245</v>
      </c>
      <c r="W373" s="148">
        <f>$V$373*$K$373</f>
        <v>14.161</v>
      </c>
      <c r="X373" s="148">
        <v>2.6800000000000001E-3</v>
      </c>
      <c r="Y373" s="148">
        <f>$X$373*$K$373</f>
        <v>0.15490399999999999</v>
      </c>
      <c r="Z373" s="148">
        <v>0</v>
      </c>
      <c r="AA373" s="149">
        <f>$Z$373*$K$373</f>
        <v>0</v>
      </c>
      <c r="AR373" s="9" t="s">
        <v>142</v>
      </c>
      <c r="AT373" s="9" t="s">
        <v>138</v>
      </c>
      <c r="AU373" s="9" t="s">
        <v>95</v>
      </c>
      <c r="AY373" s="9" t="s">
        <v>137</v>
      </c>
      <c r="BE373" s="150">
        <f>IF($U$373="základní",$N$373,0)</f>
        <v>0</v>
      </c>
      <c r="BF373" s="150">
        <f>IF($U$373="snížená",$N$373,0)</f>
        <v>0</v>
      </c>
      <c r="BG373" s="150">
        <f>IF($U$373="zákl. přenesená",$N$373,0)</f>
        <v>0</v>
      </c>
      <c r="BH373" s="150">
        <f>IF($U$373="sníž. přenesená",$N$373,0)</f>
        <v>0</v>
      </c>
      <c r="BI373" s="150">
        <f>IF($U$373="nulová",$N$373,0)</f>
        <v>0</v>
      </c>
      <c r="BJ373" s="9" t="s">
        <v>21</v>
      </c>
      <c r="BK373" s="150">
        <f>ROUND($L$373*$K$373,2)</f>
        <v>0</v>
      </c>
      <c r="BL373" s="9" t="s">
        <v>142</v>
      </c>
      <c r="BM373" s="9" t="s">
        <v>503</v>
      </c>
    </row>
    <row r="374" spans="2:65" s="9" customFormat="1" ht="18.75" customHeight="1">
      <c r="B374" s="157"/>
      <c r="C374" s="26"/>
      <c r="D374" s="26"/>
      <c r="E374" s="158"/>
      <c r="F374" s="212" t="s">
        <v>494</v>
      </c>
      <c r="G374" s="212"/>
      <c r="H374" s="212"/>
      <c r="I374" s="212"/>
      <c r="J374" s="26"/>
      <c r="K374" s="159">
        <v>57.8</v>
      </c>
      <c r="N374" s="26"/>
      <c r="O374" s="26"/>
      <c r="P374" s="26"/>
      <c r="Q374" s="26"/>
      <c r="R374" s="160"/>
      <c r="T374" s="161"/>
      <c r="AA374" s="162"/>
      <c r="AT374" s="163" t="s">
        <v>145</v>
      </c>
      <c r="AU374" s="163" t="s">
        <v>95</v>
      </c>
      <c r="AV374" s="163" t="s">
        <v>95</v>
      </c>
      <c r="AW374" s="163" t="s">
        <v>103</v>
      </c>
      <c r="AX374" s="163" t="s">
        <v>80</v>
      </c>
      <c r="AY374" s="163" t="s">
        <v>137</v>
      </c>
    </row>
    <row r="375" spans="2:65" s="9" customFormat="1" ht="18.75" customHeight="1">
      <c r="B375" s="164"/>
      <c r="C375" s="26"/>
      <c r="D375" s="26"/>
      <c r="E375" s="165"/>
      <c r="F375" s="213" t="s">
        <v>147</v>
      </c>
      <c r="G375" s="213"/>
      <c r="H375" s="213"/>
      <c r="I375" s="213"/>
      <c r="J375" s="26"/>
      <c r="K375" s="166">
        <v>57.8</v>
      </c>
      <c r="N375" s="26"/>
      <c r="O375" s="26"/>
      <c r="P375" s="26"/>
      <c r="Q375" s="26"/>
      <c r="R375" s="167"/>
      <c r="T375" s="168"/>
      <c r="AA375" s="169"/>
      <c r="AT375" s="170" t="s">
        <v>145</v>
      </c>
      <c r="AU375" s="170" t="s">
        <v>95</v>
      </c>
      <c r="AV375" s="170" t="s">
        <v>142</v>
      </c>
      <c r="AW375" s="170" t="s">
        <v>103</v>
      </c>
      <c r="AX375" s="170" t="s">
        <v>21</v>
      </c>
      <c r="AY375" s="170" t="s">
        <v>137</v>
      </c>
    </row>
    <row r="376" spans="2:65" s="9" customFormat="1" ht="27" customHeight="1">
      <c r="B376" s="25"/>
      <c r="C376" s="142" t="s">
        <v>504</v>
      </c>
      <c r="D376" s="142" t="s">
        <v>138</v>
      </c>
      <c r="E376" s="143" t="s">
        <v>505</v>
      </c>
      <c r="F376" s="208" t="s">
        <v>506</v>
      </c>
      <c r="G376" s="208"/>
      <c r="H376" s="208"/>
      <c r="I376" s="208"/>
      <c r="J376" s="144" t="s">
        <v>141</v>
      </c>
      <c r="K376" s="145">
        <v>32.19</v>
      </c>
      <c r="L376" s="209"/>
      <c r="M376" s="209"/>
      <c r="N376" s="210">
        <f>ROUND($L$376*$K$376,2)</f>
        <v>0</v>
      </c>
      <c r="O376" s="210"/>
      <c r="P376" s="210"/>
      <c r="Q376" s="210"/>
      <c r="R376" s="27"/>
      <c r="T376" s="146"/>
      <c r="U376" s="147" t="s">
        <v>45</v>
      </c>
      <c r="V376" s="148">
        <v>0.44</v>
      </c>
      <c r="W376" s="148">
        <f>$V$376*$K$376</f>
        <v>14.163599999999999</v>
      </c>
      <c r="X376" s="148">
        <v>4.9800000000000001E-3</v>
      </c>
      <c r="Y376" s="148">
        <f>$X$376*$K$376</f>
        <v>0.16030619999999998</v>
      </c>
      <c r="Z376" s="148">
        <v>0</v>
      </c>
      <c r="AA376" s="149">
        <f>$Z$376*$K$376</f>
        <v>0</v>
      </c>
      <c r="AR376" s="9" t="s">
        <v>142</v>
      </c>
      <c r="AT376" s="9" t="s">
        <v>138</v>
      </c>
      <c r="AU376" s="9" t="s">
        <v>95</v>
      </c>
      <c r="AY376" s="9" t="s">
        <v>137</v>
      </c>
      <c r="BE376" s="150">
        <f>IF($U$376="základní",$N$376,0)</f>
        <v>0</v>
      </c>
      <c r="BF376" s="150">
        <f>IF($U$376="snížená",$N$376,0)</f>
        <v>0</v>
      </c>
      <c r="BG376" s="150">
        <f>IF($U$376="zákl. přenesená",$N$376,0)</f>
        <v>0</v>
      </c>
      <c r="BH376" s="150">
        <f>IF($U$376="sníž. přenesená",$N$376,0)</f>
        <v>0</v>
      </c>
      <c r="BI376" s="150">
        <f>IF($U$376="nulová",$N$376,0)</f>
        <v>0</v>
      </c>
      <c r="BJ376" s="9" t="s">
        <v>21</v>
      </c>
      <c r="BK376" s="150">
        <f>ROUND($L$376*$K$376,2)</f>
        <v>0</v>
      </c>
      <c r="BL376" s="9" t="s">
        <v>142</v>
      </c>
      <c r="BM376" s="9" t="s">
        <v>507</v>
      </c>
    </row>
    <row r="377" spans="2:65" s="9" customFormat="1" ht="18.75" customHeight="1">
      <c r="B377" s="157"/>
      <c r="C377" s="26"/>
      <c r="D377" s="26"/>
      <c r="E377" s="158"/>
      <c r="F377" s="212" t="s">
        <v>508</v>
      </c>
      <c r="G377" s="212"/>
      <c r="H377" s="212"/>
      <c r="I377" s="212"/>
      <c r="J377" s="26"/>
      <c r="K377" s="159">
        <v>32.19</v>
      </c>
      <c r="N377" s="26"/>
      <c r="O377" s="26"/>
      <c r="P377" s="26"/>
      <c r="Q377" s="26"/>
      <c r="R377" s="160"/>
      <c r="T377" s="161"/>
      <c r="AA377" s="162"/>
      <c r="AT377" s="163" t="s">
        <v>145</v>
      </c>
      <c r="AU377" s="163" t="s">
        <v>95</v>
      </c>
      <c r="AV377" s="163" t="s">
        <v>95</v>
      </c>
      <c r="AW377" s="163" t="s">
        <v>103</v>
      </c>
      <c r="AX377" s="163" t="s">
        <v>21</v>
      </c>
      <c r="AY377" s="163" t="s">
        <v>137</v>
      </c>
    </row>
    <row r="378" spans="2:65" s="9" customFormat="1" ht="27" customHeight="1">
      <c r="B378" s="25"/>
      <c r="C378" s="142" t="s">
        <v>509</v>
      </c>
      <c r="D378" s="142" t="s">
        <v>138</v>
      </c>
      <c r="E378" s="143" t="s">
        <v>510</v>
      </c>
      <c r="F378" s="208" t="s">
        <v>511</v>
      </c>
      <c r="G378" s="208"/>
      <c r="H378" s="208"/>
      <c r="I378" s="208"/>
      <c r="J378" s="144" t="s">
        <v>141</v>
      </c>
      <c r="K378" s="145">
        <v>32.19</v>
      </c>
      <c r="L378" s="209"/>
      <c r="M378" s="209"/>
      <c r="N378" s="210">
        <f>ROUND($L$378*$K$378,2)</f>
        <v>0</v>
      </c>
      <c r="O378" s="210"/>
      <c r="P378" s="210"/>
      <c r="Q378" s="210"/>
      <c r="R378" s="27"/>
      <c r="T378" s="146"/>
      <c r="U378" s="147" t="s">
        <v>45</v>
      </c>
      <c r="V378" s="148">
        <v>0.38500000000000001</v>
      </c>
      <c r="W378" s="148">
        <f>$V$378*$K$378</f>
        <v>12.393149999999999</v>
      </c>
      <c r="X378" s="148">
        <v>2.6800000000000001E-3</v>
      </c>
      <c r="Y378" s="148">
        <f>$X$378*$K$378</f>
        <v>8.626919999999999E-2</v>
      </c>
      <c r="Z378" s="148">
        <v>0</v>
      </c>
      <c r="AA378" s="149">
        <f>$Z$378*$K$378</f>
        <v>0</v>
      </c>
      <c r="AR378" s="9" t="s">
        <v>142</v>
      </c>
      <c r="AT378" s="9" t="s">
        <v>138</v>
      </c>
      <c r="AU378" s="9" t="s">
        <v>95</v>
      </c>
      <c r="AY378" s="9" t="s">
        <v>137</v>
      </c>
      <c r="BE378" s="150">
        <f>IF($U$378="základní",$N$378,0)</f>
        <v>0</v>
      </c>
      <c r="BF378" s="150">
        <f>IF($U$378="snížená",$N$378,0)</f>
        <v>0</v>
      </c>
      <c r="BG378" s="150">
        <f>IF($U$378="zákl. přenesená",$N$378,0)</f>
        <v>0</v>
      </c>
      <c r="BH378" s="150">
        <f>IF($U$378="sníž. přenesená",$N$378,0)</f>
        <v>0</v>
      </c>
      <c r="BI378" s="150">
        <f>IF($U$378="nulová",$N$378,0)</f>
        <v>0</v>
      </c>
      <c r="BJ378" s="9" t="s">
        <v>21</v>
      </c>
      <c r="BK378" s="150">
        <f>ROUND($L$378*$K$378,2)</f>
        <v>0</v>
      </c>
      <c r="BL378" s="9" t="s">
        <v>142</v>
      </c>
      <c r="BM378" s="9" t="s">
        <v>512</v>
      </c>
    </row>
    <row r="379" spans="2:65" s="9" customFormat="1" ht="18.75" customHeight="1">
      <c r="B379" s="157"/>
      <c r="C379" s="26"/>
      <c r="D379" s="26"/>
      <c r="E379" s="158"/>
      <c r="F379" s="212" t="s">
        <v>508</v>
      </c>
      <c r="G379" s="212"/>
      <c r="H379" s="212"/>
      <c r="I379" s="212"/>
      <c r="J379" s="26"/>
      <c r="K379" s="159">
        <v>32.19</v>
      </c>
      <c r="N379" s="26"/>
      <c r="O379" s="26"/>
      <c r="P379" s="26"/>
      <c r="Q379" s="26"/>
      <c r="R379" s="160"/>
      <c r="T379" s="161"/>
      <c r="AA379" s="162"/>
      <c r="AT379" s="163" t="s">
        <v>145</v>
      </c>
      <c r="AU379" s="163" t="s">
        <v>95</v>
      </c>
      <c r="AV379" s="163" t="s">
        <v>95</v>
      </c>
      <c r="AW379" s="163" t="s">
        <v>103</v>
      </c>
      <c r="AX379" s="163" t="s">
        <v>21</v>
      </c>
      <c r="AY379" s="163" t="s">
        <v>137</v>
      </c>
    </row>
    <row r="380" spans="2:65" s="129" customFormat="1" ht="30.75" customHeight="1">
      <c r="B380" s="130"/>
      <c r="C380" s="131"/>
      <c r="D380" s="140" t="s">
        <v>111</v>
      </c>
      <c r="E380" s="140"/>
      <c r="F380" s="140"/>
      <c r="G380" s="140"/>
      <c r="H380" s="140"/>
      <c r="I380" s="140"/>
      <c r="J380" s="140"/>
      <c r="K380" s="140"/>
      <c r="L380" s="141"/>
      <c r="M380" s="141"/>
      <c r="N380" s="211">
        <f>$BK$380</f>
        <v>0</v>
      </c>
      <c r="O380" s="211"/>
      <c r="P380" s="211"/>
      <c r="Q380" s="211"/>
      <c r="R380" s="134"/>
      <c r="T380" s="135"/>
      <c r="W380" s="136">
        <f>SUM($W$381:$W$434)</f>
        <v>317.16816799999998</v>
      </c>
      <c r="Y380" s="136">
        <f>SUM($Y$381:$Y$434)</f>
        <v>24.696762320000001</v>
      </c>
      <c r="AA380" s="137">
        <f>SUM($AA$381:$AA$434)</f>
        <v>219.27679999999998</v>
      </c>
      <c r="AR380" s="138" t="s">
        <v>21</v>
      </c>
      <c r="AT380" s="138" t="s">
        <v>79</v>
      </c>
      <c r="AU380" s="138" t="s">
        <v>21</v>
      </c>
      <c r="AY380" s="138" t="s">
        <v>137</v>
      </c>
      <c r="BK380" s="139">
        <f>SUM($BK$381:$BK$434)</f>
        <v>0</v>
      </c>
    </row>
    <row r="381" spans="2:65" s="9" customFormat="1" ht="39" customHeight="1">
      <c r="B381" s="25"/>
      <c r="C381" s="142" t="s">
        <v>513</v>
      </c>
      <c r="D381" s="142" t="s">
        <v>138</v>
      </c>
      <c r="E381" s="143" t="s">
        <v>514</v>
      </c>
      <c r="F381" s="208" t="s">
        <v>515</v>
      </c>
      <c r="G381" s="208"/>
      <c r="H381" s="208"/>
      <c r="I381" s="208"/>
      <c r="J381" s="144" t="s">
        <v>159</v>
      </c>
      <c r="K381" s="145">
        <v>46.3</v>
      </c>
      <c r="L381" s="209"/>
      <c r="M381" s="209"/>
      <c r="N381" s="210">
        <f>ROUND($L$381*$K$381,2)</f>
        <v>0</v>
      </c>
      <c r="O381" s="210"/>
      <c r="P381" s="210"/>
      <c r="Q381" s="210"/>
      <c r="R381" s="27"/>
      <c r="T381" s="146"/>
      <c r="U381" s="147" t="s">
        <v>45</v>
      </c>
      <c r="V381" s="148">
        <v>0.26800000000000002</v>
      </c>
      <c r="W381" s="148">
        <f>$V$381*$K$381</f>
        <v>12.4084</v>
      </c>
      <c r="X381" s="148">
        <v>0.15540000000000001</v>
      </c>
      <c r="Y381" s="148">
        <f>$X$381*$K$381</f>
        <v>7.1950200000000004</v>
      </c>
      <c r="Z381" s="148">
        <v>0</v>
      </c>
      <c r="AA381" s="149">
        <f>$Z$381*$K$381</f>
        <v>0</v>
      </c>
      <c r="AR381" s="9" t="s">
        <v>142</v>
      </c>
      <c r="AT381" s="9" t="s">
        <v>138</v>
      </c>
      <c r="AU381" s="9" t="s">
        <v>95</v>
      </c>
      <c r="AY381" s="9" t="s">
        <v>137</v>
      </c>
      <c r="BE381" s="150">
        <f>IF($U$381="základní",$N$381,0)</f>
        <v>0</v>
      </c>
      <c r="BF381" s="150">
        <f>IF($U$381="snížená",$N$381,0)</f>
        <v>0</v>
      </c>
      <c r="BG381" s="150">
        <f>IF($U$381="zákl. přenesená",$N$381,0)</f>
        <v>0</v>
      </c>
      <c r="BH381" s="150">
        <f>IF($U$381="sníž. přenesená",$N$381,0)</f>
        <v>0</v>
      </c>
      <c r="BI381" s="150">
        <f>IF($U$381="nulová",$N$381,0)</f>
        <v>0</v>
      </c>
      <c r="BJ381" s="9" t="s">
        <v>21</v>
      </c>
      <c r="BK381" s="150">
        <f>ROUND($L$381*$K$381,2)</f>
        <v>0</v>
      </c>
      <c r="BL381" s="9" t="s">
        <v>142</v>
      </c>
      <c r="BM381" s="9" t="s">
        <v>516</v>
      </c>
    </row>
    <row r="382" spans="2:65" s="9" customFormat="1" ht="18.75" customHeight="1">
      <c r="B382" s="151"/>
      <c r="C382" s="26"/>
      <c r="D382" s="26"/>
      <c r="E382" s="152"/>
      <c r="F382" s="219" t="s">
        <v>151</v>
      </c>
      <c r="G382" s="219"/>
      <c r="H382" s="219"/>
      <c r="I382" s="219"/>
      <c r="J382" s="26"/>
      <c r="K382" s="152"/>
      <c r="N382" s="26"/>
      <c r="O382" s="26"/>
      <c r="P382" s="26"/>
      <c r="Q382" s="26"/>
      <c r="R382" s="153"/>
      <c r="T382" s="154"/>
      <c r="AA382" s="155"/>
      <c r="AT382" s="156" t="s">
        <v>145</v>
      </c>
      <c r="AU382" s="156" t="s">
        <v>95</v>
      </c>
      <c r="AV382" s="156" t="s">
        <v>21</v>
      </c>
      <c r="AW382" s="156" t="s">
        <v>103</v>
      </c>
      <c r="AX382" s="156" t="s">
        <v>80</v>
      </c>
      <c r="AY382" s="156" t="s">
        <v>137</v>
      </c>
    </row>
    <row r="383" spans="2:65" s="9" customFormat="1" ht="18.75" customHeight="1">
      <c r="B383" s="157"/>
      <c r="C383" s="26"/>
      <c r="D383" s="26"/>
      <c r="E383" s="158"/>
      <c r="F383" s="212" t="s">
        <v>161</v>
      </c>
      <c r="G383" s="212"/>
      <c r="H383" s="212"/>
      <c r="I383" s="212"/>
      <c r="J383" s="26"/>
      <c r="K383" s="159">
        <v>46.3</v>
      </c>
      <c r="N383" s="26"/>
      <c r="O383" s="26"/>
      <c r="P383" s="26"/>
      <c r="Q383" s="26"/>
      <c r="R383" s="160"/>
      <c r="T383" s="161"/>
      <c r="AA383" s="162"/>
      <c r="AT383" s="163" t="s">
        <v>145</v>
      </c>
      <c r="AU383" s="163" t="s">
        <v>95</v>
      </c>
      <c r="AV383" s="163" t="s">
        <v>95</v>
      </c>
      <c r="AW383" s="163" t="s">
        <v>103</v>
      </c>
      <c r="AX383" s="163" t="s">
        <v>80</v>
      </c>
      <c r="AY383" s="163" t="s">
        <v>137</v>
      </c>
    </row>
    <row r="384" spans="2:65" s="9" customFormat="1" ht="18.75" customHeight="1">
      <c r="B384" s="164"/>
      <c r="C384" s="26"/>
      <c r="D384" s="26"/>
      <c r="E384" s="165"/>
      <c r="F384" s="213" t="s">
        <v>147</v>
      </c>
      <c r="G384" s="213"/>
      <c r="H384" s="213"/>
      <c r="I384" s="213"/>
      <c r="J384" s="26"/>
      <c r="K384" s="166">
        <v>46.3</v>
      </c>
      <c r="N384" s="26"/>
      <c r="O384" s="26"/>
      <c r="P384" s="26"/>
      <c r="Q384" s="26"/>
      <c r="R384" s="167"/>
      <c r="T384" s="168"/>
      <c r="AA384" s="169"/>
      <c r="AT384" s="170" t="s">
        <v>145</v>
      </c>
      <c r="AU384" s="170" t="s">
        <v>95</v>
      </c>
      <c r="AV384" s="170" t="s">
        <v>142</v>
      </c>
      <c r="AW384" s="170" t="s">
        <v>103</v>
      </c>
      <c r="AX384" s="170" t="s">
        <v>21</v>
      </c>
      <c r="AY384" s="170" t="s">
        <v>137</v>
      </c>
    </row>
    <row r="385" spans="2:65" s="9" customFormat="1" ht="15.75" customHeight="1">
      <c r="B385" s="25"/>
      <c r="C385" s="171" t="s">
        <v>517</v>
      </c>
      <c r="D385" s="171" t="s">
        <v>244</v>
      </c>
      <c r="E385" s="172" t="s">
        <v>518</v>
      </c>
      <c r="F385" s="216" t="s">
        <v>519</v>
      </c>
      <c r="G385" s="216"/>
      <c r="H385" s="216"/>
      <c r="I385" s="216"/>
      <c r="J385" s="173" t="s">
        <v>263</v>
      </c>
      <c r="K385" s="174">
        <v>46.3</v>
      </c>
      <c r="L385" s="217"/>
      <c r="M385" s="217"/>
      <c r="N385" s="218">
        <f>ROUND($L$385*$K$385,2)</f>
        <v>0</v>
      </c>
      <c r="O385" s="218"/>
      <c r="P385" s="218"/>
      <c r="Q385" s="218"/>
      <c r="R385" s="27"/>
      <c r="T385" s="146"/>
      <c r="U385" s="147" t="s">
        <v>45</v>
      </c>
      <c r="V385" s="148">
        <v>0</v>
      </c>
      <c r="W385" s="148">
        <f>$V$385*$K$385</f>
        <v>0</v>
      </c>
      <c r="X385" s="148">
        <v>8.2100000000000006E-2</v>
      </c>
      <c r="Y385" s="148">
        <f>$X$385*$K$385</f>
        <v>3.8012299999999999</v>
      </c>
      <c r="Z385" s="148">
        <v>0</v>
      </c>
      <c r="AA385" s="149">
        <f>$Z$385*$K$385</f>
        <v>0</v>
      </c>
      <c r="AR385" s="9" t="s">
        <v>183</v>
      </c>
      <c r="AT385" s="9" t="s">
        <v>244</v>
      </c>
      <c r="AU385" s="9" t="s">
        <v>95</v>
      </c>
      <c r="AY385" s="9" t="s">
        <v>137</v>
      </c>
      <c r="BE385" s="150">
        <f>IF($U$385="základní",$N$385,0)</f>
        <v>0</v>
      </c>
      <c r="BF385" s="150">
        <f>IF($U$385="snížená",$N$385,0)</f>
        <v>0</v>
      </c>
      <c r="BG385" s="150">
        <f>IF($U$385="zákl. přenesená",$N$385,0)</f>
        <v>0</v>
      </c>
      <c r="BH385" s="150">
        <f>IF($U$385="sníž. přenesená",$N$385,0)</f>
        <v>0</v>
      </c>
      <c r="BI385" s="150">
        <f>IF($U$385="nulová",$N$385,0)</f>
        <v>0</v>
      </c>
      <c r="BJ385" s="9" t="s">
        <v>21</v>
      </c>
      <c r="BK385" s="150">
        <f>ROUND($L$385*$K$385,2)</f>
        <v>0</v>
      </c>
      <c r="BL385" s="9" t="s">
        <v>142</v>
      </c>
      <c r="BM385" s="9" t="s">
        <v>520</v>
      </c>
    </row>
    <row r="386" spans="2:65" s="9" customFormat="1" ht="39" customHeight="1">
      <c r="B386" s="25"/>
      <c r="C386" s="142" t="s">
        <v>521</v>
      </c>
      <c r="D386" s="142" t="s">
        <v>138</v>
      </c>
      <c r="E386" s="143" t="s">
        <v>522</v>
      </c>
      <c r="F386" s="208" t="s">
        <v>523</v>
      </c>
      <c r="G386" s="208"/>
      <c r="H386" s="208"/>
      <c r="I386" s="208"/>
      <c r="J386" s="144" t="s">
        <v>159</v>
      </c>
      <c r="K386" s="145">
        <v>26</v>
      </c>
      <c r="L386" s="209"/>
      <c r="M386" s="209"/>
      <c r="N386" s="210">
        <f>ROUND($L$386*$K$386,2)</f>
        <v>0</v>
      </c>
      <c r="O386" s="210"/>
      <c r="P386" s="210"/>
      <c r="Q386" s="210"/>
      <c r="R386" s="27"/>
      <c r="T386" s="146"/>
      <c r="U386" s="147" t="s">
        <v>45</v>
      </c>
      <c r="V386" s="148">
        <v>0.216</v>
      </c>
      <c r="W386" s="148">
        <f>$V$386*$K$386</f>
        <v>5.6159999999999997</v>
      </c>
      <c r="X386" s="148">
        <v>0.1295</v>
      </c>
      <c r="Y386" s="148">
        <f>$X$386*$K$386</f>
        <v>3.367</v>
      </c>
      <c r="Z386" s="148">
        <v>0</v>
      </c>
      <c r="AA386" s="149">
        <f>$Z$386*$K$386</f>
        <v>0</v>
      </c>
      <c r="AR386" s="9" t="s">
        <v>142</v>
      </c>
      <c r="AT386" s="9" t="s">
        <v>138</v>
      </c>
      <c r="AU386" s="9" t="s">
        <v>95</v>
      </c>
      <c r="AY386" s="9" t="s">
        <v>137</v>
      </c>
      <c r="BE386" s="150">
        <f>IF($U$386="základní",$N$386,0)</f>
        <v>0</v>
      </c>
      <c r="BF386" s="150">
        <f>IF($U$386="snížená",$N$386,0)</f>
        <v>0</v>
      </c>
      <c r="BG386" s="150">
        <f>IF($U$386="zákl. přenesená",$N$386,0)</f>
        <v>0</v>
      </c>
      <c r="BH386" s="150">
        <f>IF($U$386="sníž. přenesená",$N$386,0)</f>
        <v>0</v>
      </c>
      <c r="BI386" s="150">
        <f>IF($U$386="nulová",$N$386,0)</f>
        <v>0</v>
      </c>
      <c r="BJ386" s="9" t="s">
        <v>21</v>
      </c>
      <c r="BK386" s="150">
        <f>ROUND($L$386*$K$386,2)</f>
        <v>0</v>
      </c>
      <c r="BL386" s="9" t="s">
        <v>142</v>
      </c>
      <c r="BM386" s="9" t="s">
        <v>524</v>
      </c>
    </row>
    <row r="387" spans="2:65" s="9" customFormat="1" ht="18.75" customHeight="1">
      <c r="B387" s="157"/>
      <c r="C387" s="26"/>
      <c r="D387" s="26"/>
      <c r="E387" s="158"/>
      <c r="F387" s="212" t="s">
        <v>525</v>
      </c>
      <c r="G387" s="212"/>
      <c r="H387" s="212"/>
      <c r="I387" s="212"/>
      <c r="J387" s="26"/>
      <c r="K387" s="159">
        <v>26</v>
      </c>
      <c r="N387" s="26"/>
      <c r="O387" s="26"/>
      <c r="P387" s="26"/>
      <c r="Q387" s="26"/>
      <c r="R387" s="160"/>
      <c r="T387" s="161"/>
      <c r="AA387" s="162"/>
      <c r="AT387" s="163" t="s">
        <v>145</v>
      </c>
      <c r="AU387" s="163" t="s">
        <v>95</v>
      </c>
      <c r="AV387" s="163" t="s">
        <v>95</v>
      </c>
      <c r="AW387" s="163" t="s">
        <v>103</v>
      </c>
      <c r="AX387" s="163" t="s">
        <v>21</v>
      </c>
      <c r="AY387" s="163" t="s">
        <v>137</v>
      </c>
    </row>
    <row r="388" spans="2:65" s="9" customFormat="1" ht="27" customHeight="1">
      <c r="B388" s="25"/>
      <c r="C388" s="171" t="s">
        <v>526</v>
      </c>
      <c r="D388" s="171" t="s">
        <v>244</v>
      </c>
      <c r="E388" s="172" t="s">
        <v>527</v>
      </c>
      <c r="F388" s="216" t="s">
        <v>528</v>
      </c>
      <c r="G388" s="216"/>
      <c r="H388" s="216"/>
      <c r="I388" s="216"/>
      <c r="J388" s="173" t="s">
        <v>263</v>
      </c>
      <c r="K388" s="174">
        <v>52.52</v>
      </c>
      <c r="L388" s="217"/>
      <c r="M388" s="217"/>
      <c r="N388" s="218">
        <f>ROUND($L$388*$K$388,2)</f>
        <v>0</v>
      </c>
      <c r="O388" s="218"/>
      <c r="P388" s="218"/>
      <c r="Q388" s="218"/>
      <c r="R388" s="27"/>
      <c r="T388" s="146"/>
      <c r="U388" s="147" t="s">
        <v>45</v>
      </c>
      <c r="V388" s="148">
        <v>0</v>
      </c>
      <c r="W388" s="148">
        <f>$V$388*$K$388</f>
        <v>0</v>
      </c>
      <c r="X388" s="148">
        <v>1.4E-2</v>
      </c>
      <c r="Y388" s="148">
        <f>$X$388*$K$388</f>
        <v>0.73528000000000004</v>
      </c>
      <c r="Z388" s="148">
        <v>0</v>
      </c>
      <c r="AA388" s="149">
        <f>$Z$388*$K$388</f>
        <v>0</v>
      </c>
      <c r="AR388" s="9" t="s">
        <v>183</v>
      </c>
      <c r="AT388" s="9" t="s">
        <v>244</v>
      </c>
      <c r="AU388" s="9" t="s">
        <v>95</v>
      </c>
      <c r="AY388" s="9" t="s">
        <v>137</v>
      </c>
      <c r="BE388" s="150">
        <f>IF($U$388="základní",$N$388,0)</f>
        <v>0</v>
      </c>
      <c r="BF388" s="150">
        <f>IF($U$388="snížená",$N$388,0)</f>
        <v>0</v>
      </c>
      <c r="BG388" s="150">
        <f>IF($U$388="zákl. přenesená",$N$388,0)</f>
        <v>0</v>
      </c>
      <c r="BH388" s="150">
        <f>IF($U$388="sníž. přenesená",$N$388,0)</f>
        <v>0</v>
      </c>
      <c r="BI388" s="150">
        <f>IF($U$388="nulová",$N$388,0)</f>
        <v>0</v>
      </c>
      <c r="BJ388" s="9" t="s">
        <v>21</v>
      </c>
      <c r="BK388" s="150">
        <f>ROUND($L$388*$K$388,2)</f>
        <v>0</v>
      </c>
      <c r="BL388" s="9" t="s">
        <v>142</v>
      </c>
      <c r="BM388" s="9" t="s">
        <v>529</v>
      </c>
    </row>
    <row r="389" spans="2:65" s="9" customFormat="1" ht="18.75" customHeight="1">
      <c r="B389" s="157"/>
      <c r="C389" s="26"/>
      <c r="D389" s="26"/>
      <c r="E389" s="158"/>
      <c r="F389" s="212" t="s">
        <v>530</v>
      </c>
      <c r="G389" s="212"/>
      <c r="H389" s="212"/>
      <c r="I389" s="212"/>
      <c r="J389" s="26"/>
      <c r="K389" s="159">
        <v>52</v>
      </c>
      <c r="N389" s="26"/>
      <c r="O389" s="26"/>
      <c r="P389" s="26"/>
      <c r="Q389" s="26"/>
      <c r="R389" s="160"/>
      <c r="T389" s="161"/>
      <c r="AA389" s="162"/>
      <c r="AT389" s="163" t="s">
        <v>145</v>
      </c>
      <c r="AU389" s="163" t="s">
        <v>95</v>
      </c>
      <c r="AV389" s="163" t="s">
        <v>95</v>
      </c>
      <c r="AW389" s="163" t="s">
        <v>103</v>
      </c>
      <c r="AX389" s="163" t="s">
        <v>21</v>
      </c>
      <c r="AY389" s="163" t="s">
        <v>137</v>
      </c>
    </row>
    <row r="390" spans="2:65" s="9" customFormat="1" ht="27" customHeight="1">
      <c r="B390" s="25"/>
      <c r="C390" s="142" t="s">
        <v>531</v>
      </c>
      <c r="D390" s="142" t="s">
        <v>138</v>
      </c>
      <c r="E390" s="143" t="s">
        <v>532</v>
      </c>
      <c r="F390" s="208" t="s">
        <v>533</v>
      </c>
      <c r="G390" s="208"/>
      <c r="H390" s="208"/>
      <c r="I390" s="208"/>
      <c r="J390" s="144" t="s">
        <v>171</v>
      </c>
      <c r="K390" s="145">
        <v>4.0780000000000003</v>
      </c>
      <c r="L390" s="209"/>
      <c r="M390" s="209"/>
      <c r="N390" s="210">
        <f>ROUND($L$390*$K$390,2)</f>
        <v>0</v>
      </c>
      <c r="O390" s="210"/>
      <c r="P390" s="210"/>
      <c r="Q390" s="210"/>
      <c r="R390" s="27"/>
      <c r="T390" s="146"/>
      <c r="U390" s="147" t="s">
        <v>45</v>
      </c>
      <c r="V390" s="148">
        <v>1.4419999999999999</v>
      </c>
      <c r="W390" s="148">
        <f>$V$390*$K$390</f>
        <v>5.8804759999999998</v>
      </c>
      <c r="X390" s="148">
        <v>2.2563399999999998</v>
      </c>
      <c r="Y390" s="148">
        <f>$X$390*$K$390</f>
        <v>9.2013545200000006</v>
      </c>
      <c r="Z390" s="148">
        <v>0</v>
      </c>
      <c r="AA390" s="149">
        <f>$Z$390*$K$390</f>
        <v>0</v>
      </c>
      <c r="AR390" s="9" t="s">
        <v>142</v>
      </c>
      <c r="AT390" s="9" t="s">
        <v>138</v>
      </c>
      <c r="AU390" s="9" t="s">
        <v>95</v>
      </c>
      <c r="AY390" s="9" t="s">
        <v>137</v>
      </c>
      <c r="BE390" s="150">
        <f>IF($U$390="základní",$N$390,0)</f>
        <v>0</v>
      </c>
      <c r="BF390" s="150">
        <f>IF($U$390="snížená",$N$390,0)</f>
        <v>0</v>
      </c>
      <c r="BG390" s="150">
        <f>IF($U$390="zákl. přenesená",$N$390,0)</f>
        <v>0</v>
      </c>
      <c r="BH390" s="150">
        <f>IF($U$390="sníž. přenesená",$N$390,0)</f>
        <v>0</v>
      </c>
      <c r="BI390" s="150">
        <f>IF($U$390="nulová",$N$390,0)</f>
        <v>0</v>
      </c>
      <c r="BJ390" s="9" t="s">
        <v>21</v>
      </c>
      <c r="BK390" s="150">
        <f>ROUND($L$390*$K$390,2)</f>
        <v>0</v>
      </c>
      <c r="BL390" s="9" t="s">
        <v>142</v>
      </c>
      <c r="BM390" s="9" t="s">
        <v>534</v>
      </c>
    </row>
    <row r="391" spans="2:65" s="9" customFormat="1" ht="18.75" customHeight="1">
      <c r="B391" s="157"/>
      <c r="C391" s="26"/>
      <c r="D391" s="26"/>
      <c r="E391" s="158"/>
      <c r="F391" s="212" t="s">
        <v>535</v>
      </c>
      <c r="G391" s="212"/>
      <c r="H391" s="212"/>
      <c r="I391" s="212"/>
      <c r="J391" s="26"/>
      <c r="K391" s="159">
        <v>2.778</v>
      </c>
      <c r="N391" s="26"/>
      <c r="O391" s="26"/>
      <c r="P391" s="26"/>
      <c r="Q391" s="26"/>
      <c r="R391" s="160"/>
      <c r="T391" s="161"/>
      <c r="AA391" s="162"/>
      <c r="AT391" s="163" t="s">
        <v>145</v>
      </c>
      <c r="AU391" s="163" t="s">
        <v>95</v>
      </c>
      <c r="AV391" s="163" t="s">
        <v>95</v>
      </c>
      <c r="AW391" s="163" t="s">
        <v>103</v>
      </c>
      <c r="AX391" s="163" t="s">
        <v>80</v>
      </c>
      <c r="AY391" s="163" t="s">
        <v>137</v>
      </c>
    </row>
    <row r="392" spans="2:65" s="9" customFormat="1" ht="18.75" customHeight="1">
      <c r="B392" s="157"/>
      <c r="C392" s="26"/>
      <c r="D392" s="26"/>
      <c r="E392" s="158"/>
      <c r="F392" s="212" t="s">
        <v>536</v>
      </c>
      <c r="G392" s="212"/>
      <c r="H392" s="212"/>
      <c r="I392" s="212"/>
      <c r="J392" s="26"/>
      <c r="K392" s="159">
        <v>1.3</v>
      </c>
      <c r="N392" s="26"/>
      <c r="O392" s="26"/>
      <c r="P392" s="26"/>
      <c r="Q392" s="26"/>
      <c r="R392" s="160"/>
      <c r="T392" s="161"/>
      <c r="AA392" s="162"/>
      <c r="AT392" s="163" t="s">
        <v>145</v>
      </c>
      <c r="AU392" s="163" t="s">
        <v>95</v>
      </c>
      <c r="AV392" s="163" t="s">
        <v>95</v>
      </c>
      <c r="AW392" s="163" t="s">
        <v>103</v>
      </c>
      <c r="AX392" s="163" t="s">
        <v>80</v>
      </c>
      <c r="AY392" s="163" t="s">
        <v>137</v>
      </c>
    </row>
    <row r="393" spans="2:65" s="9" customFormat="1" ht="18.75" customHeight="1">
      <c r="B393" s="164"/>
      <c r="C393" s="26"/>
      <c r="D393" s="26"/>
      <c r="E393" s="165"/>
      <c r="F393" s="213" t="s">
        <v>147</v>
      </c>
      <c r="G393" s="213"/>
      <c r="H393" s="213"/>
      <c r="I393" s="213"/>
      <c r="J393" s="26"/>
      <c r="K393" s="166">
        <v>4.0780000000000003</v>
      </c>
      <c r="N393" s="26"/>
      <c r="O393" s="26"/>
      <c r="P393" s="26"/>
      <c r="Q393" s="26"/>
      <c r="R393" s="167"/>
      <c r="T393" s="168"/>
      <c r="AA393" s="169"/>
      <c r="AT393" s="170" t="s">
        <v>145</v>
      </c>
      <c r="AU393" s="170" t="s">
        <v>95</v>
      </c>
      <c r="AV393" s="170" t="s">
        <v>142</v>
      </c>
      <c r="AW393" s="170" t="s">
        <v>103</v>
      </c>
      <c r="AX393" s="170" t="s">
        <v>21</v>
      </c>
      <c r="AY393" s="170" t="s">
        <v>137</v>
      </c>
    </row>
    <row r="394" spans="2:65" s="9" customFormat="1" ht="27" customHeight="1">
      <c r="B394" s="25"/>
      <c r="C394" s="142" t="s">
        <v>537</v>
      </c>
      <c r="D394" s="142" t="s">
        <v>138</v>
      </c>
      <c r="E394" s="143" t="s">
        <v>538</v>
      </c>
      <c r="F394" s="208" t="s">
        <v>539</v>
      </c>
      <c r="G394" s="208"/>
      <c r="H394" s="208"/>
      <c r="I394" s="208"/>
      <c r="J394" s="144" t="s">
        <v>263</v>
      </c>
      <c r="K394" s="145">
        <v>4</v>
      </c>
      <c r="L394" s="209"/>
      <c r="M394" s="209"/>
      <c r="N394" s="210">
        <f>ROUND($L$394*$K$394,2)</f>
        <v>0</v>
      </c>
      <c r="O394" s="210"/>
      <c r="P394" s="210"/>
      <c r="Q394" s="210"/>
      <c r="R394" s="27"/>
      <c r="T394" s="146"/>
      <c r="U394" s="147" t="s">
        <v>45</v>
      </c>
      <c r="V394" s="148">
        <v>1.2829999999999999</v>
      </c>
      <c r="W394" s="148">
        <f>$V$394*$K$394</f>
        <v>5.1319999999999997</v>
      </c>
      <c r="X394" s="148">
        <v>0</v>
      </c>
      <c r="Y394" s="148">
        <f>$X$394*$K$394</f>
        <v>0</v>
      </c>
      <c r="Z394" s="148">
        <v>0</v>
      </c>
      <c r="AA394" s="149">
        <f>$Z$394*$K$394</f>
        <v>0</v>
      </c>
      <c r="AR394" s="9" t="s">
        <v>142</v>
      </c>
      <c r="AT394" s="9" t="s">
        <v>138</v>
      </c>
      <c r="AU394" s="9" t="s">
        <v>95</v>
      </c>
      <c r="AY394" s="9" t="s">
        <v>137</v>
      </c>
      <c r="BE394" s="150">
        <f>IF($U$394="základní",$N$394,0)</f>
        <v>0</v>
      </c>
      <c r="BF394" s="150">
        <f>IF($U$394="snížená",$N$394,0)</f>
        <v>0</v>
      </c>
      <c r="BG394" s="150">
        <f>IF($U$394="zákl. přenesená",$N$394,0)</f>
        <v>0</v>
      </c>
      <c r="BH394" s="150">
        <f>IF($U$394="sníž. přenesená",$N$394,0)</f>
        <v>0</v>
      </c>
      <c r="BI394" s="150">
        <f>IF($U$394="nulová",$N$394,0)</f>
        <v>0</v>
      </c>
      <c r="BJ394" s="9" t="s">
        <v>21</v>
      </c>
      <c r="BK394" s="150">
        <f>ROUND($L$394*$K$394,2)</f>
        <v>0</v>
      </c>
      <c r="BL394" s="9" t="s">
        <v>142</v>
      </c>
      <c r="BM394" s="9" t="s">
        <v>540</v>
      </c>
    </row>
    <row r="395" spans="2:65" s="9" customFormat="1" ht="15.75" customHeight="1">
      <c r="B395" s="25"/>
      <c r="C395" s="171" t="s">
        <v>541</v>
      </c>
      <c r="D395" s="171" t="s">
        <v>244</v>
      </c>
      <c r="E395" s="172" t="s">
        <v>542</v>
      </c>
      <c r="F395" s="216" t="s">
        <v>543</v>
      </c>
      <c r="G395" s="216"/>
      <c r="H395" s="216"/>
      <c r="I395" s="216"/>
      <c r="J395" s="173" t="s">
        <v>423</v>
      </c>
      <c r="K395" s="174">
        <v>1</v>
      </c>
      <c r="L395" s="217"/>
      <c r="M395" s="217"/>
      <c r="N395" s="218">
        <f>ROUND($L$395*$K$395,2)</f>
        <v>0</v>
      </c>
      <c r="O395" s="218"/>
      <c r="P395" s="218"/>
      <c r="Q395" s="218"/>
      <c r="R395" s="27"/>
      <c r="T395" s="146"/>
      <c r="U395" s="147" t="s">
        <v>45</v>
      </c>
      <c r="V395" s="148">
        <v>0</v>
      </c>
      <c r="W395" s="148">
        <f>$V$395*$K$395</f>
        <v>0</v>
      </c>
      <c r="X395" s="148">
        <v>0</v>
      </c>
      <c r="Y395" s="148">
        <f>$X$395*$K$395</f>
        <v>0</v>
      </c>
      <c r="Z395" s="148">
        <v>0</v>
      </c>
      <c r="AA395" s="149">
        <f>$Z$395*$K$395</f>
        <v>0</v>
      </c>
      <c r="AR395" s="9" t="s">
        <v>183</v>
      </c>
      <c r="AT395" s="9" t="s">
        <v>244</v>
      </c>
      <c r="AU395" s="9" t="s">
        <v>95</v>
      </c>
      <c r="AY395" s="9" t="s">
        <v>137</v>
      </c>
      <c r="BE395" s="150">
        <f>IF($U$395="základní",$N$395,0)</f>
        <v>0</v>
      </c>
      <c r="BF395" s="150">
        <f>IF($U$395="snížená",$N$395,0)</f>
        <v>0</v>
      </c>
      <c r="BG395" s="150">
        <f>IF($U$395="zákl. přenesená",$N$395,0)</f>
        <v>0</v>
      </c>
      <c r="BH395" s="150">
        <f>IF($U$395="sníž. přenesená",$N$395,0)</f>
        <v>0</v>
      </c>
      <c r="BI395" s="150">
        <f>IF($U$395="nulová",$N$395,0)</f>
        <v>0</v>
      </c>
      <c r="BJ395" s="9" t="s">
        <v>21</v>
      </c>
      <c r="BK395" s="150">
        <f>ROUND($L$395*$K$395,2)</f>
        <v>0</v>
      </c>
      <c r="BL395" s="9" t="s">
        <v>142</v>
      </c>
      <c r="BM395" s="9" t="s">
        <v>544</v>
      </c>
    </row>
    <row r="396" spans="2:65" s="9" customFormat="1" ht="27" customHeight="1">
      <c r="B396" s="25"/>
      <c r="C396" s="171" t="s">
        <v>545</v>
      </c>
      <c r="D396" s="171" t="s">
        <v>244</v>
      </c>
      <c r="E396" s="172" t="s">
        <v>546</v>
      </c>
      <c r="F396" s="216" t="s">
        <v>547</v>
      </c>
      <c r="G396" s="216"/>
      <c r="H396" s="216"/>
      <c r="I396" s="216"/>
      <c r="J396" s="173" t="s">
        <v>423</v>
      </c>
      <c r="K396" s="174">
        <v>3</v>
      </c>
      <c r="L396" s="217"/>
      <c r="M396" s="217"/>
      <c r="N396" s="218">
        <f>ROUND($L$396*$K$396,2)</f>
        <v>0</v>
      </c>
      <c r="O396" s="218"/>
      <c r="P396" s="218"/>
      <c r="Q396" s="218"/>
      <c r="R396" s="27"/>
      <c r="T396" s="146"/>
      <c r="U396" s="147" t="s">
        <v>45</v>
      </c>
      <c r="V396" s="148">
        <v>0</v>
      </c>
      <c r="W396" s="148">
        <f>$V$396*$K$396</f>
        <v>0</v>
      </c>
      <c r="X396" s="148">
        <v>0</v>
      </c>
      <c r="Y396" s="148">
        <f>$X$396*$K$396</f>
        <v>0</v>
      </c>
      <c r="Z396" s="148">
        <v>0</v>
      </c>
      <c r="AA396" s="149">
        <f>$Z$396*$K$396</f>
        <v>0</v>
      </c>
      <c r="AR396" s="9" t="s">
        <v>183</v>
      </c>
      <c r="AT396" s="9" t="s">
        <v>244</v>
      </c>
      <c r="AU396" s="9" t="s">
        <v>95</v>
      </c>
      <c r="AY396" s="9" t="s">
        <v>137</v>
      </c>
      <c r="BE396" s="150">
        <f>IF($U$396="základní",$N$396,0)</f>
        <v>0</v>
      </c>
      <c r="BF396" s="150">
        <f>IF($U$396="snížená",$N$396,0)</f>
        <v>0</v>
      </c>
      <c r="BG396" s="150">
        <f>IF($U$396="zákl. přenesená",$N$396,0)</f>
        <v>0</v>
      </c>
      <c r="BH396" s="150">
        <f>IF($U$396="sníž. přenesená",$N$396,0)</f>
        <v>0</v>
      </c>
      <c r="BI396" s="150">
        <f>IF($U$396="nulová",$N$396,0)</f>
        <v>0</v>
      </c>
      <c r="BJ396" s="9" t="s">
        <v>21</v>
      </c>
      <c r="BK396" s="150">
        <f>ROUND($L$396*$K$396,2)</f>
        <v>0</v>
      </c>
      <c r="BL396" s="9" t="s">
        <v>142</v>
      </c>
      <c r="BM396" s="9" t="s">
        <v>548</v>
      </c>
    </row>
    <row r="397" spans="2:65" s="9" customFormat="1" ht="27" customHeight="1">
      <c r="B397" s="25"/>
      <c r="C397" s="142" t="s">
        <v>549</v>
      </c>
      <c r="D397" s="142" t="s">
        <v>138</v>
      </c>
      <c r="E397" s="143" t="s">
        <v>550</v>
      </c>
      <c r="F397" s="208" t="s">
        <v>551</v>
      </c>
      <c r="G397" s="208"/>
      <c r="H397" s="208"/>
      <c r="I397" s="208"/>
      <c r="J397" s="144" t="s">
        <v>263</v>
      </c>
      <c r="K397" s="145">
        <v>2</v>
      </c>
      <c r="L397" s="209"/>
      <c r="M397" s="209"/>
      <c r="N397" s="210">
        <f>ROUND($L$397*$K$397,2)</f>
        <v>0</v>
      </c>
      <c r="O397" s="210"/>
      <c r="P397" s="210"/>
      <c r="Q397" s="210"/>
      <c r="R397" s="27"/>
      <c r="T397" s="146"/>
      <c r="U397" s="147" t="s">
        <v>45</v>
      </c>
      <c r="V397" s="148">
        <v>0.85</v>
      </c>
      <c r="W397" s="148">
        <f>$V$397*$K$397</f>
        <v>1.7</v>
      </c>
      <c r="X397" s="148">
        <v>1.16E-3</v>
      </c>
      <c r="Y397" s="148">
        <f>$X$397*$K$397</f>
        <v>2.32E-3</v>
      </c>
      <c r="Z397" s="148">
        <v>0</v>
      </c>
      <c r="AA397" s="149">
        <f>$Z$397*$K$397</f>
        <v>0</v>
      </c>
      <c r="AR397" s="9" t="s">
        <v>142</v>
      </c>
      <c r="AT397" s="9" t="s">
        <v>138</v>
      </c>
      <c r="AU397" s="9" t="s">
        <v>95</v>
      </c>
      <c r="AY397" s="9" t="s">
        <v>137</v>
      </c>
      <c r="BE397" s="150">
        <f>IF($U$397="základní",$N$397,0)</f>
        <v>0</v>
      </c>
      <c r="BF397" s="150">
        <f>IF($U$397="snížená",$N$397,0)</f>
        <v>0</v>
      </c>
      <c r="BG397" s="150">
        <f>IF($U$397="zákl. přenesená",$N$397,0)</f>
        <v>0</v>
      </c>
      <c r="BH397" s="150">
        <f>IF($U$397="sníž. přenesená",$N$397,0)</f>
        <v>0</v>
      </c>
      <c r="BI397" s="150">
        <f>IF($U$397="nulová",$N$397,0)</f>
        <v>0</v>
      </c>
      <c r="BJ397" s="9" t="s">
        <v>21</v>
      </c>
      <c r="BK397" s="150">
        <f>ROUND($L$397*$K$397,2)</f>
        <v>0</v>
      </c>
      <c r="BL397" s="9" t="s">
        <v>142</v>
      </c>
      <c r="BM397" s="9" t="s">
        <v>552</v>
      </c>
    </row>
    <row r="398" spans="2:65" s="9" customFormat="1" ht="27" customHeight="1">
      <c r="B398" s="25"/>
      <c r="C398" s="171" t="s">
        <v>553</v>
      </c>
      <c r="D398" s="171" t="s">
        <v>244</v>
      </c>
      <c r="E398" s="172" t="s">
        <v>554</v>
      </c>
      <c r="F398" s="216" t="s">
        <v>555</v>
      </c>
      <c r="G398" s="216"/>
      <c r="H398" s="216"/>
      <c r="I398" s="216"/>
      <c r="J398" s="173" t="s">
        <v>263</v>
      </c>
      <c r="K398" s="174">
        <v>2</v>
      </c>
      <c r="L398" s="217"/>
      <c r="M398" s="217"/>
      <c r="N398" s="218">
        <f>ROUND($L$398*$K$398,2)</f>
        <v>0</v>
      </c>
      <c r="O398" s="218"/>
      <c r="P398" s="218"/>
      <c r="Q398" s="218"/>
      <c r="R398" s="27"/>
      <c r="T398" s="146"/>
      <c r="U398" s="147" t="s">
        <v>45</v>
      </c>
      <c r="V398" s="148">
        <v>0</v>
      </c>
      <c r="W398" s="148">
        <f>$V$398*$K$398</f>
        <v>0</v>
      </c>
      <c r="X398" s="148">
        <v>7.0000000000000007E-2</v>
      </c>
      <c r="Y398" s="148">
        <f>$X$398*$K$398</f>
        <v>0.14000000000000001</v>
      </c>
      <c r="Z398" s="148">
        <v>0</v>
      </c>
      <c r="AA398" s="149">
        <f>$Z$398*$K$398</f>
        <v>0</v>
      </c>
      <c r="AR398" s="9" t="s">
        <v>183</v>
      </c>
      <c r="AT398" s="9" t="s">
        <v>244</v>
      </c>
      <c r="AU398" s="9" t="s">
        <v>95</v>
      </c>
      <c r="AY398" s="9" t="s">
        <v>137</v>
      </c>
      <c r="BE398" s="150">
        <f>IF($U$398="základní",$N$398,0)</f>
        <v>0</v>
      </c>
      <c r="BF398" s="150">
        <f>IF($U$398="snížená",$N$398,0)</f>
        <v>0</v>
      </c>
      <c r="BG398" s="150">
        <f>IF($U$398="zákl. přenesená",$N$398,0)</f>
        <v>0</v>
      </c>
      <c r="BH398" s="150">
        <f>IF($U$398="sníž. přenesená",$N$398,0)</f>
        <v>0</v>
      </c>
      <c r="BI398" s="150">
        <f>IF($U$398="nulová",$N$398,0)</f>
        <v>0</v>
      </c>
      <c r="BJ398" s="9" t="s">
        <v>21</v>
      </c>
      <c r="BK398" s="150">
        <f>ROUND($L$398*$K$398,2)</f>
        <v>0</v>
      </c>
      <c r="BL398" s="9" t="s">
        <v>142</v>
      </c>
      <c r="BM398" s="9" t="s">
        <v>556</v>
      </c>
    </row>
    <row r="399" spans="2:65" s="9" customFormat="1" ht="15.75" customHeight="1">
      <c r="B399" s="25"/>
      <c r="C399" s="142" t="s">
        <v>557</v>
      </c>
      <c r="D399" s="142" t="s">
        <v>138</v>
      </c>
      <c r="E399" s="143" t="s">
        <v>558</v>
      </c>
      <c r="F399" s="208" t="s">
        <v>559</v>
      </c>
      <c r="G399" s="208"/>
      <c r="H399" s="208"/>
      <c r="I399" s="208"/>
      <c r="J399" s="144" t="s">
        <v>171</v>
      </c>
      <c r="K399" s="145">
        <v>3.044</v>
      </c>
      <c r="L399" s="209"/>
      <c r="M399" s="209"/>
      <c r="N399" s="210">
        <f>ROUND($L$399*$K$399,2)</f>
        <v>0</v>
      </c>
      <c r="O399" s="210"/>
      <c r="P399" s="210"/>
      <c r="Q399" s="210"/>
      <c r="R399" s="27"/>
      <c r="T399" s="146"/>
      <c r="U399" s="147" t="s">
        <v>45</v>
      </c>
      <c r="V399" s="148">
        <v>3.8580000000000001</v>
      </c>
      <c r="W399" s="148">
        <f>$V$399*$K$399</f>
        <v>11.743752000000001</v>
      </c>
      <c r="X399" s="148">
        <v>0</v>
      </c>
      <c r="Y399" s="148">
        <f>$X$399*$K$399</f>
        <v>0</v>
      </c>
      <c r="Z399" s="148">
        <v>2.2000000000000002</v>
      </c>
      <c r="AA399" s="149">
        <f>$Z$399*$K$399</f>
        <v>6.6968000000000005</v>
      </c>
      <c r="AR399" s="9" t="s">
        <v>142</v>
      </c>
      <c r="AT399" s="9" t="s">
        <v>138</v>
      </c>
      <c r="AU399" s="9" t="s">
        <v>95</v>
      </c>
      <c r="AY399" s="9" t="s">
        <v>137</v>
      </c>
      <c r="BE399" s="150">
        <f>IF($U$399="základní",$N$399,0)</f>
        <v>0</v>
      </c>
      <c r="BF399" s="150">
        <f>IF($U$399="snížená",$N$399,0)</f>
        <v>0</v>
      </c>
      <c r="BG399" s="150">
        <f>IF($U$399="zákl. přenesená",$N$399,0)</f>
        <v>0</v>
      </c>
      <c r="BH399" s="150">
        <f>IF($U$399="sníž. přenesená",$N$399,0)</f>
        <v>0</v>
      </c>
      <c r="BI399" s="150">
        <f>IF($U$399="nulová",$N$399,0)</f>
        <v>0</v>
      </c>
      <c r="BJ399" s="9" t="s">
        <v>21</v>
      </c>
      <c r="BK399" s="150">
        <f>ROUND($L$399*$K$399,2)</f>
        <v>0</v>
      </c>
      <c r="BL399" s="9" t="s">
        <v>142</v>
      </c>
      <c r="BM399" s="9" t="s">
        <v>560</v>
      </c>
    </row>
    <row r="400" spans="2:65" s="9" customFormat="1" ht="18.75" customHeight="1">
      <c r="B400" s="151"/>
      <c r="C400" s="26"/>
      <c r="D400" s="26"/>
      <c r="E400" s="152"/>
      <c r="F400" s="219" t="s">
        <v>561</v>
      </c>
      <c r="G400" s="219"/>
      <c r="H400" s="219"/>
      <c r="I400" s="219"/>
      <c r="J400" s="26"/>
      <c r="K400" s="152"/>
      <c r="N400" s="26"/>
      <c r="O400" s="26"/>
      <c r="P400" s="26"/>
      <c r="Q400" s="26"/>
      <c r="R400" s="153"/>
      <c r="T400" s="154"/>
      <c r="AA400" s="155"/>
      <c r="AT400" s="156" t="s">
        <v>145</v>
      </c>
      <c r="AU400" s="156" t="s">
        <v>95</v>
      </c>
      <c r="AV400" s="156" t="s">
        <v>21</v>
      </c>
      <c r="AW400" s="156" t="s">
        <v>103</v>
      </c>
      <c r="AX400" s="156" t="s">
        <v>80</v>
      </c>
      <c r="AY400" s="156" t="s">
        <v>137</v>
      </c>
    </row>
    <row r="401" spans="2:65" s="9" customFormat="1" ht="18.75" customHeight="1">
      <c r="B401" s="157"/>
      <c r="C401" s="26"/>
      <c r="D401" s="26"/>
      <c r="E401" s="158"/>
      <c r="F401" s="212" t="s">
        <v>562</v>
      </c>
      <c r="G401" s="212"/>
      <c r="H401" s="212"/>
      <c r="I401" s="212"/>
      <c r="J401" s="26"/>
      <c r="K401" s="159">
        <v>1.444</v>
      </c>
      <c r="N401" s="26"/>
      <c r="O401" s="26"/>
      <c r="P401" s="26"/>
      <c r="Q401" s="26"/>
      <c r="R401" s="160"/>
      <c r="T401" s="161"/>
      <c r="AA401" s="162"/>
      <c r="AT401" s="163" t="s">
        <v>145</v>
      </c>
      <c r="AU401" s="163" t="s">
        <v>95</v>
      </c>
      <c r="AV401" s="163" t="s">
        <v>95</v>
      </c>
      <c r="AW401" s="163" t="s">
        <v>103</v>
      </c>
      <c r="AX401" s="163" t="s">
        <v>80</v>
      </c>
      <c r="AY401" s="163" t="s">
        <v>137</v>
      </c>
    </row>
    <row r="402" spans="2:65" s="9" customFormat="1" ht="18.75" customHeight="1">
      <c r="B402" s="151"/>
      <c r="C402" s="26"/>
      <c r="D402" s="26"/>
      <c r="E402" s="152"/>
      <c r="F402" s="219" t="s">
        <v>563</v>
      </c>
      <c r="G402" s="219"/>
      <c r="H402" s="219"/>
      <c r="I402" s="219"/>
      <c r="J402" s="26"/>
      <c r="K402" s="152"/>
      <c r="N402" s="26"/>
      <c r="O402" s="26"/>
      <c r="P402" s="26"/>
      <c r="Q402" s="26"/>
      <c r="R402" s="153"/>
      <c r="T402" s="154"/>
      <c r="AA402" s="155"/>
      <c r="AT402" s="156" t="s">
        <v>145</v>
      </c>
      <c r="AU402" s="156" t="s">
        <v>95</v>
      </c>
      <c r="AV402" s="156" t="s">
        <v>21</v>
      </c>
      <c r="AW402" s="156" t="s">
        <v>103</v>
      </c>
      <c r="AX402" s="156" t="s">
        <v>80</v>
      </c>
      <c r="AY402" s="156" t="s">
        <v>137</v>
      </c>
    </row>
    <row r="403" spans="2:65" s="9" customFormat="1" ht="18.75" customHeight="1">
      <c r="B403" s="157"/>
      <c r="C403" s="26"/>
      <c r="D403" s="26"/>
      <c r="E403" s="158"/>
      <c r="F403" s="212" t="s">
        <v>564</v>
      </c>
      <c r="G403" s="212"/>
      <c r="H403" s="212"/>
      <c r="I403" s="212"/>
      <c r="J403" s="26"/>
      <c r="K403" s="159">
        <v>1.6</v>
      </c>
      <c r="N403" s="26"/>
      <c r="O403" s="26"/>
      <c r="P403" s="26"/>
      <c r="Q403" s="26"/>
      <c r="R403" s="160"/>
      <c r="T403" s="161"/>
      <c r="AA403" s="162"/>
      <c r="AT403" s="163" t="s">
        <v>145</v>
      </c>
      <c r="AU403" s="163" t="s">
        <v>95</v>
      </c>
      <c r="AV403" s="163" t="s">
        <v>95</v>
      </c>
      <c r="AW403" s="163" t="s">
        <v>103</v>
      </c>
      <c r="AX403" s="163" t="s">
        <v>80</v>
      </c>
      <c r="AY403" s="163" t="s">
        <v>137</v>
      </c>
    </row>
    <row r="404" spans="2:65" s="9" customFormat="1" ht="18.75" customHeight="1">
      <c r="B404" s="164"/>
      <c r="C404" s="26"/>
      <c r="D404" s="26"/>
      <c r="E404" s="165"/>
      <c r="F404" s="213" t="s">
        <v>147</v>
      </c>
      <c r="G404" s="213"/>
      <c r="H404" s="213"/>
      <c r="I404" s="213"/>
      <c r="J404" s="26"/>
      <c r="K404" s="166">
        <v>3.044</v>
      </c>
      <c r="N404" s="26"/>
      <c r="O404" s="26"/>
      <c r="P404" s="26"/>
      <c r="Q404" s="26"/>
      <c r="R404" s="167"/>
      <c r="T404" s="168"/>
      <c r="AA404" s="169"/>
      <c r="AT404" s="170" t="s">
        <v>145</v>
      </c>
      <c r="AU404" s="170" t="s">
        <v>95</v>
      </c>
      <c r="AV404" s="170" t="s">
        <v>142</v>
      </c>
      <c r="AW404" s="170" t="s">
        <v>103</v>
      </c>
      <c r="AX404" s="170" t="s">
        <v>21</v>
      </c>
      <c r="AY404" s="170" t="s">
        <v>137</v>
      </c>
    </row>
    <row r="405" spans="2:65" s="9" customFormat="1" ht="27" customHeight="1">
      <c r="B405" s="25"/>
      <c r="C405" s="142" t="s">
        <v>565</v>
      </c>
      <c r="D405" s="142" t="s">
        <v>138</v>
      </c>
      <c r="E405" s="143" t="s">
        <v>566</v>
      </c>
      <c r="F405" s="208" t="s">
        <v>567</v>
      </c>
      <c r="G405" s="208"/>
      <c r="H405" s="208"/>
      <c r="I405" s="208"/>
      <c r="J405" s="144" t="s">
        <v>171</v>
      </c>
      <c r="K405" s="145">
        <v>85.031999999999996</v>
      </c>
      <c r="L405" s="209"/>
      <c r="M405" s="209"/>
      <c r="N405" s="210">
        <f>ROUND($L$405*$K$405,2)</f>
        <v>0</v>
      </c>
      <c r="O405" s="210"/>
      <c r="P405" s="210"/>
      <c r="Q405" s="210"/>
      <c r="R405" s="27"/>
      <c r="T405" s="146"/>
      <c r="U405" s="147" t="s">
        <v>45</v>
      </c>
      <c r="V405" s="148">
        <v>2.605</v>
      </c>
      <c r="W405" s="148">
        <f>$V$405*$K$405</f>
        <v>221.50835999999998</v>
      </c>
      <c r="X405" s="148">
        <v>0</v>
      </c>
      <c r="Y405" s="148">
        <f>$X$405*$K$405</f>
        <v>0</v>
      </c>
      <c r="Z405" s="148">
        <v>2.5</v>
      </c>
      <c r="AA405" s="149">
        <f>$Z$405*$K$405</f>
        <v>212.57999999999998</v>
      </c>
      <c r="AR405" s="9" t="s">
        <v>142</v>
      </c>
      <c r="AT405" s="9" t="s">
        <v>138</v>
      </c>
      <c r="AU405" s="9" t="s">
        <v>95</v>
      </c>
      <c r="AY405" s="9" t="s">
        <v>137</v>
      </c>
      <c r="BE405" s="150">
        <f>IF($U$405="základní",$N$405,0)</f>
        <v>0</v>
      </c>
      <c r="BF405" s="150">
        <f>IF($U$405="snížená",$N$405,0)</f>
        <v>0</v>
      </c>
      <c r="BG405" s="150">
        <f>IF($U$405="zákl. přenesená",$N$405,0)</f>
        <v>0</v>
      </c>
      <c r="BH405" s="150">
        <f>IF($U$405="sníž. přenesená",$N$405,0)</f>
        <v>0</v>
      </c>
      <c r="BI405" s="150">
        <f>IF($U$405="nulová",$N$405,0)</f>
        <v>0</v>
      </c>
      <c r="BJ405" s="9" t="s">
        <v>21</v>
      </c>
      <c r="BK405" s="150">
        <f>ROUND($L$405*$K$405,2)</f>
        <v>0</v>
      </c>
      <c r="BL405" s="9" t="s">
        <v>142</v>
      </c>
      <c r="BM405" s="9" t="s">
        <v>568</v>
      </c>
    </row>
    <row r="406" spans="2:65" s="9" customFormat="1" ht="18.75" customHeight="1">
      <c r="B406" s="151"/>
      <c r="C406" s="26"/>
      <c r="D406" s="26"/>
      <c r="E406" s="152"/>
      <c r="F406" s="219" t="s">
        <v>569</v>
      </c>
      <c r="G406" s="219"/>
      <c r="H406" s="219"/>
      <c r="I406" s="219"/>
      <c r="J406" s="26"/>
      <c r="K406" s="152"/>
      <c r="N406" s="26"/>
      <c r="O406" s="26"/>
      <c r="P406" s="26"/>
      <c r="Q406" s="26"/>
      <c r="R406" s="153"/>
      <c r="T406" s="154"/>
      <c r="AA406" s="155"/>
      <c r="AT406" s="156" t="s">
        <v>145</v>
      </c>
      <c r="AU406" s="156" t="s">
        <v>95</v>
      </c>
      <c r="AV406" s="156" t="s">
        <v>21</v>
      </c>
      <c r="AW406" s="156" t="s">
        <v>103</v>
      </c>
      <c r="AX406" s="156" t="s">
        <v>80</v>
      </c>
      <c r="AY406" s="156" t="s">
        <v>137</v>
      </c>
    </row>
    <row r="407" spans="2:65" s="9" customFormat="1" ht="18.75" customHeight="1">
      <c r="B407" s="157"/>
      <c r="C407" s="26"/>
      <c r="D407" s="26"/>
      <c r="E407" s="158"/>
      <c r="F407" s="212" t="s">
        <v>570</v>
      </c>
      <c r="G407" s="212"/>
      <c r="H407" s="212"/>
      <c r="I407" s="212"/>
      <c r="J407" s="26"/>
      <c r="K407" s="159">
        <v>43.506</v>
      </c>
      <c r="N407" s="26"/>
      <c r="O407" s="26"/>
      <c r="P407" s="26"/>
      <c r="Q407" s="26"/>
      <c r="R407" s="160"/>
      <c r="T407" s="161"/>
      <c r="AA407" s="162"/>
      <c r="AT407" s="163" t="s">
        <v>145</v>
      </c>
      <c r="AU407" s="163" t="s">
        <v>95</v>
      </c>
      <c r="AV407" s="163" t="s">
        <v>95</v>
      </c>
      <c r="AW407" s="163" t="s">
        <v>103</v>
      </c>
      <c r="AX407" s="163" t="s">
        <v>80</v>
      </c>
      <c r="AY407" s="163" t="s">
        <v>137</v>
      </c>
    </row>
    <row r="408" spans="2:65" s="9" customFormat="1" ht="18.75" customHeight="1">
      <c r="B408" s="157"/>
      <c r="C408" s="26"/>
      <c r="D408" s="26"/>
      <c r="E408" s="158"/>
      <c r="F408" s="212" t="s">
        <v>571</v>
      </c>
      <c r="G408" s="212"/>
      <c r="H408" s="212"/>
      <c r="I408" s="212"/>
      <c r="J408" s="26"/>
      <c r="K408" s="159">
        <v>30.72</v>
      </c>
      <c r="N408" s="26"/>
      <c r="O408" s="26"/>
      <c r="P408" s="26"/>
      <c r="Q408" s="26"/>
      <c r="R408" s="160"/>
      <c r="T408" s="161"/>
      <c r="AA408" s="162"/>
      <c r="AT408" s="163" t="s">
        <v>145</v>
      </c>
      <c r="AU408" s="163" t="s">
        <v>95</v>
      </c>
      <c r="AV408" s="163" t="s">
        <v>95</v>
      </c>
      <c r="AW408" s="163" t="s">
        <v>103</v>
      </c>
      <c r="AX408" s="163" t="s">
        <v>80</v>
      </c>
      <c r="AY408" s="163" t="s">
        <v>137</v>
      </c>
    </row>
    <row r="409" spans="2:65" s="9" customFormat="1" ht="18.75" customHeight="1">
      <c r="B409" s="157"/>
      <c r="C409" s="26"/>
      <c r="D409" s="26"/>
      <c r="E409" s="158"/>
      <c r="F409" s="212" t="s">
        <v>572</v>
      </c>
      <c r="G409" s="212"/>
      <c r="H409" s="212"/>
      <c r="I409" s="212"/>
      <c r="J409" s="26"/>
      <c r="K409" s="159">
        <v>4.9980000000000002</v>
      </c>
      <c r="N409" s="26"/>
      <c r="O409" s="26"/>
      <c r="P409" s="26"/>
      <c r="Q409" s="26"/>
      <c r="R409" s="160"/>
      <c r="T409" s="161"/>
      <c r="AA409" s="162"/>
      <c r="AT409" s="163" t="s">
        <v>145</v>
      </c>
      <c r="AU409" s="163" t="s">
        <v>95</v>
      </c>
      <c r="AV409" s="163" t="s">
        <v>95</v>
      </c>
      <c r="AW409" s="163" t="s">
        <v>103</v>
      </c>
      <c r="AX409" s="163" t="s">
        <v>80</v>
      </c>
      <c r="AY409" s="163" t="s">
        <v>137</v>
      </c>
    </row>
    <row r="410" spans="2:65" s="9" customFormat="1" ht="18.75" customHeight="1">
      <c r="B410" s="157"/>
      <c r="C410" s="26"/>
      <c r="D410" s="26"/>
      <c r="E410" s="158"/>
      <c r="F410" s="212" t="s">
        <v>573</v>
      </c>
      <c r="G410" s="212"/>
      <c r="H410" s="212"/>
      <c r="I410" s="212"/>
      <c r="J410" s="26"/>
      <c r="K410" s="159">
        <v>1.8140000000000001</v>
      </c>
      <c r="N410" s="26"/>
      <c r="O410" s="26"/>
      <c r="P410" s="26"/>
      <c r="Q410" s="26"/>
      <c r="R410" s="160"/>
      <c r="T410" s="161"/>
      <c r="AA410" s="162"/>
      <c r="AT410" s="163" t="s">
        <v>145</v>
      </c>
      <c r="AU410" s="163" t="s">
        <v>95</v>
      </c>
      <c r="AV410" s="163" t="s">
        <v>95</v>
      </c>
      <c r="AW410" s="163" t="s">
        <v>103</v>
      </c>
      <c r="AX410" s="163" t="s">
        <v>80</v>
      </c>
      <c r="AY410" s="163" t="s">
        <v>137</v>
      </c>
    </row>
    <row r="411" spans="2:65" s="9" customFormat="1" ht="18.75" customHeight="1">
      <c r="B411" s="157"/>
      <c r="C411" s="26"/>
      <c r="D411" s="26"/>
      <c r="E411" s="158"/>
      <c r="F411" s="212" t="s">
        <v>574</v>
      </c>
      <c r="G411" s="212"/>
      <c r="H411" s="212"/>
      <c r="I411" s="212"/>
      <c r="J411" s="26"/>
      <c r="K411" s="159">
        <v>1.92</v>
      </c>
      <c r="N411" s="26"/>
      <c r="O411" s="26"/>
      <c r="P411" s="26"/>
      <c r="Q411" s="26"/>
      <c r="R411" s="160"/>
      <c r="T411" s="161"/>
      <c r="AA411" s="162"/>
      <c r="AT411" s="163" t="s">
        <v>145</v>
      </c>
      <c r="AU411" s="163" t="s">
        <v>95</v>
      </c>
      <c r="AV411" s="163" t="s">
        <v>95</v>
      </c>
      <c r="AW411" s="163" t="s">
        <v>103</v>
      </c>
      <c r="AX411" s="163" t="s">
        <v>80</v>
      </c>
      <c r="AY411" s="163" t="s">
        <v>137</v>
      </c>
    </row>
    <row r="412" spans="2:65" s="9" customFormat="1" ht="18.75" customHeight="1">
      <c r="B412" s="175"/>
      <c r="C412" s="26"/>
      <c r="D412" s="26"/>
      <c r="E412" s="176"/>
      <c r="F412" s="220" t="s">
        <v>348</v>
      </c>
      <c r="G412" s="220"/>
      <c r="H412" s="220"/>
      <c r="I412" s="220"/>
      <c r="J412" s="26"/>
      <c r="K412" s="177">
        <v>82.957999999999998</v>
      </c>
      <c r="N412" s="26"/>
      <c r="O412" s="26"/>
      <c r="P412" s="26"/>
      <c r="Q412" s="26"/>
      <c r="R412" s="178"/>
      <c r="T412" s="179"/>
      <c r="AA412" s="180"/>
      <c r="AT412" s="181" t="s">
        <v>145</v>
      </c>
      <c r="AU412" s="181" t="s">
        <v>95</v>
      </c>
      <c r="AV412" s="181" t="s">
        <v>153</v>
      </c>
      <c r="AW412" s="181" t="s">
        <v>103</v>
      </c>
      <c r="AX412" s="181" t="s">
        <v>80</v>
      </c>
      <c r="AY412" s="181" t="s">
        <v>137</v>
      </c>
    </row>
    <row r="413" spans="2:65" s="9" customFormat="1" ht="18.75" customHeight="1">
      <c r="B413" s="151"/>
      <c r="C413" s="26"/>
      <c r="D413" s="26"/>
      <c r="E413" s="152"/>
      <c r="F413" s="219" t="s">
        <v>575</v>
      </c>
      <c r="G413" s="219"/>
      <c r="H413" s="219"/>
      <c r="I413" s="219"/>
      <c r="J413" s="26"/>
      <c r="K413" s="152"/>
      <c r="N413" s="26"/>
      <c r="O413" s="26"/>
      <c r="P413" s="26"/>
      <c r="Q413" s="26"/>
      <c r="R413" s="153"/>
      <c r="T413" s="154"/>
      <c r="AA413" s="155"/>
      <c r="AT413" s="156" t="s">
        <v>145</v>
      </c>
      <c r="AU413" s="156" t="s">
        <v>95</v>
      </c>
      <c r="AV413" s="156" t="s">
        <v>21</v>
      </c>
      <c r="AW413" s="156" t="s">
        <v>103</v>
      </c>
      <c r="AX413" s="156" t="s">
        <v>80</v>
      </c>
      <c r="AY413" s="156" t="s">
        <v>137</v>
      </c>
    </row>
    <row r="414" spans="2:65" s="9" customFormat="1" ht="18.75" customHeight="1">
      <c r="B414" s="157"/>
      <c r="C414" s="26"/>
      <c r="D414" s="26"/>
      <c r="E414" s="158"/>
      <c r="F414" s="212" t="s">
        <v>576</v>
      </c>
      <c r="G414" s="212"/>
      <c r="H414" s="212"/>
      <c r="I414" s="212"/>
      <c r="J414" s="26"/>
      <c r="K414" s="159">
        <v>2.0739999999999998</v>
      </c>
      <c r="N414" s="26"/>
      <c r="O414" s="26"/>
      <c r="P414" s="26"/>
      <c r="Q414" s="26"/>
      <c r="R414" s="160"/>
      <c r="T414" s="161"/>
      <c r="AA414" s="162"/>
      <c r="AT414" s="163" t="s">
        <v>145</v>
      </c>
      <c r="AU414" s="163" t="s">
        <v>95</v>
      </c>
      <c r="AV414" s="163" t="s">
        <v>95</v>
      </c>
      <c r="AW414" s="163" t="s">
        <v>103</v>
      </c>
      <c r="AX414" s="163" t="s">
        <v>80</v>
      </c>
      <c r="AY414" s="163" t="s">
        <v>137</v>
      </c>
    </row>
    <row r="415" spans="2:65" s="9" customFormat="1" ht="18.75" customHeight="1">
      <c r="B415" s="175"/>
      <c r="C415" s="26"/>
      <c r="D415" s="26"/>
      <c r="E415" s="176"/>
      <c r="F415" s="220" t="s">
        <v>348</v>
      </c>
      <c r="G415" s="220"/>
      <c r="H415" s="220"/>
      <c r="I415" s="220"/>
      <c r="J415" s="26"/>
      <c r="K415" s="177">
        <v>2.0739999999999998</v>
      </c>
      <c r="N415" s="26"/>
      <c r="O415" s="26"/>
      <c r="P415" s="26"/>
      <c r="Q415" s="26"/>
      <c r="R415" s="178"/>
      <c r="T415" s="179"/>
      <c r="AA415" s="180"/>
      <c r="AT415" s="181" t="s">
        <v>145</v>
      </c>
      <c r="AU415" s="181" t="s">
        <v>95</v>
      </c>
      <c r="AV415" s="181" t="s">
        <v>153</v>
      </c>
      <c r="AW415" s="181" t="s">
        <v>103</v>
      </c>
      <c r="AX415" s="181" t="s">
        <v>80</v>
      </c>
      <c r="AY415" s="181" t="s">
        <v>137</v>
      </c>
    </row>
    <row r="416" spans="2:65" s="9" customFormat="1" ht="18.75" customHeight="1">
      <c r="B416" s="164"/>
      <c r="C416" s="26"/>
      <c r="D416" s="26"/>
      <c r="E416" s="165"/>
      <c r="F416" s="213" t="s">
        <v>147</v>
      </c>
      <c r="G416" s="213"/>
      <c r="H416" s="213"/>
      <c r="I416" s="213"/>
      <c r="J416" s="26"/>
      <c r="K416" s="166">
        <v>85.031999999999996</v>
      </c>
      <c r="N416" s="26"/>
      <c r="O416" s="26"/>
      <c r="P416" s="26"/>
      <c r="Q416" s="26"/>
      <c r="R416" s="167"/>
      <c r="T416" s="168"/>
      <c r="AA416" s="169"/>
      <c r="AT416" s="170" t="s">
        <v>145</v>
      </c>
      <c r="AU416" s="170" t="s">
        <v>95</v>
      </c>
      <c r="AV416" s="170" t="s">
        <v>142</v>
      </c>
      <c r="AW416" s="170" t="s">
        <v>103</v>
      </c>
      <c r="AX416" s="170" t="s">
        <v>21</v>
      </c>
      <c r="AY416" s="170" t="s">
        <v>137</v>
      </c>
    </row>
    <row r="417" spans="2:65" s="9" customFormat="1" ht="39" customHeight="1">
      <c r="B417" s="25"/>
      <c r="C417" s="142" t="s">
        <v>577</v>
      </c>
      <c r="D417" s="142" t="s">
        <v>138</v>
      </c>
      <c r="E417" s="143" t="s">
        <v>578</v>
      </c>
      <c r="F417" s="208" t="s">
        <v>579</v>
      </c>
      <c r="G417" s="208"/>
      <c r="H417" s="208"/>
      <c r="I417" s="208"/>
      <c r="J417" s="144" t="s">
        <v>141</v>
      </c>
      <c r="K417" s="145">
        <v>46.3</v>
      </c>
      <c r="L417" s="209"/>
      <c r="M417" s="209"/>
      <c r="N417" s="210">
        <f>ROUND($L$417*$K$417,2)</f>
        <v>0</v>
      </c>
      <c r="O417" s="210"/>
      <c r="P417" s="210"/>
      <c r="Q417" s="210"/>
      <c r="R417" s="27"/>
      <c r="T417" s="146"/>
      <c r="U417" s="147" t="s">
        <v>45</v>
      </c>
      <c r="V417" s="148">
        <v>0.32900000000000001</v>
      </c>
      <c r="W417" s="148">
        <f>$V$417*$K$417</f>
        <v>15.232699999999999</v>
      </c>
      <c r="X417" s="148">
        <v>0</v>
      </c>
      <c r="Y417" s="148">
        <f>$X$417*$K$417</f>
        <v>0</v>
      </c>
      <c r="Z417" s="148">
        <v>0</v>
      </c>
      <c r="AA417" s="149">
        <f>$Z$417*$K$417</f>
        <v>0</v>
      </c>
      <c r="AR417" s="9" t="s">
        <v>142</v>
      </c>
      <c r="AT417" s="9" t="s">
        <v>138</v>
      </c>
      <c r="AU417" s="9" t="s">
        <v>95</v>
      </c>
      <c r="AY417" s="9" t="s">
        <v>137</v>
      </c>
      <c r="BE417" s="150">
        <f>IF($U$417="základní",$N$417,0)</f>
        <v>0</v>
      </c>
      <c r="BF417" s="150">
        <f>IF($U$417="snížená",$N$417,0)</f>
        <v>0</v>
      </c>
      <c r="BG417" s="150">
        <f>IF($U$417="zákl. přenesená",$N$417,0)</f>
        <v>0</v>
      </c>
      <c r="BH417" s="150">
        <f>IF($U$417="sníž. přenesená",$N$417,0)</f>
        <v>0</v>
      </c>
      <c r="BI417" s="150">
        <f>IF($U$417="nulová",$N$417,0)</f>
        <v>0</v>
      </c>
      <c r="BJ417" s="9" t="s">
        <v>21</v>
      </c>
      <c r="BK417" s="150">
        <f>ROUND($L$417*$K$417,2)</f>
        <v>0</v>
      </c>
      <c r="BL417" s="9" t="s">
        <v>142</v>
      </c>
      <c r="BM417" s="9" t="s">
        <v>580</v>
      </c>
    </row>
    <row r="418" spans="2:65" s="9" customFormat="1" ht="18.75" customHeight="1">
      <c r="B418" s="151"/>
      <c r="C418" s="26"/>
      <c r="D418" s="26"/>
      <c r="E418" s="152"/>
      <c r="F418" s="219" t="s">
        <v>151</v>
      </c>
      <c r="G418" s="219"/>
      <c r="H418" s="219"/>
      <c r="I418" s="219"/>
      <c r="J418" s="26"/>
      <c r="K418" s="152"/>
      <c r="N418" s="26"/>
      <c r="O418" s="26"/>
      <c r="P418" s="26"/>
      <c r="Q418" s="26"/>
      <c r="R418" s="153"/>
      <c r="T418" s="154"/>
      <c r="AA418" s="155"/>
      <c r="AT418" s="156" t="s">
        <v>145</v>
      </c>
      <c r="AU418" s="156" t="s">
        <v>95</v>
      </c>
      <c r="AV418" s="156" t="s">
        <v>21</v>
      </c>
      <c r="AW418" s="156" t="s">
        <v>103</v>
      </c>
      <c r="AX418" s="156" t="s">
        <v>80</v>
      </c>
      <c r="AY418" s="156" t="s">
        <v>137</v>
      </c>
    </row>
    <row r="419" spans="2:65" s="9" customFormat="1" ht="18.75" customHeight="1">
      <c r="B419" s="157"/>
      <c r="C419" s="26"/>
      <c r="D419" s="26"/>
      <c r="E419" s="158"/>
      <c r="F419" s="212" t="s">
        <v>152</v>
      </c>
      <c r="G419" s="212"/>
      <c r="H419" s="212"/>
      <c r="I419" s="212"/>
      <c r="J419" s="26"/>
      <c r="K419" s="159">
        <v>46.3</v>
      </c>
      <c r="N419" s="26"/>
      <c r="O419" s="26"/>
      <c r="P419" s="26"/>
      <c r="Q419" s="26"/>
      <c r="R419" s="160"/>
      <c r="T419" s="161"/>
      <c r="AA419" s="162"/>
      <c r="AT419" s="163" t="s">
        <v>145</v>
      </c>
      <c r="AU419" s="163" t="s">
        <v>95</v>
      </c>
      <c r="AV419" s="163" t="s">
        <v>95</v>
      </c>
      <c r="AW419" s="163" t="s">
        <v>103</v>
      </c>
      <c r="AX419" s="163" t="s">
        <v>80</v>
      </c>
      <c r="AY419" s="163" t="s">
        <v>137</v>
      </c>
    </row>
    <row r="420" spans="2:65" s="9" customFormat="1" ht="18.75" customHeight="1">
      <c r="B420" s="164"/>
      <c r="C420" s="26"/>
      <c r="D420" s="26"/>
      <c r="E420" s="165"/>
      <c r="F420" s="213" t="s">
        <v>147</v>
      </c>
      <c r="G420" s="213"/>
      <c r="H420" s="213"/>
      <c r="I420" s="213"/>
      <c r="J420" s="26"/>
      <c r="K420" s="166">
        <v>46.3</v>
      </c>
      <c r="N420" s="26"/>
      <c r="O420" s="26"/>
      <c r="P420" s="26"/>
      <c r="Q420" s="26"/>
      <c r="R420" s="167"/>
      <c r="T420" s="168"/>
      <c r="AA420" s="169"/>
      <c r="AT420" s="170" t="s">
        <v>145</v>
      </c>
      <c r="AU420" s="170" t="s">
        <v>95</v>
      </c>
      <c r="AV420" s="170" t="s">
        <v>142</v>
      </c>
      <c r="AW420" s="170" t="s">
        <v>103</v>
      </c>
      <c r="AX420" s="170" t="s">
        <v>21</v>
      </c>
      <c r="AY420" s="170" t="s">
        <v>137</v>
      </c>
    </row>
    <row r="421" spans="2:65" s="9" customFormat="1" ht="27" customHeight="1">
      <c r="B421" s="25"/>
      <c r="C421" s="142" t="s">
        <v>581</v>
      </c>
      <c r="D421" s="142" t="s">
        <v>138</v>
      </c>
      <c r="E421" s="143" t="s">
        <v>582</v>
      </c>
      <c r="F421" s="208" t="s">
        <v>583</v>
      </c>
      <c r="G421" s="208"/>
      <c r="H421" s="208"/>
      <c r="I421" s="208"/>
      <c r="J421" s="144" t="s">
        <v>141</v>
      </c>
      <c r="K421" s="145">
        <v>8</v>
      </c>
      <c r="L421" s="209"/>
      <c r="M421" s="209"/>
      <c r="N421" s="210">
        <f>ROUND($L$421*$K$421,2)</f>
        <v>0</v>
      </c>
      <c r="O421" s="210"/>
      <c r="P421" s="210"/>
      <c r="Q421" s="210"/>
      <c r="R421" s="27"/>
      <c r="T421" s="146"/>
      <c r="U421" s="147" t="s">
        <v>45</v>
      </c>
      <c r="V421" s="148">
        <v>0.31</v>
      </c>
      <c r="W421" s="148">
        <f>$V$421*$K$421</f>
        <v>2.48</v>
      </c>
      <c r="X421" s="148">
        <v>0</v>
      </c>
      <c r="Y421" s="148">
        <f>$X$421*$K$421</f>
        <v>0</v>
      </c>
      <c r="Z421" s="148">
        <v>0</v>
      </c>
      <c r="AA421" s="149">
        <f>$Z$421*$K$421</f>
        <v>0</v>
      </c>
      <c r="AR421" s="9" t="s">
        <v>142</v>
      </c>
      <c r="AT421" s="9" t="s">
        <v>138</v>
      </c>
      <c r="AU421" s="9" t="s">
        <v>95</v>
      </c>
      <c r="AY421" s="9" t="s">
        <v>137</v>
      </c>
      <c r="BE421" s="150">
        <f>IF($U$421="základní",$N$421,0)</f>
        <v>0</v>
      </c>
      <c r="BF421" s="150">
        <f>IF($U$421="snížená",$N$421,0)</f>
        <v>0</v>
      </c>
      <c r="BG421" s="150">
        <f>IF($U$421="zákl. přenesená",$N$421,0)</f>
        <v>0</v>
      </c>
      <c r="BH421" s="150">
        <f>IF($U$421="sníž. přenesená",$N$421,0)</f>
        <v>0</v>
      </c>
      <c r="BI421" s="150">
        <f>IF($U$421="nulová",$N$421,0)</f>
        <v>0</v>
      </c>
      <c r="BJ421" s="9" t="s">
        <v>21</v>
      </c>
      <c r="BK421" s="150">
        <f>ROUND($L$421*$K$421,2)</f>
        <v>0</v>
      </c>
      <c r="BL421" s="9" t="s">
        <v>142</v>
      </c>
      <c r="BM421" s="9" t="s">
        <v>584</v>
      </c>
    </row>
    <row r="422" spans="2:65" s="9" customFormat="1" ht="18.75" customHeight="1">
      <c r="B422" s="157"/>
      <c r="C422" s="26"/>
      <c r="D422" s="26"/>
      <c r="E422" s="158"/>
      <c r="F422" s="212" t="s">
        <v>585</v>
      </c>
      <c r="G422" s="212"/>
      <c r="H422" s="212"/>
      <c r="I422" s="212"/>
      <c r="J422" s="26"/>
      <c r="K422" s="159">
        <v>8</v>
      </c>
      <c r="N422" s="26"/>
      <c r="O422" s="26"/>
      <c r="P422" s="26"/>
      <c r="Q422" s="26"/>
      <c r="R422" s="160"/>
      <c r="T422" s="161"/>
      <c r="AA422" s="162"/>
      <c r="AT422" s="163" t="s">
        <v>145</v>
      </c>
      <c r="AU422" s="163" t="s">
        <v>95</v>
      </c>
      <c r="AV422" s="163" t="s">
        <v>95</v>
      </c>
      <c r="AW422" s="163" t="s">
        <v>103</v>
      </c>
      <c r="AX422" s="163" t="s">
        <v>21</v>
      </c>
      <c r="AY422" s="163" t="s">
        <v>137</v>
      </c>
    </row>
    <row r="423" spans="2:65" s="9" customFormat="1" ht="27" customHeight="1">
      <c r="B423" s="25"/>
      <c r="C423" s="142" t="s">
        <v>586</v>
      </c>
      <c r="D423" s="142" t="s">
        <v>138</v>
      </c>
      <c r="E423" s="143" t="s">
        <v>587</v>
      </c>
      <c r="F423" s="208" t="s">
        <v>588</v>
      </c>
      <c r="G423" s="208"/>
      <c r="H423" s="208"/>
      <c r="I423" s="208"/>
      <c r="J423" s="144" t="s">
        <v>141</v>
      </c>
      <c r="K423" s="145">
        <v>71.504999999999995</v>
      </c>
      <c r="L423" s="209"/>
      <c r="M423" s="209"/>
      <c r="N423" s="210">
        <f>ROUND($L$423*$K$423,2)</f>
        <v>0</v>
      </c>
      <c r="O423" s="210"/>
      <c r="P423" s="210"/>
      <c r="Q423" s="210"/>
      <c r="R423" s="27"/>
      <c r="T423" s="146"/>
      <c r="U423" s="147" t="s">
        <v>45</v>
      </c>
      <c r="V423" s="148">
        <v>0.496</v>
      </c>
      <c r="W423" s="148">
        <f>$V$423*$K$423</f>
        <v>35.466479999999997</v>
      </c>
      <c r="X423" s="148">
        <v>3.5599999999999998E-3</v>
      </c>
      <c r="Y423" s="148">
        <f>$X$423*$K$423</f>
        <v>0.25455779999999995</v>
      </c>
      <c r="Z423" s="148">
        <v>0</v>
      </c>
      <c r="AA423" s="149">
        <f>$Z$423*$K$423</f>
        <v>0</v>
      </c>
      <c r="AR423" s="9" t="s">
        <v>142</v>
      </c>
      <c r="AT423" s="9" t="s">
        <v>138</v>
      </c>
      <c r="AU423" s="9" t="s">
        <v>95</v>
      </c>
      <c r="AY423" s="9" t="s">
        <v>137</v>
      </c>
      <c r="BE423" s="150">
        <f>IF($U$423="základní",$N$423,0)</f>
        <v>0</v>
      </c>
      <c r="BF423" s="150">
        <f>IF($U$423="snížená",$N$423,0)</f>
        <v>0</v>
      </c>
      <c r="BG423" s="150">
        <f>IF($U$423="zákl. přenesená",$N$423,0)</f>
        <v>0</v>
      </c>
      <c r="BH423" s="150">
        <f>IF($U$423="sníž. přenesená",$N$423,0)</f>
        <v>0</v>
      </c>
      <c r="BI423" s="150">
        <f>IF($U$423="nulová",$N$423,0)</f>
        <v>0</v>
      </c>
      <c r="BJ423" s="9" t="s">
        <v>21</v>
      </c>
      <c r="BK423" s="150">
        <f>ROUND($L$423*$K$423,2)</f>
        <v>0</v>
      </c>
      <c r="BL423" s="9" t="s">
        <v>142</v>
      </c>
      <c r="BM423" s="9" t="s">
        <v>589</v>
      </c>
    </row>
    <row r="424" spans="2:65" s="9" customFormat="1" ht="18.75" customHeight="1">
      <c r="B424" s="151"/>
      <c r="C424" s="26"/>
      <c r="D424" s="26"/>
      <c r="E424" s="152"/>
      <c r="F424" s="219" t="s">
        <v>343</v>
      </c>
      <c r="G424" s="219"/>
      <c r="H424" s="219"/>
      <c r="I424" s="219"/>
      <c r="J424" s="26"/>
      <c r="K424" s="152"/>
      <c r="N424" s="26"/>
      <c r="O424" s="26"/>
      <c r="P424" s="26"/>
      <c r="Q424" s="26"/>
      <c r="R424" s="153"/>
      <c r="T424" s="154"/>
      <c r="AA424" s="155"/>
      <c r="AT424" s="156" t="s">
        <v>145</v>
      </c>
      <c r="AU424" s="156" t="s">
        <v>95</v>
      </c>
      <c r="AV424" s="156" t="s">
        <v>21</v>
      </c>
      <c r="AW424" s="156" t="s">
        <v>103</v>
      </c>
      <c r="AX424" s="156" t="s">
        <v>80</v>
      </c>
      <c r="AY424" s="156" t="s">
        <v>137</v>
      </c>
    </row>
    <row r="425" spans="2:65" s="9" customFormat="1" ht="18.75" customHeight="1">
      <c r="B425" s="157"/>
      <c r="C425" s="26"/>
      <c r="D425" s="26"/>
      <c r="E425" s="158"/>
      <c r="F425" s="212" t="s">
        <v>590</v>
      </c>
      <c r="G425" s="212"/>
      <c r="H425" s="212"/>
      <c r="I425" s="212"/>
      <c r="J425" s="26"/>
      <c r="K425" s="159">
        <v>37.387999999999998</v>
      </c>
      <c r="N425" s="26"/>
      <c r="O425" s="26"/>
      <c r="P425" s="26"/>
      <c r="Q425" s="26"/>
      <c r="R425" s="160"/>
      <c r="T425" s="161"/>
      <c r="AA425" s="162"/>
      <c r="AT425" s="163" t="s">
        <v>145</v>
      </c>
      <c r="AU425" s="163" t="s">
        <v>95</v>
      </c>
      <c r="AV425" s="163" t="s">
        <v>95</v>
      </c>
      <c r="AW425" s="163" t="s">
        <v>103</v>
      </c>
      <c r="AX425" s="163" t="s">
        <v>80</v>
      </c>
      <c r="AY425" s="163" t="s">
        <v>137</v>
      </c>
    </row>
    <row r="426" spans="2:65" s="9" customFormat="1" ht="18.75" customHeight="1">
      <c r="B426" s="157"/>
      <c r="C426" s="26"/>
      <c r="D426" s="26"/>
      <c r="E426" s="158"/>
      <c r="F426" s="212" t="s">
        <v>591</v>
      </c>
      <c r="G426" s="212"/>
      <c r="H426" s="212"/>
      <c r="I426" s="212"/>
      <c r="J426" s="26"/>
      <c r="K426" s="159">
        <v>26.4</v>
      </c>
      <c r="N426" s="26"/>
      <c r="O426" s="26"/>
      <c r="P426" s="26"/>
      <c r="Q426" s="26"/>
      <c r="R426" s="160"/>
      <c r="T426" s="161"/>
      <c r="AA426" s="162"/>
      <c r="AT426" s="163" t="s">
        <v>145</v>
      </c>
      <c r="AU426" s="163" t="s">
        <v>95</v>
      </c>
      <c r="AV426" s="163" t="s">
        <v>95</v>
      </c>
      <c r="AW426" s="163" t="s">
        <v>103</v>
      </c>
      <c r="AX426" s="163" t="s">
        <v>80</v>
      </c>
      <c r="AY426" s="163" t="s">
        <v>137</v>
      </c>
    </row>
    <row r="427" spans="2:65" s="9" customFormat="1" ht="18.75" customHeight="1">
      <c r="B427" s="157"/>
      <c r="C427" s="26"/>
      <c r="D427" s="26"/>
      <c r="E427" s="158"/>
      <c r="F427" s="212" t="s">
        <v>592</v>
      </c>
      <c r="G427" s="212"/>
      <c r="H427" s="212"/>
      <c r="I427" s="212"/>
      <c r="J427" s="26"/>
      <c r="K427" s="159">
        <v>4.2960000000000003</v>
      </c>
      <c r="N427" s="26"/>
      <c r="O427" s="26"/>
      <c r="P427" s="26"/>
      <c r="Q427" s="26"/>
      <c r="R427" s="160"/>
      <c r="T427" s="161"/>
      <c r="AA427" s="162"/>
      <c r="AT427" s="163" t="s">
        <v>145</v>
      </c>
      <c r="AU427" s="163" t="s">
        <v>95</v>
      </c>
      <c r="AV427" s="163" t="s">
        <v>95</v>
      </c>
      <c r="AW427" s="163" t="s">
        <v>103</v>
      </c>
      <c r="AX427" s="163" t="s">
        <v>80</v>
      </c>
      <c r="AY427" s="163" t="s">
        <v>137</v>
      </c>
    </row>
    <row r="428" spans="2:65" s="9" customFormat="1" ht="18.75" customHeight="1">
      <c r="B428" s="157"/>
      <c r="C428" s="26"/>
      <c r="D428" s="26"/>
      <c r="E428" s="158"/>
      <c r="F428" s="212" t="s">
        <v>593</v>
      </c>
      <c r="G428" s="212"/>
      <c r="H428" s="212"/>
      <c r="I428" s="212"/>
      <c r="J428" s="26"/>
      <c r="K428" s="159">
        <v>1.7010000000000001</v>
      </c>
      <c r="N428" s="26"/>
      <c r="O428" s="26"/>
      <c r="P428" s="26"/>
      <c r="Q428" s="26"/>
      <c r="R428" s="160"/>
      <c r="T428" s="161"/>
      <c r="AA428" s="162"/>
      <c r="AT428" s="163" t="s">
        <v>145</v>
      </c>
      <c r="AU428" s="163" t="s">
        <v>95</v>
      </c>
      <c r="AV428" s="163" t="s">
        <v>95</v>
      </c>
      <c r="AW428" s="163" t="s">
        <v>103</v>
      </c>
      <c r="AX428" s="163" t="s">
        <v>80</v>
      </c>
      <c r="AY428" s="163" t="s">
        <v>137</v>
      </c>
    </row>
    <row r="429" spans="2:65" s="9" customFormat="1" ht="18.75" customHeight="1">
      <c r="B429" s="175"/>
      <c r="C429" s="26"/>
      <c r="D429" s="26"/>
      <c r="E429" s="176"/>
      <c r="F429" s="220" t="s">
        <v>348</v>
      </c>
      <c r="G429" s="220"/>
      <c r="H429" s="220"/>
      <c r="I429" s="220"/>
      <c r="J429" s="26"/>
      <c r="K429" s="177">
        <v>69.784999999999997</v>
      </c>
      <c r="N429" s="26"/>
      <c r="O429" s="26"/>
      <c r="P429" s="26"/>
      <c r="Q429" s="26"/>
      <c r="R429" s="178"/>
      <c r="T429" s="179"/>
      <c r="AA429" s="180"/>
      <c r="AT429" s="181" t="s">
        <v>145</v>
      </c>
      <c r="AU429" s="181" t="s">
        <v>95</v>
      </c>
      <c r="AV429" s="181" t="s">
        <v>153</v>
      </c>
      <c r="AW429" s="181" t="s">
        <v>103</v>
      </c>
      <c r="AX429" s="181" t="s">
        <v>80</v>
      </c>
      <c r="AY429" s="181" t="s">
        <v>137</v>
      </c>
    </row>
    <row r="430" spans="2:65" s="9" customFormat="1" ht="18.75" customHeight="1">
      <c r="B430" s="151"/>
      <c r="C430" s="26"/>
      <c r="D430" s="26"/>
      <c r="E430" s="152"/>
      <c r="F430" s="219" t="s">
        <v>349</v>
      </c>
      <c r="G430" s="219"/>
      <c r="H430" s="219"/>
      <c r="I430" s="219"/>
      <c r="J430" s="26"/>
      <c r="K430" s="152"/>
      <c r="N430" s="26"/>
      <c r="O430" s="26"/>
      <c r="P430" s="26"/>
      <c r="Q430" s="26"/>
      <c r="R430" s="153"/>
      <c r="T430" s="154"/>
      <c r="AA430" s="155"/>
      <c r="AT430" s="156" t="s">
        <v>145</v>
      </c>
      <c r="AU430" s="156" t="s">
        <v>95</v>
      </c>
      <c r="AV430" s="156" t="s">
        <v>21</v>
      </c>
      <c r="AW430" s="156" t="s">
        <v>103</v>
      </c>
      <c r="AX430" s="156" t="s">
        <v>80</v>
      </c>
      <c r="AY430" s="156" t="s">
        <v>137</v>
      </c>
    </row>
    <row r="431" spans="2:65" s="9" customFormat="1" ht="18.75" customHeight="1">
      <c r="B431" s="157"/>
      <c r="C431" s="26"/>
      <c r="D431" s="26"/>
      <c r="E431" s="158"/>
      <c r="F431" s="212" t="s">
        <v>594</v>
      </c>
      <c r="G431" s="212"/>
      <c r="H431" s="212"/>
      <c r="I431" s="212"/>
      <c r="J431" s="26"/>
      <c r="K431" s="159">
        <v>1.54</v>
      </c>
      <c r="N431" s="26"/>
      <c r="O431" s="26"/>
      <c r="P431" s="26"/>
      <c r="Q431" s="26"/>
      <c r="R431" s="160"/>
      <c r="T431" s="161"/>
      <c r="AA431" s="162"/>
      <c r="AT431" s="163" t="s">
        <v>145</v>
      </c>
      <c r="AU431" s="163" t="s">
        <v>95</v>
      </c>
      <c r="AV431" s="163" t="s">
        <v>95</v>
      </c>
      <c r="AW431" s="163" t="s">
        <v>103</v>
      </c>
      <c r="AX431" s="163" t="s">
        <v>80</v>
      </c>
      <c r="AY431" s="163" t="s">
        <v>137</v>
      </c>
    </row>
    <row r="432" spans="2:65" s="9" customFormat="1" ht="18.75" customHeight="1">
      <c r="B432" s="157"/>
      <c r="C432" s="26"/>
      <c r="D432" s="26"/>
      <c r="E432" s="158"/>
      <c r="F432" s="212" t="s">
        <v>595</v>
      </c>
      <c r="G432" s="212"/>
      <c r="H432" s="212"/>
      <c r="I432" s="212"/>
      <c r="J432" s="26"/>
      <c r="K432" s="159">
        <v>0.18</v>
      </c>
      <c r="N432" s="26"/>
      <c r="O432" s="26"/>
      <c r="P432" s="26"/>
      <c r="Q432" s="26"/>
      <c r="R432" s="160"/>
      <c r="T432" s="161"/>
      <c r="AA432" s="162"/>
      <c r="AT432" s="163" t="s">
        <v>145</v>
      </c>
      <c r="AU432" s="163" t="s">
        <v>95</v>
      </c>
      <c r="AV432" s="163" t="s">
        <v>95</v>
      </c>
      <c r="AW432" s="163" t="s">
        <v>103</v>
      </c>
      <c r="AX432" s="163" t="s">
        <v>80</v>
      </c>
      <c r="AY432" s="163" t="s">
        <v>137</v>
      </c>
    </row>
    <row r="433" spans="2:65" s="9" customFormat="1" ht="18.75" customHeight="1">
      <c r="B433" s="175"/>
      <c r="C433" s="26"/>
      <c r="D433" s="26"/>
      <c r="E433" s="176"/>
      <c r="F433" s="220" t="s">
        <v>348</v>
      </c>
      <c r="G433" s="220"/>
      <c r="H433" s="220"/>
      <c r="I433" s="220"/>
      <c r="J433" s="26"/>
      <c r="K433" s="177">
        <v>1.72</v>
      </c>
      <c r="N433" s="26"/>
      <c r="O433" s="26"/>
      <c r="P433" s="26"/>
      <c r="Q433" s="26"/>
      <c r="R433" s="178"/>
      <c r="T433" s="179"/>
      <c r="AA433" s="180"/>
      <c r="AT433" s="181" t="s">
        <v>145</v>
      </c>
      <c r="AU433" s="181" t="s">
        <v>95</v>
      </c>
      <c r="AV433" s="181" t="s">
        <v>153</v>
      </c>
      <c r="AW433" s="181" t="s">
        <v>103</v>
      </c>
      <c r="AX433" s="181" t="s">
        <v>80</v>
      </c>
      <c r="AY433" s="181" t="s">
        <v>137</v>
      </c>
    </row>
    <row r="434" spans="2:65" s="9" customFormat="1" ht="18.75" customHeight="1">
      <c r="B434" s="164"/>
      <c r="C434" s="26"/>
      <c r="D434" s="26"/>
      <c r="E434" s="165"/>
      <c r="F434" s="213" t="s">
        <v>147</v>
      </c>
      <c r="G434" s="213"/>
      <c r="H434" s="213"/>
      <c r="I434" s="213"/>
      <c r="J434" s="26"/>
      <c r="K434" s="166">
        <v>71.504999999999995</v>
      </c>
      <c r="N434" s="26"/>
      <c r="O434" s="26"/>
      <c r="P434" s="26"/>
      <c r="Q434" s="26"/>
      <c r="R434" s="167"/>
      <c r="T434" s="168"/>
      <c r="AA434" s="169"/>
      <c r="AT434" s="170" t="s">
        <v>145</v>
      </c>
      <c r="AU434" s="170" t="s">
        <v>95</v>
      </c>
      <c r="AV434" s="170" t="s">
        <v>142</v>
      </c>
      <c r="AW434" s="170" t="s">
        <v>103</v>
      </c>
      <c r="AX434" s="170" t="s">
        <v>21</v>
      </c>
      <c r="AY434" s="170" t="s">
        <v>137</v>
      </c>
    </row>
    <row r="435" spans="2:65" s="129" customFormat="1" ht="30.75" customHeight="1">
      <c r="B435" s="130"/>
      <c r="C435" s="131"/>
      <c r="D435" s="140" t="s">
        <v>112</v>
      </c>
      <c r="E435" s="140"/>
      <c r="F435" s="140"/>
      <c r="G435" s="140"/>
      <c r="H435" s="140"/>
      <c r="I435" s="140"/>
      <c r="J435" s="140"/>
      <c r="K435" s="140"/>
      <c r="L435" s="141"/>
      <c r="M435" s="141"/>
      <c r="N435" s="211">
        <f>$BK$435</f>
        <v>0</v>
      </c>
      <c r="O435" s="211"/>
      <c r="P435" s="211"/>
      <c r="Q435" s="211"/>
      <c r="R435" s="134"/>
      <c r="T435" s="135"/>
      <c r="W435" s="136">
        <f>SUM($W$436:$W$453)</f>
        <v>65.748008999999996</v>
      </c>
      <c r="Y435" s="136">
        <f>SUM($Y$436:$Y$453)</f>
        <v>0</v>
      </c>
      <c r="AA435" s="137">
        <f>SUM($AA$436:$AA$453)</f>
        <v>0</v>
      </c>
      <c r="AR435" s="138" t="s">
        <v>21</v>
      </c>
      <c r="AT435" s="138" t="s">
        <v>79</v>
      </c>
      <c r="AU435" s="138" t="s">
        <v>21</v>
      </c>
      <c r="AY435" s="138" t="s">
        <v>137</v>
      </c>
      <c r="BK435" s="139">
        <f>SUM($BK$436:$BK$453)</f>
        <v>0</v>
      </c>
    </row>
    <row r="436" spans="2:65" s="9" customFormat="1" ht="27" customHeight="1">
      <c r="B436" s="25"/>
      <c r="C436" s="142" t="s">
        <v>596</v>
      </c>
      <c r="D436" s="142" t="s">
        <v>138</v>
      </c>
      <c r="E436" s="143" t="s">
        <v>597</v>
      </c>
      <c r="F436" s="208" t="s">
        <v>598</v>
      </c>
      <c r="G436" s="208"/>
      <c r="H436" s="208"/>
      <c r="I436" s="208"/>
      <c r="J436" s="144" t="s">
        <v>231</v>
      </c>
      <c r="K436" s="145">
        <v>22.88</v>
      </c>
      <c r="L436" s="209"/>
      <c r="M436" s="209"/>
      <c r="N436" s="210">
        <f>ROUND($L$436*$K$436,2)</f>
        <v>0</v>
      </c>
      <c r="O436" s="210"/>
      <c r="P436" s="210"/>
      <c r="Q436" s="210"/>
      <c r="R436" s="27"/>
      <c r="T436" s="146"/>
      <c r="U436" s="147" t="s">
        <v>45</v>
      </c>
      <c r="V436" s="148">
        <v>0.03</v>
      </c>
      <c r="W436" s="148">
        <f>$V$436*$K$436</f>
        <v>0.6863999999999999</v>
      </c>
      <c r="X436" s="148">
        <v>0</v>
      </c>
      <c r="Y436" s="148">
        <f>$X$436*$K$436</f>
        <v>0</v>
      </c>
      <c r="Z436" s="148">
        <v>0</v>
      </c>
      <c r="AA436" s="149">
        <f>$Z$436*$K$436</f>
        <v>0</v>
      </c>
      <c r="AR436" s="9" t="s">
        <v>142</v>
      </c>
      <c r="AT436" s="9" t="s">
        <v>138</v>
      </c>
      <c r="AU436" s="9" t="s">
        <v>95</v>
      </c>
      <c r="AY436" s="9" t="s">
        <v>137</v>
      </c>
      <c r="BE436" s="150">
        <f>IF($U$436="základní",$N$436,0)</f>
        <v>0</v>
      </c>
      <c r="BF436" s="150">
        <f>IF($U$436="snížená",$N$436,0)</f>
        <v>0</v>
      </c>
      <c r="BG436" s="150">
        <f>IF($U$436="zákl. přenesená",$N$436,0)</f>
        <v>0</v>
      </c>
      <c r="BH436" s="150">
        <f>IF($U$436="sníž. přenesená",$N$436,0)</f>
        <v>0</v>
      </c>
      <c r="BI436" s="150">
        <f>IF($U$436="nulová",$N$436,0)</f>
        <v>0</v>
      </c>
      <c r="BJ436" s="9" t="s">
        <v>21</v>
      </c>
      <c r="BK436" s="150">
        <f>ROUND($L$436*$K$436,2)</f>
        <v>0</v>
      </c>
      <c r="BL436" s="9" t="s">
        <v>142</v>
      </c>
      <c r="BM436" s="9" t="s">
        <v>599</v>
      </c>
    </row>
    <row r="437" spans="2:65" s="9" customFormat="1" ht="18.75" customHeight="1">
      <c r="B437" s="157"/>
      <c r="C437" s="26"/>
      <c r="D437" s="26"/>
      <c r="E437" s="158"/>
      <c r="F437" s="212" t="s">
        <v>600</v>
      </c>
      <c r="G437" s="212"/>
      <c r="H437" s="212"/>
      <c r="I437" s="212"/>
      <c r="J437" s="26"/>
      <c r="K437" s="159">
        <v>22.88</v>
      </c>
      <c r="N437" s="26"/>
      <c r="O437" s="26"/>
      <c r="P437" s="26"/>
      <c r="Q437" s="26"/>
      <c r="R437" s="160"/>
      <c r="T437" s="161"/>
      <c r="AA437" s="162"/>
      <c r="AT437" s="163" t="s">
        <v>145</v>
      </c>
      <c r="AU437" s="163" t="s">
        <v>95</v>
      </c>
      <c r="AV437" s="163" t="s">
        <v>95</v>
      </c>
      <c r="AW437" s="163" t="s">
        <v>103</v>
      </c>
      <c r="AX437" s="163" t="s">
        <v>21</v>
      </c>
      <c r="AY437" s="163" t="s">
        <v>137</v>
      </c>
    </row>
    <row r="438" spans="2:65" s="9" customFormat="1" ht="27" customHeight="1">
      <c r="B438" s="25"/>
      <c r="C438" s="142" t="s">
        <v>601</v>
      </c>
      <c r="D438" s="142" t="s">
        <v>138</v>
      </c>
      <c r="E438" s="143" t="s">
        <v>602</v>
      </c>
      <c r="F438" s="208" t="s">
        <v>603</v>
      </c>
      <c r="G438" s="208"/>
      <c r="H438" s="208"/>
      <c r="I438" s="208"/>
      <c r="J438" s="144" t="s">
        <v>231</v>
      </c>
      <c r="K438" s="145">
        <v>434.72</v>
      </c>
      <c r="L438" s="209"/>
      <c r="M438" s="209"/>
      <c r="N438" s="210">
        <f>ROUND($L$438*$K$438,2)</f>
        <v>0</v>
      </c>
      <c r="O438" s="210"/>
      <c r="P438" s="210"/>
      <c r="Q438" s="210"/>
      <c r="R438" s="27"/>
      <c r="T438" s="146"/>
      <c r="U438" s="147" t="s">
        <v>45</v>
      </c>
      <c r="V438" s="148">
        <v>2E-3</v>
      </c>
      <c r="W438" s="148">
        <f>$V$438*$K$438</f>
        <v>0.8694400000000001</v>
      </c>
      <c r="X438" s="148">
        <v>0</v>
      </c>
      <c r="Y438" s="148">
        <f>$X$438*$K$438</f>
        <v>0</v>
      </c>
      <c r="Z438" s="148">
        <v>0</v>
      </c>
      <c r="AA438" s="149">
        <f>$Z$438*$K$438</f>
        <v>0</v>
      </c>
      <c r="AR438" s="9" t="s">
        <v>142</v>
      </c>
      <c r="AT438" s="9" t="s">
        <v>138</v>
      </c>
      <c r="AU438" s="9" t="s">
        <v>95</v>
      </c>
      <c r="AY438" s="9" t="s">
        <v>137</v>
      </c>
      <c r="BE438" s="150">
        <f>IF($U$438="základní",$N$438,0)</f>
        <v>0</v>
      </c>
      <c r="BF438" s="150">
        <f>IF($U$438="snížená",$N$438,0)</f>
        <v>0</v>
      </c>
      <c r="BG438" s="150">
        <f>IF($U$438="zákl. přenesená",$N$438,0)</f>
        <v>0</v>
      </c>
      <c r="BH438" s="150">
        <f>IF($U$438="sníž. přenesená",$N$438,0)</f>
        <v>0</v>
      </c>
      <c r="BI438" s="150">
        <f>IF($U$438="nulová",$N$438,0)</f>
        <v>0</v>
      </c>
      <c r="BJ438" s="9" t="s">
        <v>21</v>
      </c>
      <c r="BK438" s="150">
        <f>ROUND($L$438*$K$438,2)</f>
        <v>0</v>
      </c>
      <c r="BL438" s="9" t="s">
        <v>142</v>
      </c>
      <c r="BM438" s="9" t="s">
        <v>604</v>
      </c>
    </row>
    <row r="439" spans="2:65" s="9" customFormat="1" ht="18.75" customHeight="1">
      <c r="B439" s="157"/>
      <c r="C439" s="26"/>
      <c r="D439" s="26"/>
      <c r="E439" s="158"/>
      <c r="F439" s="212" t="s">
        <v>605</v>
      </c>
      <c r="G439" s="212"/>
      <c r="H439" s="212"/>
      <c r="I439" s="212"/>
      <c r="J439" s="26"/>
      <c r="K439" s="159">
        <v>434.72</v>
      </c>
      <c r="N439" s="26"/>
      <c r="O439" s="26"/>
      <c r="P439" s="26"/>
      <c r="Q439" s="26"/>
      <c r="R439" s="160"/>
      <c r="T439" s="161"/>
      <c r="AA439" s="162"/>
      <c r="AT439" s="163" t="s">
        <v>145</v>
      </c>
      <c r="AU439" s="163" t="s">
        <v>95</v>
      </c>
      <c r="AV439" s="163" t="s">
        <v>95</v>
      </c>
      <c r="AW439" s="163" t="s">
        <v>103</v>
      </c>
      <c r="AX439" s="163" t="s">
        <v>80</v>
      </c>
      <c r="AY439" s="163" t="s">
        <v>137</v>
      </c>
    </row>
    <row r="440" spans="2:65" s="9" customFormat="1" ht="18.75" customHeight="1">
      <c r="B440" s="164"/>
      <c r="C440" s="26"/>
      <c r="D440" s="26"/>
      <c r="E440" s="165"/>
      <c r="F440" s="213" t="s">
        <v>147</v>
      </c>
      <c r="G440" s="213"/>
      <c r="H440" s="213"/>
      <c r="I440" s="213"/>
      <c r="J440" s="26"/>
      <c r="K440" s="166">
        <v>434.72</v>
      </c>
      <c r="N440" s="26"/>
      <c r="O440" s="26"/>
      <c r="P440" s="26"/>
      <c r="Q440" s="26"/>
      <c r="R440" s="167"/>
      <c r="T440" s="168"/>
      <c r="AA440" s="169"/>
      <c r="AT440" s="170" t="s">
        <v>145</v>
      </c>
      <c r="AU440" s="170" t="s">
        <v>95</v>
      </c>
      <c r="AV440" s="170" t="s">
        <v>142</v>
      </c>
      <c r="AW440" s="170" t="s">
        <v>103</v>
      </c>
      <c r="AX440" s="170" t="s">
        <v>21</v>
      </c>
      <c r="AY440" s="170" t="s">
        <v>137</v>
      </c>
    </row>
    <row r="441" spans="2:65" s="9" customFormat="1" ht="27" customHeight="1">
      <c r="B441" s="25"/>
      <c r="C441" s="142" t="s">
        <v>606</v>
      </c>
      <c r="D441" s="142" t="s">
        <v>138</v>
      </c>
      <c r="E441" s="143" t="s">
        <v>607</v>
      </c>
      <c r="F441" s="208" t="s">
        <v>608</v>
      </c>
      <c r="G441" s="208"/>
      <c r="H441" s="208"/>
      <c r="I441" s="208"/>
      <c r="J441" s="144" t="s">
        <v>231</v>
      </c>
      <c r="K441" s="145">
        <v>244.17099999999999</v>
      </c>
      <c r="L441" s="209"/>
      <c r="M441" s="209"/>
      <c r="N441" s="210">
        <f>ROUND($L$441*$K$441,2)</f>
        <v>0</v>
      </c>
      <c r="O441" s="210"/>
      <c r="P441" s="210"/>
      <c r="Q441" s="210"/>
      <c r="R441" s="27"/>
      <c r="T441" s="146"/>
      <c r="U441" s="147" t="s">
        <v>45</v>
      </c>
      <c r="V441" s="148">
        <v>3.2000000000000001E-2</v>
      </c>
      <c r="W441" s="148">
        <f>$V$441*$K$441</f>
        <v>7.813472</v>
      </c>
      <c r="X441" s="148">
        <v>0</v>
      </c>
      <c r="Y441" s="148">
        <f>$X$441*$K$441</f>
        <v>0</v>
      </c>
      <c r="Z441" s="148">
        <v>0</v>
      </c>
      <c r="AA441" s="149">
        <f>$Z$441*$K$441</f>
        <v>0</v>
      </c>
      <c r="AR441" s="9" t="s">
        <v>142</v>
      </c>
      <c r="AT441" s="9" t="s">
        <v>138</v>
      </c>
      <c r="AU441" s="9" t="s">
        <v>95</v>
      </c>
      <c r="AY441" s="9" t="s">
        <v>137</v>
      </c>
      <c r="BE441" s="150">
        <f>IF($U$441="základní",$N$441,0)</f>
        <v>0</v>
      </c>
      <c r="BF441" s="150">
        <f>IF($U$441="snížená",$N$441,0)</f>
        <v>0</v>
      </c>
      <c r="BG441" s="150">
        <f>IF($U$441="zákl. přenesená",$N$441,0)</f>
        <v>0</v>
      </c>
      <c r="BH441" s="150">
        <f>IF($U$441="sníž. přenesená",$N$441,0)</f>
        <v>0</v>
      </c>
      <c r="BI441" s="150">
        <f>IF($U$441="nulová",$N$441,0)</f>
        <v>0</v>
      </c>
      <c r="BJ441" s="9" t="s">
        <v>21</v>
      </c>
      <c r="BK441" s="150">
        <f>ROUND($L$441*$K$441,2)</f>
        <v>0</v>
      </c>
      <c r="BL441" s="9" t="s">
        <v>142</v>
      </c>
      <c r="BM441" s="9" t="s">
        <v>609</v>
      </c>
    </row>
    <row r="442" spans="2:65" s="9" customFormat="1" ht="18.75" customHeight="1">
      <c r="B442" s="157"/>
      <c r="C442" s="26"/>
      <c r="D442" s="26"/>
      <c r="E442" s="158"/>
      <c r="F442" s="212" t="s">
        <v>610</v>
      </c>
      <c r="G442" s="212"/>
      <c r="H442" s="212"/>
      <c r="I442" s="212"/>
      <c r="J442" s="26"/>
      <c r="K442" s="159">
        <v>244.17099999999999</v>
      </c>
      <c r="N442" s="26"/>
      <c r="O442" s="26"/>
      <c r="P442" s="26"/>
      <c r="Q442" s="26"/>
      <c r="R442" s="160"/>
      <c r="T442" s="161"/>
      <c r="AA442" s="162"/>
      <c r="AT442" s="163" t="s">
        <v>145</v>
      </c>
      <c r="AU442" s="163" t="s">
        <v>95</v>
      </c>
      <c r="AV442" s="163" t="s">
        <v>95</v>
      </c>
      <c r="AW442" s="163" t="s">
        <v>103</v>
      </c>
      <c r="AX442" s="163" t="s">
        <v>80</v>
      </c>
      <c r="AY442" s="163" t="s">
        <v>137</v>
      </c>
    </row>
    <row r="443" spans="2:65" s="9" customFormat="1" ht="18.75" customHeight="1">
      <c r="B443" s="164"/>
      <c r="C443" s="26"/>
      <c r="D443" s="26"/>
      <c r="E443" s="165"/>
      <c r="F443" s="213" t="s">
        <v>147</v>
      </c>
      <c r="G443" s="213"/>
      <c r="H443" s="213"/>
      <c r="I443" s="213"/>
      <c r="J443" s="26"/>
      <c r="K443" s="166">
        <v>244.17099999999999</v>
      </c>
      <c r="N443" s="26"/>
      <c r="O443" s="26"/>
      <c r="P443" s="26"/>
      <c r="Q443" s="26"/>
      <c r="R443" s="167"/>
      <c r="T443" s="168"/>
      <c r="AA443" s="169"/>
      <c r="AT443" s="170" t="s">
        <v>145</v>
      </c>
      <c r="AU443" s="170" t="s">
        <v>95</v>
      </c>
      <c r="AV443" s="170" t="s">
        <v>142</v>
      </c>
      <c r="AW443" s="170" t="s">
        <v>103</v>
      </c>
      <c r="AX443" s="170" t="s">
        <v>21</v>
      </c>
      <c r="AY443" s="170" t="s">
        <v>137</v>
      </c>
    </row>
    <row r="444" spans="2:65" s="9" customFormat="1" ht="27" customHeight="1">
      <c r="B444" s="25"/>
      <c r="C444" s="142" t="s">
        <v>611</v>
      </c>
      <c r="D444" s="142" t="s">
        <v>138</v>
      </c>
      <c r="E444" s="143" t="s">
        <v>612</v>
      </c>
      <c r="F444" s="208" t="s">
        <v>613</v>
      </c>
      <c r="G444" s="208"/>
      <c r="H444" s="208"/>
      <c r="I444" s="208"/>
      <c r="J444" s="144" t="s">
        <v>231</v>
      </c>
      <c r="K444" s="145">
        <v>4639.2489999999998</v>
      </c>
      <c r="L444" s="209"/>
      <c r="M444" s="209"/>
      <c r="N444" s="210">
        <f>ROUND($L$444*$K$444,2)</f>
        <v>0</v>
      </c>
      <c r="O444" s="210"/>
      <c r="P444" s="210"/>
      <c r="Q444" s="210"/>
      <c r="R444" s="27"/>
      <c r="T444" s="146"/>
      <c r="U444" s="147" t="s">
        <v>45</v>
      </c>
      <c r="V444" s="148">
        <v>3.0000000000000001E-3</v>
      </c>
      <c r="W444" s="148">
        <f>$V$444*$K$444</f>
        <v>13.917747</v>
      </c>
      <c r="X444" s="148">
        <v>0</v>
      </c>
      <c r="Y444" s="148">
        <f>$X$444*$K$444</f>
        <v>0</v>
      </c>
      <c r="Z444" s="148">
        <v>0</v>
      </c>
      <c r="AA444" s="149">
        <f>$Z$444*$K$444</f>
        <v>0</v>
      </c>
      <c r="AR444" s="9" t="s">
        <v>142</v>
      </c>
      <c r="AT444" s="9" t="s">
        <v>138</v>
      </c>
      <c r="AU444" s="9" t="s">
        <v>95</v>
      </c>
      <c r="AY444" s="9" t="s">
        <v>137</v>
      </c>
      <c r="BE444" s="150">
        <f>IF($U$444="základní",$N$444,0)</f>
        <v>0</v>
      </c>
      <c r="BF444" s="150">
        <f>IF($U$444="snížená",$N$444,0)</f>
        <v>0</v>
      </c>
      <c r="BG444" s="150">
        <f>IF($U$444="zákl. přenesená",$N$444,0)</f>
        <v>0</v>
      </c>
      <c r="BH444" s="150">
        <f>IF($U$444="sníž. přenesená",$N$444,0)</f>
        <v>0</v>
      </c>
      <c r="BI444" s="150">
        <f>IF($U$444="nulová",$N$444,0)</f>
        <v>0</v>
      </c>
      <c r="BJ444" s="9" t="s">
        <v>21</v>
      </c>
      <c r="BK444" s="150">
        <f>ROUND($L$444*$K$444,2)</f>
        <v>0</v>
      </c>
      <c r="BL444" s="9" t="s">
        <v>142</v>
      </c>
      <c r="BM444" s="9" t="s">
        <v>614</v>
      </c>
    </row>
    <row r="445" spans="2:65" s="9" customFormat="1" ht="18.75" customHeight="1">
      <c r="B445" s="157"/>
      <c r="C445" s="26"/>
      <c r="D445" s="26"/>
      <c r="E445" s="158"/>
      <c r="F445" s="212" t="s">
        <v>615</v>
      </c>
      <c r="G445" s="212"/>
      <c r="H445" s="212"/>
      <c r="I445" s="212"/>
      <c r="J445" s="26"/>
      <c r="K445" s="159">
        <v>4639.2489999999998</v>
      </c>
      <c r="N445" s="26"/>
      <c r="O445" s="26"/>
      <c r="P445" s="26"/>
      <c r="Q445" s="26"/>
      <c r="R445" s="160"/>
      <c r="T445" s="161"/>
      <c r="AA445" s="162"/>
      <c r="AT445" s="163" t="s">
        <v>145</v>
      </c>
      <c r="AU445" s="163" t="s">
        <v>95</v>
      </c>
      <c r="AV445" s="163" t="s">
        <v>95</v>
      </c>
      <c r="AW445" s="163" t="s">
        <v>103</v>
      </c>
      <c r="AX445" s="163" t="s">
        <v>80</v>
      </c>
      <c r="AY445" s="163" t="s">
        <v>137</v>
      </c>
    </row>
    <row r="446" spans="2:65" s="9" customFormat="1" ht="18.75" customHeight="1">
      <c r="B446" s="164"/>
      <c r="C446" s="26"/>
      <c r="D446" s="26"/>
      <c r="E446" s="165"/>
      <c r="F446" s="213" t="s">
        <v>147</v>
      </c>
      <c r="G446" s="213"/>
      <c r="H446" s="213"/>
      <c r="I446" s="213"/>
      <c r="J446" s="26"/>
      <c r="K446" s="166">
        <v>4639.2489999999998</v>
      </c>
      <c r="N446" s="26"/>
      <c r="O446" s="26"/>
      <c r="P446" s="26"/>
      <c r="Q446" s="26"/>
      <c r="R446" s="167"/>
      <c r="T446" s="168"/>
      <c r="AA446" s="169"/>
      <c r="AT446" s="170" t="s">
        <v>145</v>
      </c>
      <c r="AU446" s="170" t="s">
        <v>95</v>
      </c>
      <c r="AV446" s="170" t="s">
        <v>142</v>
      </c>
      <c r="AW446" s="170" t="s">
        <v>103</v>
      </c>
      <c r="AX446" s="170" t="s">
        <v>21</v>
      </c>
      <c r="AY446" s="170" t="s">
        <v>137</v>
      </c>
    </row>
    <row r="447" spans="2:65" s="9" customFormat="1" ht="27" customHeight="1">
      <c r="B447" s="25"/>
      <c r="C447" s="142" t="s">
        <v>616</v>
      </c>
      <c r="D447" s="142" t="s">
        <v>138</v>
      </c>
      <c r="E447" s="143" t="s">
        <v>617</v>
      </c>
      <c r="F447" s="208" t="s">
        <v>618</v>
      </c>
      <c r="G447" s="208"/>
      <c r="H447" s="208"/>
      <c r="I447" s="208"/>
      <c r="J447" s="144" t="s">
        <v>231</v>
      </c>
      <c r="K447" s="145">
        <v>267.05</v>
      </c>
      <c r="L447" s="209"/>
      <c r="M447" s="209"/>
      <c r="N447" s="210">
        <f>ROUND($L$447*$K$447,2)</f>
        <v>0</v>
      </c>
      <c r="O447" s="210"/>
      <c r="P447" s="210"/>
      <c r="Q447" s="210"/>
      <c r="R447" s="27"/>
      <c r="T447" s="146"/>
      <c r="U447" s="147" t="s">
        <v>45</v>
      </c>
      <c r="V447" s="148">
        <v>0.159</v>
      </c>
      <c r="W447" s="148">
        <f>$V$447*$K$447</f>
        <v>42.460950000000004</v>
      </c>
      <c r="X447" s="148">
        <v>0</v>
      </c>
      <c r="Y447" s="148">
        <f>$X$447*$K$447</f>
        <v>0</v>
      </c>
      <c r="Z447" s="148">
        <v>0</v>
      </c>
      <c r="AA447" s="149">
        <f>$Z$447*$K$447</f>
        <v>0</v>
      </c>
      <c r="AR447" s="9" t="s">
        <v>142</v>
      </c>
      <c r="AT447" s="9" t="s">
        <v>138</v>
      </c>
      <c r="AU447" s="9" t="s">
        <v>95</v>
      </c>
      <c r="AY447" s="9" t="s">
        <v>137</v>
      </c>
      <c r="BE447" s="150">
        <f>IF($U$447="základní",$N$447,0)</f>
        <v>0</v>
      </c>
      <c r="BF447" s="150">
        <f>IF($U$447="snížená",$N$447,0)</f>
        <v>0</v>
      </c>
      <c r="BG447" s="150">
        <f>IF($U$447="zákl. přenesená",$N$447,0)</f>
        <v>0</v>
      </c>
      <c r="BH447" s="150">
        <f>IF($U$447="sníž. přenesená",$N$447,0)</f>
        <v>0</v>
      </c>
      <c r="BI447" s="150">
        <f>IF($U$447="nulová",$N$447,0)</f>
        <v>0</v>
      </c>
      <c r="BJ447" s="9" t="s">
        <v>21</v>
      </c>
      <c r="BK447" s="150">
        <f>ROUND($L$447*$K$447,2)</f>
        <v>0</v>
      </c>
      <c r="BL447" s="9" t="s">
        <v>142</v>
      </c>
      <c r="BM447" s="9" t="s">
        <v>619</v>
      </c>
    </row>
    <row r="448" spans="2:65" s="9" customFormat="1" ht="27" customHeight="1">
      <c r="B448" s="25"/>
      <c r="C448" s="142" t="s">
        <v>620</v>
      </c>
      <c r="D448" s="142" t="s">
        <v>138</v>
      </c>
      <c r="E448" s="143" t="s">
        <v>621</v>
      </c>
      <c r="F448" s="208" t="s">
        <v>622</v>
      </c>
      <c r="G448" s="208"/>
      <c r="H448" s="208"/>
      <c r="I448" s="208"/>
      <c r="J448" s="144" t="s">
        <v>231</v>
      </c>
      <c r="K448" s="145">
        <v>29.55</v>
      </c>
      <c r="L448" s="209"/>
      <c r="M448" s="209"/>
      <c r="N448" s="210">
        <f>ROUND($L$448*$K$448,2)</f>
        <v>0</v>
      </c>
      <c r="O448" s="210"/>
      <c r="P448" s="210"/>
      <c r="Q448" s="210"/>
      <c r="R448" s="27"/>
      <c r="T448" s="146"/>
      <c r="U448" s="147" t="s">
        <v>45</v>
      </c>
      <c r="V448" s="148">
        <v>0</v>
      </c>
      <c r="W448" s="148">
        <f>$V$448*$K$448</f>
        <v>0</v>
      </c>
      <c r="X448" s="148">
        <v>0</v>
      </c>
      <c r="Y448" s="148">
        <f>$X$448*$K$448</f>
        <v>0</v>
      </c>
      <c r="Z448" s="148">
        <v>0</v>
      </c>
      <c r="AA448" s="149">
        <f>$Z$448*$K$448</f>
        <v>0</v>
      </c>
      <c r="AR448" s="9" t="s">
        <v>142</v>
      </c>
      <c r="AT448" s="9" t="s">
        <v>138</v>
      </c>
      <c r="AU448" s="9" t="s">
        <v>95</v>
      </c>
      <c r="AY448" s="9" t="s">
        <v>137</v>
      </c>
      <c r="BE448" s="150">
        <f>IF($U$448="základní",$N$448,0)</f>
        <v>0</v>
      </c>
      <c r="BF448" s="150">
        <f>IF($U$448="snížená",$N$448,0)</f>
        <v>0</v>
      </c>
      <c r="BG448" s="150">
        <f>IF($U$448="zákl. přenesená",$N$448,0)</f>
        <v>0</v>
      </c>
      <c r="BH448" s="150">
        <f>IF($U$448="sníž. přenesená",$N$448,0)</f>
        <v>0</v>
      </c>
      <c r="BI448" s="150">
        <f>IF($U$448="nulová",$N$448,0)</f>
        <v>0</v>
      </c>
      <c r="BJ448" s="9" t="s">
        <v>21</v>
      </c>
      <c r="BK448" s="150">
        <f>ROUND($L$448*$K$448,2)</f>
        <v>0</v>
      </c>
      <c r="BL448" s="9" t="s">
        <v>142</v>
      </c>
      <c r="BM448" s="9" t="s">
        <v>623</v>
      </c>
    </row>
    <row r="449" spans="2:65" s="9" customFormat="1" ht="18.75" customHeight="1">
      <c r="B449" s="157"/>
      <c r="C449" s="26"/>
      <c r="D449" s="26"/>
      <c r="E449" s="158"/>
      <c r="F449" s="212" t="s">
        <v>624</v>
      </c>
      <c r="G449" s="212"/>
      <c r="H449" s="212"/>
      <c r="I449" s="212"/>
      <c r="J449" s="26"/>
      <c r="K449" s="159">
        <v>29.55</v>
      </c>
      <c r="N449" s="26"/>
      <c r="O449" s="26"/>
      <c r="P449" s="26"/>
      <c r="Q449" s="26"/>
      <c r="R449" s="160"/>
      <c r="T449" s="161"/>
      <c r="AA449" s="162"/>
      <c r="AT449" s="163" t="s">
        <v>145</v>
      </c>
      <c r="AU449" s="163" t="s">
        <v>95</v>
      </c>
      <c r="AV449" s="163" t="s">
        <v>95</v>
      </c>
      <c r="AW449" s="163" t="s">
        <v>103</v>
      </c>
      <c r="AX449" s="163" t="s">
        <v>80</v>
      </c>
      <c r="AY449" s="163" t="s">
        <v>137</v>
      </c>
    </row>
    <row r="450" spans="2:65" s="9" customFormat="1" ht="18.75" customHeight="1">
      <c r="B450" s="164"/>
      <c r="C450" s="26"/>
      <c r="D450" s="26"/>
      <c r="E450" s="165"/>
      <c r="F450" s="213" t="s">
        <v>147</v>
      </c>
      <c r="G450" s="213"/>
      <c r="H450" s="213"/>
      <c r="I450" s="213"/>
      <c r="J450" s="26"/>
      <c r="K450" s="166">
        <v>29.55</v>
      </c>
      <c r="N450" s="26"/>
      <c r="O450" s="26"/>
      <c r="P450" s="26"/>
      <c r="Q450" s="26"/>
      <c r="R450" s="167"/>
      <c r="T450" s="168"/>
      <c r="AA450" s="169"/>
      <c r="AT450" s="170" t="s">
        <v>145</v>
      </c>
      <c r="AU450" s="170" t="s">
        <v>95</v>
      </c>
      <c r="AV450" s="170" t="s">
        <v>142</v>
      </c>
      <c r="AW450" s="170" t="s">
        <v>103</v>
      </c>
      <c r="AX450" s="170" t="s">
        <v>21</v>
      </c>
      <c r="AY450" s="170" t="s">
        <v>137</v>
      </c>
    </row>
    <row r="451" spans="2:65" s="9" customFormat="1" ht="27" customHeight="1">
      <c r="B451" s="25"/>
      <c r="C451" s="142" t="s">
        <v>625</v>
      </c>
      <c r="D451" s="142" t="s">
        <v>138</v>
      </c>
      <c r="E451" s="143" t="s">
        <v>626</v>
      </c>
      <c r="F451" s="208" t="s">
        <v>627</v>
      </c>
      <c r="G451" s="208"/>
      <c r="H451" s="208"/>
      <c r="I451" s="208"/>
      <c r="J451" s="144" t="s">
        <v>231</v>
      </c>
      <c r="K451" s="145">
        <v>238.523</v>
      </c>
      <c r="L451" s="209"/>
      <c r="M451" s="209"/>
      <c r="N451" s="210">
        <f>ROUND($L$451*$K$451,2)</f>
        <v>0</v>
      </c>
      <c r="O451" s="210"/>
      <c r="P451" s="210"/>
      <c r="Q451" s="210"/>
      <c r="R451" s="27"/>
      <c r="T451" s="146"/>
      <c r="U451" s="147" t="s">
        <v>45</v>
      </c>
      <c r="V451" s="148">
        <v>0</v>
      </c>
      <c r="W451" s="148">
        <f>$V$451*$K$451</f>
        <v>0</v>
      </c>
      <c r="X451" s="148">
        <v>0</v>
      </c>
      <c r="Y451" s="148">
        <f>$X$451*$K$451</f>
        <v>0</v>
      </c>
      <c r="Z451" s="148">
        <v>0</v>
      </c>
      <c r="AA451" s="149">
        <f>$Z$451*$K$451</f>
        <v>0</v>
      </c>
      <c r="AR451" s="9" t="s">
        <v>142</v>
      </c>
      <c r="AT451" s="9" t="s">
        <v>138</v>
      </c>
      <c r="AU451" s="9" t="s">
        <v>95</v>
      </c>
      <c r="AY451" s="9" t="s">
        <v>137</v>
      </c>
      <c r="BE451" s="150">
        <f>IF($U$451="základní",$N$451,0)</f>
        <v>0</v>
      </c>
      <c r="BF451" s="150">
        <f>IF($U$451="snížená",$N$451,0)</f>
        <v>0</v>
      </c>
      <c r="BG451" s="150">
        <f>IF($U$451="zákl. přenesená",$N$451,0)</f>
        <v>0</v>
      </c>
      <c r="BH451" s="150">
        <f>IF($U$451="sníž. přenesená",$N$451,0)</f>
        <v>0</v>
      </c>
      <c r="BI451" s="150">
        <f>IF($U$451="nulová",$N$451,0)</f>
        <v>0</v>
      </c>
      <c r="BJ451" s="9" t="s">
        <v>21</v>
      </c>
      <c r="BK451" s="150">
        <f>ROUND($L$451*$K$451,2)</f>
        <v>0</v>
      </c>
      <c r="BL451" s="9" t="s">
        <v>142</v>
      </c>
      <c r="BM451" s="9" t="s">
        <v>628</v>
      </c>
    </row>
    <row r="452" spans="2:65" s="9" customFormat="1" ht="18.75" customHeight="1">
      <c r="B452" s="157"/>
      <c r="C452" s="26"/>
      <c r="D452" s="26"/>
      <c r="E452" s="158"/>
      <c r="F452" s="212" t="s">
        <v>629</v>
      </c>
      <c r="G452" s="212"/>
      <c r="H452" s="212"/>
      <c r="I452" s="212"/>
      <c r="J452" s="26"/>
      <c r="K452" s="159">
        <v>238.523</v>
      </c>
      <c r="N452" s="26"/>
      <c r="O452" s="26"/>
      <c r="P452" s="26"/>
      <c r="Q452" s="26"/>
      <c r="R452" s="160"/>
      <c r="T452" s="161"/>
      <c r="AA452" s="162"/>
      <c r="AT452" s="163" t="s">
        <v>145</v>
      </c>
      <c r="AU452" s="163" t="s">
        <v>95</v>
      </c>
      <c r="AV452" s="163" t="s">
        <v>95</v>
      </c>
      <c r="AW452" s="163" t="s">
        <v>103</v>
      </c>
      <c r="AX452" s="163" t="s">
        <v>80</v>
      </c>
      <c r="AY452" s="163" t="s">
        <v>137</v>
      </c>
    </row>
    <row r="453" spans="2:65" s="9" customFormat="1" ht="18.75" customHeight="1">
      <c r="B453" s="164"/>
      <c r="C453" s="26"/>
      <c r="D453" s="26"/>
      <c r="E453" s="165"/>
      <c r="F453" s="213" t="s">
        <v>147</v>
      </c>
      <c r="G453" s="213"/>
      <c r="H453" s="213"/>
      <c r="I453" s="213"/>
      <c r="J453" s="26"/>
      <c r="K453" s="166">
        <v>238.523</v>
      </c>
      <c r="N453" s="26"/>
      <c r="O453" s="26"/>
      <c r="P453" s="26"/>
      <c r="Q453" s="26"/>
      <c r="R453" s="167"/>
      <c r="T453" s="168"/>
      <c r="AA453" s="169"/>
      <c r="AT453" s="170" t="s">
        <v>145</v>
      </c>
      <c r="AU453" s="170" t="s">
        <v>95</v>
      </c>
      <c r="AV453" s="170" t="s">
        <v>142</v>
      </c>
      <c r="AW453" s="170" t="s">
        <v>103</v>
      </c>
      <c r="AX453" s="170" t="s">
        <v>21</v>
      </c>
      <c r="AY453" s="170" t="s">
        <v>137</v>
      </c>
    </row>
    <row r="454" spans="2:65" s="129" customFormat="1" ht="30.75" customHeight="1">
      <c r="B454" s="130"/>
      <c r="C454" s="131"/>
      <c r="D454" s="140" t="s">
        <v>113</v>
      </c>
      <c r="E454" s="140"/>
      <c r="F454" s="140"/>
      <c r="G454" s="140"/>
      <c r="H454" s="140"/>
      <c r="I454" s="140"/>
      <c r="J454" s="140"/>
      <c r="K454" s="140"/>
      <c r="L454" s="141"/>
      <c r="M454" s="141"/>
      <c r="N454" s="211">
        <f>$BK$454</f>
        <v>0</v>
      </c>
      <c r="O454" s="211"/>
      <c r="P454" s="211"/>
      <c r="Q454" s="211"/>
      <c r="R454" s="134"/>
      <c r="T454" s="135"/>
      <c r="W454" s="136">
        <f>$W$455</f>
        <v>310.16605799999996</v>
      </c>
      <c r="Y454" s="136">
        <f>$Y$455</f>
        <v>0</v>
      </c>
      <c r="AA454" s="137">
        <f>$AA$455</f>
        <v>0</v>
      </c>
      <c r="AR454" s="138" t="s">
        <v>21</v>
      </c>
      <c r="AT454" s="138" t="s">
        <v>79</v>
      </c>
      <c r="AU454" s="138" t="s">
        <v>21</v>
      </c>
      <c r="AY454" s="138" t="s">
        <v>137</v>
      </c>
      <c r="BK454" s="139">
        <f>$BK$455</f>
        <v>0</v>
      </c>
    </row>
    <row r="455" spans="2:65" s="9" customFormat="1" ht="27" customHeight="1">
      <c r="B455" s="25"/>
      <c r="C455" s="142" t="s">
        <v>630</v>
      </c>
      <c r="D455" s="142" t="s">
        <v>138</v>
      </c>
      <c r="E455" s="143" t="s">
        <v>631</v>
      </c>
      <c r="F455" s="208" t="s">
        <v>632</v>
      </c>
      <c r="G455" s="208"/>
      <c r="H455" s="208"/>
      <c r="I455" s="208"/>
      <c r="J455" s="144" t="s">
        <v>231</v>
      </c>
      <c r="K455" s="145">
        <v>271.59899999999999</v>
      </c>
      <c r="L455" s="209"/>
      <c r="M455" s="209"/>
      <c r="N455" s="210">
        <f>ROUND($L$455*$K$455,2)</f>
        <v>0</v>
      </c>
      <c r="O455" s="210"/>
      <c r="P455" s="210"/>
      <c r="Q455" s="210"/>
      <c r="R455" s="27"/>
      <c r="T455" s="146"/>
      <c r="U455" s="147" t="s">
        <v>45</v>
      </c>
      <c r="V455" s="148">
        <v>1.1419999999999999</v>
      </c>
      <c r="W455" s="148">
        <f>$V$455*$K$455</f>
        <v>310.16605799999996</v>
      </c>
      <c r="X455" s="148">
        <v>0</v>
      </c>
      <c r="Y455" s="148">
        <f>$X$455*$K$455</f>
        <v>0</v>
      </c>
      <c r="Z455" s="148">
        <v>0</v>
      </c>
      <c r="AA455" s="149">
        <f>$Z$455*$K$455</f>
        <v>0</v>
      </c>
      <c r="AR455" s="9" t="s">
        <v>142</v>
      </c>
      <c r="AT455" s="9" t="s">
        <v>138</v>
      </c>
      <c r="AU455" s="9" t="s">
        <v>95</v>
      </c>
      <c r="AY455" s="9" t="s">
        <v>137</v>
      </c>
      <c r="BE455" s="150">
        <f>IF($U$455="základní",$N$455,0)</f>
        <v>0</v>
      </c>
      <c r="BF455" s="150">
        <f>IF($U$455="snížená",$N$455,0)</f>
        <v>0</v>
      </c>
      <c r="BG455" s="150">
        <f>IF($U$455="zákl. přenesená",$N$455,0)</f>
        <v>0</v>
      </c>
      <c r="BH455" s="150">
        <f>IF($U$455="sníž. přenesená",$N$455,0)</f>
        <v>0</v>
      </c>
      <c r="BI455" s="150">
        <f>IF($U$455="nulová",$N$455,0)</f>
        <v>0</v>
      </c>
      <c r="BJ455" s="9" t="s">
        <v>21</v>
      </c>
      <c r="BK455" s="150">
        <f>ROUND($L$455*$K$455,2)</f>
        <v>0</v>
      </c>
      <c r="BL455" s="9" t="s">
        <v>142</v>
      </c>
      <c r="BM455" s="9" t="s">
        <v>633</v>
      </c>
    </row>
    <row r="456" spans="2:65" s="129" customFormat="1" ht="37.5" customHeight="1">
      <c r="B456" s="130"/>
      <c r="C456" s="131"/>
      <c r="D456" s="132" t="s">
        <v>114</v>
      </c>
      <c r="E456" s="132"/>
      <c r="F456" s="132"/>
      <c r="G456" s="132"/>
      <c r="H456" s="132"/>
      <c r="I456" s="132"/>
      <c r="J456" s="132"/>
      <c r="K456" s="132"/>
      <c r="L456" s="133"/>
      <c r="M456" s="133"/>
      <c r="N456" s="214">
        <f>$BK$456</f>
        <v>0</v>
      </c>
      <c r="O456" s="214"/>
      <c r="P456" s="214"/>
      <c r="Q456" s="214"/>
      <c r="R456" s="134"/>
      <c r="T456" s="135"/>
      <c r="W456" s="136">
        <f>$W$457+$W$465</f>
        <v>9.551692000000001</v>
      </c>
      <c r="Y456" s="136">
        <f>$Y$457+$Y$465</f>
        <v>0.15384900000000001</v>
      </c>
      <c r="AA456" s="137">
        <f>$AA$457+$AA$465</f>
        <v>0</v>
      </c>
      <c r="AR456" s="138" t="s">
        <v>95</v>
      </c>
      <c r="AT456" s="138" t="s">
        <v>79</v>
      </c>
      <c r="AU456" s="138" t="s">
        <v>80</v>
      </c>
      <c r="AY456" s="138" t="s">
        <v>137</v>
      </c>
      <c r="BK456" s="139">
        <f>$BK$457+$BK$465</f>
        <v>0</v>
      </c>
    </row>
    <row r="457" spans="2:65" s="129" customFormat="1" ht="21" customHeight="1">
      <c r="B457" s="130"/>
      <c r="C457" s="131"/>
      <c r="D457" s="140" t="s">
        <v>115</v>
      </c>
      <c r="E457" s="140"/>
      <c r="F457" s="140"/>
      <c r="G457" s="140"/>
      <c r="H457" s="140"/>
      <c r="I457" s="140"/>
      <c r="J457" s="140"/>
      <c r="K457" s="140"/>
      <c r="L457" s="141"/>
      <c r="M457" s="141"/>
      <c r="N457" s="211">
        <f>$BK$457</f>
        <v>0</v>
      </c>
      <c r="O457" s="211"/>
      <c r="P457" s="211"/>
      <c r="Q457" s="211"/>
      <c r="R457" s="134"/>
      <c r="T457" s="135"/>
      <c r="W457" s="136">
        <f>SUM($W$458:$W$464)</f>
        <v>3.3347320000000003</v>
      </c>
      <c r="Y457" s="136">
        <f>SUM($Y$458:$Y$464)</f>
        <v>9.5529000000000003E-2</v>
      </c>
      <c r="AA457" s="137">
        <f>SUM($AA$458:$AA$464)</f>
        <v>0</v>
      </c>
      <c r="AR457" s="138" t="s">
        <v>95</v>
      </c>
      <c r="AT457" s="138" t="s">
        <v>79</v>
      </c>
      <c r="AU457" s="138" t="s">
        <v>21</v>
      </c>
      <c r="AY457" s="138" t="s">
        <v>137</v>
      </c>
      <c r="BK457" s="139">
        <f>SUM($BK$458:$BK$464)</f>
        <v>0</v>
      </c>
    </row>
    <row r="458" spans="2:65" s="9" customFormat="1" ht="27" customHeight="1">
      <c r="B458" s="25"/>
      <c r="C458" s="142" t="s">
        <v>634</v>
      </c>
      <c r="D458" s="142" t="s">
        <v>138</v>
      </c>
      <c r="E458" s="143" t="s">
        <v>635</v>
      </c>
      <c r="F458" s="208" t="s">
        <v>636</v>
      </c>
      <c r="G458" s="208"/>
      <c r="H458" s="208"/>
      <c r="I458" s="208"/>
      <c r="J458" s="144" t="s">
        <v>141</v>
      </c>
      <c r="K458" s="145">
        <v>31.843</v>
      </c>
      <c r="L458" s="209"/>
      <c r="M458" s="209"/>
      <c r="N458" s="210">
        <f>ROUND($L$458*$K$458,2)</f>
        <v>0</v>
      </c>
      <c r="O458" s="210"/>
      <c r="P458" s="210"/>
      <c r="Q458" s="210"/>
      <c r="R458" s="27"/>
      <c r="T458" s="146"/>
      <c r="U458" s="147" t="s">
        <v>45</v>
      </c>
      <c r="V458" s="148">
        <v>0.1</v>
      </c>
      <c r="W458" s="148">
        <f>$V$458*$K$458</f>
        <v>3.1843000000000004</v>
      </c>
      <c r="X458" s="148">
        <v>0</v>
      </c>
      <c r="Y458" s="148">
        <f>$X$458*$K$458</f>
        <v>0</v>
      </c>
      <c r="Z458" s="148">
        <v>0</v>
      </c>
      <c r="AA458" s="149">
        <f>$Z$458*$K$458</f>
        <v>0</v>
      </c>
      <c r="AR458" s="9" t="s">
        <v>224</v>
      </c>
      <c r="AT458" s="9" t="s">
        <v>138</v>
      </c>
      <c r="AU458" s="9" t="s">
        <v>95</v>
      </c>
      <c r="AY458" s="9" t="s">
        <v>137</v>
      </c>
      <c r="BE458" s="150">
        <f>IF($U$458="základní",$N$458,0)</f>
        <v>0</v>
      </c>
      <c r="BF458" s="150">
        <f>IF($U$458="snížená",$N$458,0)</f>
        <v>0</v>
      </c>
      <c r="BG458" s="150">
        <f>IF($U$458="zákl. přenesená",$N$458,0)</f>
        <v>0</v>
      </c>
      <c r="BH458" s="150">
        <f>IF($U$458="sníž. přenesená",$N$458,0)</f>
        <v>0</v>
      </c>
      <c r="BI458" s="150">
        <f>IF($U$458="nulová",$N$458,0)</f>
        <v>0</v>
      </c>
      <c r="BJ458" s="9" t="s">
        <v>21</v>
      </c>
      <c r="BK458" s="150">
        <f>ROUND($L$458*$K$458,2)</f>
        <v>0</v>
      </c>
      <c r="BL458" s="9" t="s">
        <v>224</v>
      </c>
      <c r="BM458" s="9" t="s">
        <v>637</v>
      </c>
    </row>
    <row r="459" spans="2:65" s="9" customFormat="1" ht="18.75" customHeight="1">
      <c r="B459" s="151"/>
      <c r="C459" s="26"/>
      <c r="D459" s="26"/>
      <c r="E459" s="152"/>
      <c r="F459" s="219" t="s">
        <v>189</v>
      </c>
      <c r="G459" s="219"/>
      <c r="H459" s="219"/>
      <c r="I459" s="219"/>
      <c r="J459" s="26"/>
      <c r="K459" s="152"/>
      <c r="N459" s="26"/>
      <c r="O459" s="26"/>
      <c r="P459" s="26"/>
      <c r="Q459" s="26"/>
      <c r="R459" s="153"/>
      <c r="T459" s="154"/>
      <c r="AA459" s="155"/>
      <c r="AT459" s="156" t="s">
        <v>145</v>
      </c>
      <c r="AU459" s="156" t="s">
        <v>95</v>
      </c>
      <c r="AV459" s="156" t="s">
        <v>21</v>
      </c>
      <c r="AW459" s="156" t="s">
        <v>103</v>
      </c>
      <c r="AX459" s="156" t="s">
        <v>80</v>
      </c>
      <c r="AY459" s="156" t="s">
        <v>137</v>
      </c>
    </row>
    <row r="460" spans="2:65" s="9" customFormat="1" ht="18.75" customHeight="1">
      <c r="B460" s="157"/>
      <c r="C460" s="26"/>
      <c r="D460" s="26"/>
      <c r="E460" s="158"/>
      <c r="F460" s="212" t="s">
        <v>638</v>
      </c>
      <c r="G460" s="212"/>
      <c r="H460" s="212"/>
      <c r="I460" s="212"/>
      <c r="J460" s="26"/>
      <c r="K460" s="159">
        <v>31.843</v>
      </c>
      <c r="N460" s="26"/>
      <c r="O460" s="26"/>
      <c r="P460" s="26"/>
      <c r="Q460" s="26"/>
      <c r="R460" s="160"/>
      <c r="T460" s="161"/>
      <c r="AA460" s="162"/>
      <c r="AT460" s="163" t="s">
        <v>145</v>
      </c>
      <c r="AU460" s="163" t="s">
        <v>95</v>
      </c>
      <c r="AV460" s="163" t="s">
        <v>95</v>
      </c>
      <c r="AW460" s="163" t="s">
        <v>103</v>
      </c>
      <c r="AX460" s="163" t="s">
        <v>80</v>
      </c>
      <c r="AY460" s="163" t="s">
        <v>137</v>
      </c>
    </row>
    <row r="461" spans="2:65" s="9" customFormat="1" ht="18.75" customHeight="1">
      <c r="B461" s="164"/>
      <c r="C461" s="26"/>
      <c r="D461" s="26"/>
      <c r="E461" s="165"/>
      <c r="F461" s="213" t="s">
        <v>147</v>
      </c>
      <c r="G461" s="213"/>
      <c r="H461" s="213"/>
      <c r="I461" s="213"/>
      <c r="J461" s="26"/>
      <c r="K461" s="166">
        <v>31.843</v>
      </c>
      <c r="N461" s="26"/>
      <c r="O461" s="26"/>
      <c r="P461" s="26"/>
      <c r="Q461" s="26"/>
      <c r="R461" s="167"/>
      <c r="T461" s="168"/>
      <c r="AA461" s="169"/>
      <c r="AT461" s="170" t="s">
        <v>145</v>
      </c>
      <c r="AU461" s="170" t="s">
        <v>95</v>
      </c>
      <c r="AV461" s="170" t="s">
        <v>142</v>
      </c>
      <c r="AW461" s="170" t="s">
        <v>103</v>
      </c>
      <c r="AX461" s="170" t="s">
        <v>21</v>
      </c>
      <c r="AY461" s="170" t="s">
        <v>137</v>
      </c>
    </row>
    <row r="462" spans="2:65" s="9" customFormat="1" ht="15.75" customHeight="1">
      <c r="B462" s="25"/>
      <c r="C462" s="171" t="s">
        <v>639</v>
      </c>
      <c r="D462" s="171" t="s">
        <v>244</v>
      </c>
      <c r="E462" s="172" t="s">
        <v>640</v>
      </c>
      <c r="F462" s="216" t="s">
        <v>641</v>
      </c>
      <c r="G462" s="216"/>
      <c r="H462" s="216"/>
      <c r="I462" s="216"/>
      <c r="J462" s="173" t="s">
        <v>247</v>
      </c>
      <c r="K462" s="174">
        <v>95.528999999999996</v>
      </c>
      <c r="L462" s="217"/>
      <c r="M462" s="217"/>
      <c r="N462" s="218">
        <f>ROUND($L$462*$K$462,2)</f>
        <v>0</v>
      </c>
      <c r="O462" s="218"/>
      <c r="P462" s="218"/>
      <c r="Q462" s="218"/>
      <c r="R462" s="27"/>
      <c r="T462" s="146"/>
      <c r="U462" s="147" t="s">
        <v>45</v>
      </c>
      <c r="V462" s="148">
        <v>0</v>
      </c>
      <c r="W462" s="148">
        <f>$V$462*$K$462</f>
        <v>0</v>
      </c>
      <c r="X462" s="148">
        <v>1E-3</v>
      </c>
      <c r="Y462" s="148">
        <f>$X$462*$K$462</f>
        <v>9.5529000000000003E-2</v>
      </c>
      <c r="Z462" s="148">
        <v>0</v>
      </c>
      <c r="AA462" s="149">
        <f>$Z$462*$K$462</f>
        <v>0</v>
      </c>
      <c r="AR462" s="9" t="s">
        <v>298</v>
      </c>
      <c r="AT462" s="9" t="s">
        <v>244</v>
      </c>
      <c r="AU462" s="9" t="s">
        <v>95</v>
      </c>
      <c r="AY462" s="9" t="s">
        <v>137</v>
      </c>
      <c r="BE462" s="150">
        <f>IF($U$462="základní",$N$462,0)</f>
        <v>0</v>
      </c>
      <c r="BF462" s="150">
        <f>IF($U$462="snížená",$N$462,0)</f>
        <v>0</v>
      </c>
      <c r="BG462" s="150">
        <f>IF($U$462="zákl. přenesená",$N$462,0)</f>
        <v>0</v>
      </c>
      <c r="BH462" s="150">
        <f>IF($U$462="sníž. přenesená",$N$462,0)</f>
        <v>0</v>
      </c>
      <c r="BI462" s="150">
        <f>IF($U$462="nulová",$N$462,0)</f>
        <v>0</v>
      </c>
      <c r="BJ462" s="9" t="s">
        <v>21</v>
      </c>
      <c r="BK462" s="150">
        <f>ROUND($L$462*$K$462,2)</f>
        <v>0</v>
      </c>
      <c r="BL462" s="9" t="s">
        <v>224</v>
      </c>
      <c r="BM462" s="9" t="s">
        <v>642</v>
      </c>
    </row>
    <row r="463" spans="2:65" s="9" customFormat="1" ht="18.75" customHeight="1">
      <c r="B463" s="25"/>
      <c r="C463" s="26"/>
      <c r="D463" s="26"/>
      <c r="E463" s="26"/>
      <c r="F463" s="215" t="s">
        <v>643</v>
      </c>
      <c r="G463" s="215"/>
      <c r="H463" s="215"/>
      <c r="I463" s="215"/>
      <c r="J463" s="26"/>
      <c r="K463" s="26"/>
      <c r="N463" s="26"/>
      <c r="O463" s="26"/>
      <c r="P463" s="26"/>
      <c r="Q463" s="26"/>
      <c r="R463" s="27"/>
      <c r="T463" s="182"/>
      <c r="AA463" s="61"/>
      <c r="AT463" s="9" t="s">
        <v>644</v>
      </c>
      <c r="AU463" s="9" t="s">
        <v>95</v>
      </c>
    </row>
    <row r="464" spans="2:65" s="9" customFormat="1" ht="27" customHeight="1">
      <c r="B464" s="25"/>
      <c r="C464" s="142" t="s">
        <v>645</v>
      </c>
      <c r="D464" s="142" t="s">
        <v>138</v>
      </c>
      <c r="E464" s="143" t="s">
        <v>646</v>
      </c>
      <c r="F464" s="208" t="s">
        <v>647</v>
      </c>
      <c r="G464" s="208"/>
      <c r="H464" s="208"/>
      <c r="I464" s="208"/>
      <c r="J464" s="144" t="s">
        <v>231</v>
      </c>
      <c r="K464" s="145">
        <v>9.6000000000000002E-2</v>
      </c>
      <c r="L464" s="209"/>
      <c r="M464" s="209"/>
      <c r="N464" s="210">
        <f>ROUND($L$464*$K$464,2)</f>
        <v>0</v>
      </c>
      <c r="O464" s="210"/>
      <c r="P464" s="210"/>
      <c r="Q464" s="210"/>
      <c r="R464" s="27"/>
      <c r="T464" s="146"/>
      <c r="U464" s="147" t="s">
        <v>45</v>
      </c>
      <c r="V464" s="148">
        <v>1.5669999999999999</v>
      </c>
      <c r="W464" s="148">
        <f>$V$464*$K$464</f>
        <v>0.15043200000000001</v>
      </c>
      <c r="X464" s="148">
        <v>0</v>
      </c>
      <c r="Y464" s="148">
        <f>$X$464*$K$464</f>
        <v>0</v>
      </c>
      <c r="Z464" s="148">
        <v>0</v>
      </c>
      <c r="AA464" s="149">
        <f>$Z$464*$K$464</f>
        <v>0</v>
      </c>
      <c r="AR464" s="9" t="s">
        <v>224</v>
      </c>
      <c r="AT464" s="9" t="s">
        <v>138</v>
      </c>
      <c r="AU464" s="9" t="s">
        <v>95</v>
      </c>
      <c r="AY464" s="9" t="s">
        <v>137</v>
      </c>
      <c r="BE464" s="150">
        <f>IF($U$464="základní",$N$464,0)</f>
        <v>0</v>
      </c>
      <c r="BF464" s="150">
        <f>IF($U$464="snížená",$N$464,0)</f>
        <v>0</v>
      </c>
      <c r="BG464" s="150">
        <f>IF($U$464="zákl. přenesená",$N$464,0)</f>
        <v>0</v>
      </c>
      <c r="BH464" s="150">
        <f>IF($U$464="sníž. přenesená",$N$464,0)</f>
        <v>0</v>
      </c>
      <c r="BI464" s="150">
        <f>IF($U$464="nulová",$N$464,0)</f>
        <v>0</v>
      </c>
      <c r="BJ464" s="9" t="s">
        <v>21</v>
      </c>
      <c r="BK464" s="150">
        <f>ROUND($L$464*$K$464,2)</f>
        <v>0</v>
      </c>
      <c r="BL464" s="9" t="s">
        <v>224</v>
      </c>
      <c r="BM464" s="9" t="s">
        <v>648</v>
      </c>
    </row>
    <row r="465" spans="2:65" s="129" customFormat="1" ht="30.75" customHeight="1">
      <c r="B465" s="130"/>
      <c r="C465" s="131"/>
      <c r="D465" s="140" t="s">
        <v>116</v>
      </c>
      <c r="E465" s="140"/>
      <c r="F465" s="140"/>
      <c r="G465" s="140"/>
      <c r="H465" s="140"/>
      <c r="I465" s="140"/>
      <c r="J465" s="140"/>
      <c r="K465" s="140"/>
      <c r="L465" s="141"/>
      <c r="M465" s="141"/>
      <c r="N465" s="211">
        <f>$BK$465</f>
        <v>0</v>
      </c>
      <c r="O465" s="211"/>
      <c r="P465" s="211"/>
      <c r="Q465" s="211"/>
      <c r="R465" s="134"/>
      <c r="T465" s="135"/>
      <c r="W465" s="136">
        <f>SUM($W$466:$W$475)</f>
        <v>6.2169600000000003</v>
      </c>
      <c r="Y465" s="136">
        <f>SUM($Y$466:$Y$475)</f>
        <v>5.8320000000000004E-2</v>
      </c>
      <c r="AA465" s="137">
        <f>SUM($AA$466:$AA$475)</f>
        <v>0</v>
      </c>
      <c r="AR465" s="138" t="s">
        <v>95</v>
      </c>
      <c r="AT465" s="138" t="s">
        <v>79</v>
      </c>
      <c r="AU465" s="138" t="s">
        <v>21</v>
      </c>
      <c r="AY465" s="138" t="s">
        <v>137</v>
      </c>
      <c r="BK465" s="139">
        <f>SUM($BK$466:$BK$475)</f>
        <v>0</v>
      </c>
    </row>
    <row r="466" spans="2:65" s="9" customFormat="1" ht="27" customHeight="1">
      <c r="B466" s="25"/>
      <c r="C466" s="142" t="s">
        <v>649</v>
      </c>
      <c r="D466" s="142" t="s">
        <v>138</v>
      </c>
      <c r="E466" s="143" t="s">
        <v>650</v>
      </c>
      <c r="F466" s="208" t="s">
        <v>651</v>
      </c>
      <c r="G466" s="208"/>
      <c r="H466" s="208"/>
      <c r="I466" s="208"/>
      <c r="J466" s="144" t="s">
        <v>159</v>
      </c>
      <c r="K466" s="145">
        <v>4</v>
      </c>
      <c r="L466" s="209"/>
      <c r="M466" s="209"/>
      <c r="N466" s="210">
        <f>ROUND($L$466*$K$466,2)</f>
        <v>0</v>
      </c>
      <c r="O466" s="210"/>
      <c r="P466" s="210"/>
      <c r="Q466" s="210"/>
      <c r="R466" s="27"/>
      <c r="T466" s="146"/>
      <c r="U466" s="147" t="s">
        <v>45</v>
      </c>
      <c r="V466" s="148">
        <v>0.55200000000000005</v>
      </c>
      <c r="W466" s="148">
        <f>$V$466*$K$466</f>
        <v>2.2080000000000002</v>
      </c>
      <c r="X466" s="148">
        <v>6.0000000000000002E-5</v>
      </c>
      <c r="Y466" s="148">
        <f>$X$466*$K$466</f>
        <v>2.4000000000000001E-4</v>
      </c>
      <c r="Z466" s="148">
        <v>0</v>
      </c>
      <c r="AA466" s="149">
        <f>$Z$466*$K$466</f>
        <v>0</v>
      </c>
      <c r="AR466" s="9" t="s">
        <v>224</v>
      </c>
      <c r="AT466" s="9" t="s">
        <v>138</v>
      </c>
      <c r="AU466" s="9" t="s">
        <v>95</v>
      </c>
      <c r="AY466" s="9" t="s">
        <v>137</v>
      </c>
      <c r="BE466" s="150">
        <f>IF($U$466="základní",$N$466,0)</f>
        <v>0</v>
      </c>
      <c r="BF466" s="150">
        <f>IF($U$466="snížená",$N$466,0)</f>
        <v>0</v>
      </c>
      <c r="BG466" s="150">
        <f>IF($U$466="zákl. přenesená",$N$466,0)</f>
        <v>0</v>
      </c>
      <c r="BH466" s="150">
        <f>IF($U$466="sníž. přenesená",$N$466,0)</f>
        <v>0</v>
      </c>
      <c r="BI466" s="150">
        <f>IF($U$466="nulová",$N$466,0)</f>
        <v>0</v>
      </c>
      <c r="BJ466" s="9" t="s">
        <v>21</v>
      </c>
      <c r="BK466" s="150">
        <f>ROUND($L$466*$K$466,2)</f>
        <v>0</v>
      </c>
      <c r="BL466" s="9" t="s">
        <v>224</v>
      </c>
      <c r="BM466" s="9" t="s">
        <v>652</v>
      </c>
    </row>
    <row r="467" spans="2:65" s="9" customFormat="1" ht="15.75" customHeight="1">
      <c r="B467" s="25"/>
      <c r="C467" s="171" t="s">
        <v>27</v>
      </c>
      <c r="D467" s="171" t="s">
        <v>244</v>
      </c>
      <c r="E467" s="172" t="s">
        <v>653</v>
      </c>
      <c r="F467" s="216" t="s">
        <v>654</v>
      </c>
      <c r="G467" s="216"/>
      <c r="H467" s="216"/>
      <c r="I467" s="216"/>
      <c r="J467" s="173" t="s">
        <v>159</v>
      </c>
      <c r="K467" s="174">
        <v>4</v>
      </c>
      <c r="L467" s="217"/>
      <c r="M467" s="217"/>
      <c r="N467" s="218">
        <f>ROUND($L$467*$K$467,2)</f>
        <v>0</v>
      </c>
      <c r="O467" s="218"/>
      <c r="P467" s="218"/>
      <c r="Q467" s="218"/>
      <c r="R467" s="27"/>
      <c r="T467" s="146"/>
      <c r="U467" s="147" t="s">
        <v>45</v>
      </c>
      <c r="V467" s="148">
        <v>0</v>
      </c>
      <c r="W467" s="148">
        <f>$V$467*$K$467</f>
        <v>0</v>
      </c>
      <c r="X467" s="148">
        <v>0</v>
      </c>
      <c r="Y467" s="148">
        <f>$X$467*$K$467</f>
        <v>0</v>
      </c>
      <c r="Z467" s="148">
        <v>0</v>
      </c>
      <c r="AA467" s="149">
        <f>$Z$467*$K$467</f>
        <v>0</v>
      </c>
      <c r="AR467" s="9" t="s">
        <v>298</v>
      </c>
      <c r="AT467" s="9" t="s">
        <v>244</v>
      </c>
      <c r="AU467" s="9" t="s">
        <v>95</v>
      </c>
      <c r="AY467" s="9" t="s">
        <v>137</v>
      </c>
      <c r="BE467" s="150">
        <f>IF($U$467="základní",$N$467,0)</f>
        <v>0</v>
      </c>
      <c r="BF467" s="150">
        <f>IF($U$467="snížená",$N$467,0)</f>
        <v>0</v>
      </c>
      <c r="BG467" s="150">
        <f>IF($U$467="zákl. přenesená",$N$467,0)</f>
        <v>0</v>
      </c>
      <c r="BH467" s="150">
        <f>IF($U$467="sníž. přenesená",$N$467,0)</f>
        <v>0</v>
      </c>
      <c r="BI467" s="150">
        <f>IF($U$467="nulová",$N$467,0)</f>
        <v>0</v>
      </c>
      <c r="BJ467" s="9" t="s">
        <v>21</v>
      </c>
      <c r="BK467" s="150">
        <f>ROUND($L$467*$K$467,2)</f>
        <v>0</v>
      </c>
      <c r="BL467" s="9" t="s">
        <v>224</v>
      </c>
      <c r="BM467" s="9" t="s">
        <v>655</v>
      </c>
    </row>
    <row r="468" spans="2:65" s="9" customFormat="1" ht="27" customHeight="1">
      <c r="B468" s="25"/>
      <c r="C468" s="142" t="s">
        <v>656</v>
      </c>
      <c r="D468" s="142" t="s">
        <v>138</v>
      </c>
      <c r="E468" s="143" t="s">
        <v>657</v>
      </c>
      <c r="F468" s="208" t="s">
        <v>658</v>
      </c>
      <c r="G468" s="208"/>
      <c r="H468" s="208"/>
      <c r="I468" s="208"/>
      <c r="J468" s="144" t="s">
        <v>247</v>
      </c>
      <c r="K468" s="145">
        <v>18</v>
      </c>
      <c r="L468" s="209"/>
      <c r="M468" s="209"/>
      <c r="N468" s="210">
        <f>ROUND($L$468*$K$468,2)</f>
        <v>0</v>
      </c>
      <c r="O468" s="210"/>
      <c r="P468" s="210"/>
      <c r="Q468" s="210"/>
      <c r="R468" s="27"/>
      <c r="T468" s="146"/>
      <c r="U468" s="147" t="s">
        <v>45</v>
      </c>
      <c r="V468" s="148">
        <v>0.13400000000000001</v>
      </c>
      <c r="W468" s="148">
        <f>$V$468*$K$468</f>
        <v>2.4119999999999999</v>
      </c>
      <c r="X468" s="148">
        <v>6.0000000000000002E-5</v>
      </c>
      <c r="Y468" s="148">
        <f>$X$468*$K$468</f>
        <v>1.08E-3</v>
      </c>
      <c r="Z468" s="148">
        <v>0</v>
      </c>
      <c r="AA468" s="149">
        <f>$Z$468*$K$468</f>
        <v>0</v>
      </c>
      <c r="AR468" s="9" t="s">
        <v>224</v>
      </c>
      <c r="AT468" s="9" t="s">
        <v>138</v>
      </c>
      <c r="AU468" s="9" t="s">
        <v>95</v>
      </c>
      <c r="AY468" s="9" t="s">
        <v>137</v>
      </c>
      <c r="BE468" s="150">
        <f>IF($U$468="základní",$N$468,0)</f>
        <v>0</v>
      </c>
      <c r="BF468" s="150">
        <f>IF($U$468="snížená",$N$468,0)</f>
        <v>0</v>
      </c>
      <c r="BG468" s="150">
        <f>IF($U$468="zákl. přenesená",$N$468,0)</f>
        <v>0</v>
      </c>
      <c r="BH468" s="150">
        <f>IF($U$468="sníž. přenesená",$N$468,0)</f>
        <v>0</v>
      </c>
      <c r="BI468" s="150">
        <f>IF($U$468="nulová",$N$468,0)</f>
        <v>0</v>
      </c>
      <c r="BJ468" s="9" t="s">
        <v>21</v>
      </c>
      <c r="BK468" s="150">
        <f>ROUND($L$468*$K$468,2)</f>
        <v>0</v>
      </c>
      <c r="BL468" s="9" t="s">
        <v>224</v>
      </c>
      <c r="BM468" s="9" t="s">
        <v>659</v>
      </c>
    </row>
    <row r="469" spans="2:65" s="9" customFormat="1" ht="27" customHeight="1">
      <c r="B469" s="25"/>
      <c r="C469" s="171" t="s">
        <v>660</v>
      </c>
      <c r="D469" s="171" t="s">
        <v>244</v>
      </c>
      <c r="E469" s="172" t="s">
        <v>661</v>
      </c>
      <c r="F469" s="216" t="s">
        <v>662</v>
      </c>
      <c r="G469" s="216"/>
      <c r="H469" s="216"/>
      <c r="I469" s="216"/>
      <c r="J469" s="173" t="s">
        <v>231</v>
      </c>
      <c r="K469" s="174">
        <v>5.7000000000000002E-2</v>
      </c>
      <c r="L469" s="217"/>
      <c r="M469" s="217"/>
      <c r="N469" s="218">
        <f>ROUND($L$469*$K$469,2)</f>
        <v>0</v>
      </c>
      <c r="O469" s="218"/>
      <c r="P469" s="218"/>
      <c r="Q469" s="218"/>
      <c r="R469" s="27"/>
      <c r="T469" s="146"/>
      <c r="U469" s="147" t="s">
        <v>45</v>
      </c>
      <c r="V469" s="148">
        <v>0</v>
      </c>
      <c r="W469" s="148">
        <f>$V$469*$K$469</f>
        <v>0</v>
      </c>
      <c r="X469" s="148">
        <v>1</v>
      </c>
      <c r="Y469" s="148">
        <f>$X$469*$K$469</f>
        <v>5.7000000000000002E-2</v>
      </c>
      <c r="Z469" s="148">
        <v>0</v>
      </c>
      <c r="AA469" s="149">
        <f>$Z$469*$K$469</f>
        <v>0</v>
      </c>
      <c r="AR469" s="9" t="s">
        <v>298</v>
      </c>
      <c r="AT469" s="9" t="s">
        <v>244</v>
      </c>
      <c r="AU469" s="9" t="s">
        <v>95</v>
      </c>
      <c r="AY469" s="9" t="s">
        <v>137</v>
      </c>
      <c r="BE469" s="150">
        <f>IF($U$469="základní",$N$469,0)</f>
        <v>0</v>
      </c>
      <c r="BF469" s="150">
        <f>IF($U$469="snížená",$N$469,0)</f>
        <v>0</v>
      </c>
      <c r="BG469" s="150">
        <f>IF($U$469="zákl. přenesená",$N$469,0)</f>
        <v>0</v>
      </c>
      <c r="BH469" s="150">
        <f>IF($U$469="sníž. přenesená",$N$469,0)</f>
        <v>0</v>
      </c>
      <c r="BI469" s="150">
        <f>IF($U$469="nulová",$N$469,0)</f>
        <v>0</v>
      </c>
      <c r="BJ469" s="9" t="s">
        <v>21</v>
      </c>
      <c r="BK469" s="150">
        <f>ROUND($L$469*$K$469,2)</f>
        <v>0</v>
      </c>
      <c r="BL469" s="9" t="s">
        <v>224</v>
      </c>
      <c r="BM469" s="9" t="s">
        <v>663</v>
      </c>
    </row>
    <row r="470" spans="2:65" s="9" customFormat="1" ht="18.75" customHeight="1">
      <c r="B470" s="25"/>
      <c r="C470" s="26"/>
      <c r="D470" s="26"/>
      <c r="E470" s="26"/>
      <c r="F470" s="215" t="s">
        <v>664</v>
      </c>
      <c r="G470" s="215"/>
      <c r="H470" s="215"/>
      <c r="I470" s="215"/>
      <c r="J470" s="26"/>
      <c r="K470" s="26"/>
      <c r="N470" s="26"/>
      <c r="O470" s="26"/>
      <c r="P470" s="26"/>
      <c r="Q470" s="26"/>
      <c r="R470" s="27"/>
      <c r="T470" s="182"/>
      <c r="AA470" s="61"/>
      <c r="AT470" s="9" t="s">
        <v>644</v>
      </c>
      <c r="AU470" s="9" t="s">
        <v>95</v>
      </c>
    </row>
    <row r="471" spans="2:65" s="9" customFormat="1" ht="18.75" customHeight="1">
      <c r="B471" s="157"/>
      <c r="C471" s="26"/>
      <c r="D471" s="26"/>
      <c r="E471" s="158"/>
      <c r="F471" s="212" t="s">
        <v>665</v>
      </c>
      <c r="G471" s="212"/>
      <c r="H471" s="212"/>
      <c r="I471" s="212"/>
      <c r="J471" s="26"/>
      <c r="K471" s="159">
        <v>5.7000000000000002E-2</v>
      </c>
      <c r="N471" s="26"/>
      <c r="O471" s="26"/>
      <c r="P471" s="26"/>
      <c r="Q471" s="26"/>
      <c r="R471" s="160"/>
      <c r="T471" s="161"/>
      <c r="AA471" s="162"/>
      <c r="AT471" s="163" t="s">
        <v>145</v>
      </c>
      <c r="AU471" s="163" t="s">
        <v>95</v>
      </c>
      <c r="AV471" s="163" t="s">
        <v>95</v>
      </c>
      <c r="AW471" s="163" t="s">
        <v>103</v>
      </c>
      <c r="AX471" s="163" t="s">
        <v>21</v>
      </c>
      <c r="AY471" s="163" t="s">
        <v>137</v>
      </c>
    </row>
    <row r="472" spans="2:65" s="9" customFormat="1" ht="27" customHeight="1">
      <c r="B472" s="25"/>
      <c r="C472" s="142" t="s">
        <v>666</v>
      </c>
      <c r="D472" s="142" t="s">
        <v>138</v>
      </c>
      <c r="E472" s="143" t="s">
        <v>667</v>
      </c>
      <c r="F472" s="208" t="s">
        <v>668</v>
      </c>
      <c r="G472" s="208"/>
      <c r="H472" s="208"/>
      <c r="I472" s="208"/>
      <c r="J472" s="144" t="s">
        <v>231</v>
      </c>
      <c r="K472" s="145">
        <v>0.48</v>
      </c>
      <c r="L472" s="209"/>
      <c r="M472" s="209"/>
      <c r="N472" s="210">
        <f>ROUND($L$472*$K$472,2)</f>
        <v>0</v>
      </c>
      <c r="O472" s="210"/>
      <c r="P472" s="210"/>
      <c r="Q472" s="210"/>
      <c r="R472" s="27"/>
      <c r="T472" s="146"/>
      <c r="U472" s="147" t="s">
        <v>45</v>
      </c>
      <c r="V472" s="148">
        <v>3.327</v>
      </c>
      <c r="W472" s="148">
        <f>$V$472*$K$472</f>
        <v>1.5969599999999999</v>
      </c>
      <c r="X472" s="148">
        <v>0</v>
      </c>
      <c r="Y472" s="148">
        <f>$X$472*$K$472</f>
        <v>0</v>
      </c>
      <c r="Z472" s="148">
        <v>0</v>
      </c>
      <c r="AA472" s="149">
        <f>$Z$472*$K$472</f>
        <v>0</v>
      </c>
      <c r="AR472" s="9" t="s">
        <v>224</v>
      </c>
      <c r="AT472" s="9" t="s">
        <v>138</v>
      </c>
      <c r="AU472" s="9" t="s">
        <v>95</v>
      </c>
      <c r="AY472" s="9" t="s">
        <v>137</v>
      </c>
      <c r="BE472" s="150">
        <f>IF($U$472="základní",$N$472,0)</f>
        <v>0</v>
      </c>
      <c r="BF472" s="150">
        <f>IF($U$472="snížená",$N$472,0)</f>
        <v>0</v>
      </c>
      <c r="BG472" s="150">
        <f>IF($U$472="zákl. přenesená",$N$472,0)</f>
        <v>0</v>
      </c>
      <c r="BH472" s="150">
        <f>IF($U$472="sníž. přenesená",$N$472,0)</f>
        <v>0</v>
      </c>
      <c r="BI472" s="150">
        <f>IF($U$472="nulová",$N$472,0)</f>
        <v>0</v>
      </c>
      <c r="BJ472" s="9" t="s">
        <v>21</v>
      </c>
      <c r="BK472" s="150">
        <f>ROUND($L$472*$K$472,2)</f>
        <v>0</v>
      </c>
      <c r="BL472" s="9" t="s">
        <v>224</v>
      </c>
      <c r="BM472" s="9" t="s">
        <v>669</v>
      </c>
    </row>
    <row r="473" spans="2:65" s="9" customFormat="1" ht="18.75" customHeight="1">
      <c r="B473" s="157"/>
      <c r="C473" s="26"/>
      <c r="D473" s="26"/>
      <c r="E473" s="158"/>
      <c r="F473" s="212" t="s">
        <v>670</v>
      </c>
      <c r="G473" s="212"/>
      <c r="H473" s="212"/>
      <c r="I473" s="212"/>
      <c r="J473" s="26"/>
      <c r="K473" s="159">
        <v>0.42</v>
      </c>
      <c r="N473" s="26"/>
      <c r="O473" s="26"/>
      <c r="P473" s="26"/>
      <c r="Q473" s="26"/>
      <c r="R473" s="160"/>
      <c r="T473" s="161"/>
      <c r="AA473" s="162"/>
      <c r="AT473" s="163" t="s">
        <v>145</v>
      </c>
      <c r="AU473" s="163" t="s">
        <v>95</v>
      </c>
      <c r="AV473" s="163" t="s">
        <v>95</v>
      </c>
      <c r="AW473" s="163" t="s">
        <v>103</v>
      </c>
      <c r="AX473" s="163" t="s">
        <v>80</v>
      </c>
      <c r="AY473" s="163" t="s">
        <v>137</v>
      </c>
    </row>
    <row r="474" spans="2:65" s="9" customFormat="1" ht="18.75" customHeight="1">
      <c r="B474" s="157"/>
      <c r="C474" s="26"/>
      <c r="D474" s="26"/>
      <c r="E474" s="158"/>
      <c r="F474" s="212" t="s">
        <v>671</v>
      </c>
      <c r="G474" s="212"/>
      <c r="H474" s="212"/>
      <c r="I474" s="212"/>
      <c r="J474" s="26"/>
      <c r="K474" s="159">
        <v>0.06</v>
      </c>
      <c r="N474" s="26"/>
      <c r="O474" s="26"/>
      <c r="P474" s="26"/>
      <c r="Q474" s="26"/>
      <c r="R474" s="160"/>
      <c r="T474" s="161"/>
      <c r="AA474" s="162"/>
      <c r="AT474" s="163" t="s">
        <v>145</v>
      </c>
      <c r="AU474" s="163" t="s">
        <v>95</v>
      </c>
      <c r="AV474" s="163" t="s">
        <v>95</v>
      </c>
      <c r="AW474" s="163" t="s">
        <v>103</v>
      </c>
      <c r="AX474" s="163" t="s">
        <v>80</v>
      </c>
      <c r="AY474" s="163" t="s">
        <v>137</v>
      </c>
    </row>
    <row r="475" spans="2:65" s="9" customFormat="1" ht="18.75" customHeight="1">
      <c r="B475" s="164"/>
      <c r="C475" s="26"/>
      <c r="D475" s="26"/>
      <c r="E475" s="165"/>
      <c r="F475" s="213" t="s">
        <v>147</v>
      </c>
      <c r="G475" s="213"/>
      <c r="H475" s="213"/>
      <c r="I475" s="213"/>
      <c r="J475" s="26"/>
      <c r="K475" s="166">
        <v>0.48</v>
      </c>
      <c r="N475" s="26"/>
      <c r="O475" s="26"/>
      <c r="P475" s="26"/>
      <c r="Q475" s="26"/>
      <c r="R475" s="167"/>
      <c r="T475" s="168"/>
      <c r="AA475" s="169"/>
      <c r="AT475" s="170" t="s">
        <v>145</v>
      </c>
      <c r="AU475" s="170" t="s">
        <v>95</v>
      </c>
      <c r="AV475" s="170" t="s">
        <v>142</v>
      </c>
      <c r="AW475" s="170" t="s">
        <v>103</v>
      </c>
      <c r="AX475" s="170" t="s">
        <v>21</v>
      </c>
      <c r="AY475" s="170" t="s">
        <v>137</v>
      </c>
    </row>
    <row r="476" spans="2:65" s="129" customFormat="1" ht="37.5" customHeight="1">
      <c r="B476" s="130"/>
      <c r="C476" s="131"/>
      <c r="D476" s="132" t="s">
        <v>117</v>
      </c>
      <c r="E476" s="132"/>
      <c r="F476" s="132"/>
      <c r="G476" s="132"/>
      <c r="H476" s="132"/>
      <c r="I476" s="132"/>
      <c r="J476" s="132"/>
      <c r="K476" s="132"/>
      <c r="L476" s="133"/>
      <c r="M476" s="133"/>
      <c r="N476" s="214">
        <f>N477+N483+N488</f>
        <v>0</v>
      </c>
      <c r="O476" s="214"/>
      <c r="P476" s="214"/>
      <c r="Q476" s="214"/>
      <c r="R476" s="134"/>
      <c r="T476" s="135"/>
      <c r="W476" s="136">
        <f>$W$477+$W$483+$W$488</f>
        <v>0</v>
      </c>
      <c r="Y476" s="136">
        <f>$Y$477+$Y$483+$Y$488</f>
        <v>0</v>
      </c>
      <c r="AA476" s="137">
        <f>$AA$477+$AA$483+$AA$488</f>
        <v>0</v>
      </c>
      <c r="AR476" s="138" t="s">
        <v>162</v>
      </c>
      <c r="AT476" s="138" t="s">
        <v>79</v>
      </c>
      <c r="AU476" s="138" t="s">
        <v>80</v>
      </c>
      <c r="AY476" s="138" t="s">
        <v>137</v>
      </c>
      <c r="BK476" s="139">
        <f>$BK$477+$BK$483+$BK$488</f>
        <v>0</v>
      </c>
    </row>
    <row r="477" spans="2:65" s="129" customFormat="1" ht="21" customHeight="1">
      <c r="B477" s="130"/>
      <c r="C477" s="131"/>
      <c r="D477" s="140" t="s">
        <v>118</v>
      </c>
      <c r="E477" s="140"/>
      <c r="F477" s="140"/>
      <c r="G477" s="140"/>
      <c r="H477" s="140"/>
      <c r="I477" s="140"/>
      <c r="J477" s="140"/>
      <c r="K477" s="140"/>
      <c r="L477" s="141"/>
      <c r="M477" s="141"/>
      <c r="N477" s="211">
        <f>$BK$477</f>
        <v>0</v>
      </c>
      <c r="O477" s="211"/>
      <c r="P477" s="211"/>
      <c r="Q477" s="211"/>
      <c r="R477" s="134"/>
      <c r="T477" s="135"/>
      <c r="W477" s="136">
        <f>SUM($W$478:$W$482)</f>
        <v>0</v>
      </c>
      <c r="Y477" s="136">
        <f>SUM($Y$478:$Y$482)</f>
        <v>0</v>
      </c>
      <c r="AA477" s="137">
        <f>SUM($AA$478:$AA$482)</f>
        <v>0</v>
      </c>
      <c r="AR477" s="138" t="s">
        <v>162</v>
      </c>
      <c r="AT477" s="138" t="s">
        <v>79</v>
      </c>
      <c r="AU477" s="138" t="s">
        <v>21</v>
      </c>
      <c r="AY477" s="138" t="s">
        <v>137</v>
      </c>
      <c r="BK477" s="139">
        <f>SUM($BK$478:$BK$482)</f>
        <v>0</v>
      </c>
    </row>
    <row r="478" spans="2:65" s="9" customFormat="1" ht="26.1" customHeight="1">
      <c r="B478" s="25"/>
      <c r="C478" s="142" t="s">
        <v>672</v>
      </c>
      <c r="D478" s="142" t="s">
        <v>138</v>
      </c>
      <c r="E478" s="143" t="s">
        <v>673</v>
      </c>
      <c r="F478" s="208" t="s">
        <v>674</v>
      </c>
      <c r="G478" s="208"/>
      <c r="H478" s="208"/>
      <c r="I478" s="208"/>
      <c r="J478" s="144" t="s">
        <v>675</v>
      </c>
      <c r="K478" s="145">
        <v>1</v>
      </c>
      <c r="L478" s="209"/>
      <c r="M478" s="209"/>
      <c r="N478" s="210">
        <f>ROUND($L$478*$K$478,2)</f>
        <v>0</v>
      </c>
      <c r="O478" s="210"/>
      <c r="P478" s="210"/>
      <c r="Q478" s="210"/>
      <c r="R478" s="27"/>
      <c r="T478" s="146"/>
      <c r="U478" s="147" t="s">
        <v>45</v>
      </c>
      <c r="V478" s="148">
        <v>0</v>
      </c>
      <c r="W478" s="148">
        <f>$V$478*$K$478</f>
        <v>0</v>
      </c>
      <c r="X478" s="148">
        <v>0</v>
      </c>
      <c r="Y478" s="148">
        <f>$X$478*$K$478</f>
        <v>0</v>
      </c>
      <c r="Z478" s="148">
        <v>0</v>
      </c>
      <c r="AA478" s="149">
        <f>$Z$478*$K$478</f>
        <v>0</v>
      </c>
      <c r="AR478" s="9" t="s">
        <v>676</v>
      </c>
      <c r="AT478" s="9" t="s">
        <v>138</v>
      </c>
      <c r="AU478" s="9" t="s">
        <v>95</v>
      </c>
      <c r="AY478" s="9" t="s">
        <v>137</v>
      </c>
      <c r="BE478" s="150">
        <f>IF($U$478="základní",$N$478,0)</f>
        <v>0</v>
      </c>
      <c r="BF478" s="150">
        <f>IF($U$478="snížená",$N$478,0)</f>
        <v>0</v>
      </c>
      <c r="BG478" s="150">
        <f>IF($U$478="zákl. přenesená",$N$478,0)</f>
        <v>0</v>
      </c>
      <c r="BH478" s="150">
        <f>IF($U$478="sníž. přenesená",$N$478,0)</f>
        <v>0</v>
      </c>
      <c r="BI478" s="150">
        <f>IF($U$478="nulová",$N$478,0)</f>
        <v>0</v>
      </c>
      <c r="BJ478" s="9" t="s">
        <v>21</v>
      </c>
      <c r="BK478" s="150">
        <f>ROUND($L$478*$K$478,2)</f>
        <v>0</v>
      </c>
      <c r="BL478" s="9" t="s">
        <v>676</v>
      </c>
      <c r="BM478" s="9" t="s">
        <v>677</v>
      </c>
    </row>
    <row r="479" spans="2:65" s="9" customFormat="1" ht="26.1" customHeight="1">
      <c r="B479" s="25"/>
      <c r="C479" s="142" t="s">
        <v>678</v>
      </c>
      <c r="D479" s="142" t="s">
        <v>138</v>
      </c>
      <c r="E479" s="143" t="s">
        <v>679</v>
      </c>
      <c r="F479" s="208" t="s">
        <v>680</v>
      </c>
      <c r="G479" s="208"/>
      <c r="H479" s="208"/>
      <c r="I479" s="208"/>
      <c r="J479" s="144" t="s">
        <v>675</v>
      </c>
      <c r="K479" s="145">
        <v>1</v>
      </c>
      <c r="L479" s="209"/>
      <c r="M479" s="209"/>
      <c r="N479" s="210">
        <f>ROUND($L$479*$K$479,2)</f>
        <v>0</v>
      </c>
      <c r="O479" s="210"/>
      <c r="P479" s="210"/>
      <c r="Q479" s="210"/>
      <c r="R479" s="27"/>
      <c r="T479" s="146"/>
      <c r="U479" s="147" t="s">
        <v>45</v>
      </c>
      <c r="V479" s="148">
        <v>0</v>
      </c>
      <c r="W479" s="148">
        <f>$V$479*$K$479</f>
        <v>0</v>
      </c>
      <c r="X479" s="148">
        <v>0</v>
      </c>
      <c r="Y479" s="148">
        <f>$X$479*$K$479</f>
        <v>0</v>
      </c>
      <c r="Z479" s="148">
        <v>0</v>
      </c>
      <c r="AA479" s="149">
        <f>$Z$479*$K$479</f>
        <v>0</v>
      </c>
      <c r="AR479" s="9" t="s">
        <v>676</v>
      </c>
      <c r="AT479" s="9" t="s">
        <v>138</v>
      </c>
      <c r="AU479" s="9" t="s">
        <v>95</v>
      </c>
      <c r="AY479" s="9" t="s">
        <v>137</v>
      </c>
      <c r="BE479" s="150">
        <f>IF($U$479="základní",$N$479,0)</f>
        <v>0</v>
      </c>
      <c r="BF479" s="150">
        <f>IF($U$479="snížená",$N$479,0)</f>
        <v>0</v>
      </c>
      <c r="BG479" s="150">
        <f>IF($U$479="zákl. přenesená",$N$479,0)</f>
        <v>0</v>
      </c>
      <c r="BH479" s="150">
        <f>IF($U$479="sníž. přenesená",$N$479,0)</f>
        <v>0</v>
      </c>
      <c r="BI479" s="150">
        <f>IF($U$479="nulová",$N$479,0)</f>
        <v>0</v>
      </c>
      <c r="BJ479" s="9" t="s">
        <v>21</v>
      </c>
      <c r="BK479" s="150">
        <f>ROUND($L$479*$K$479,2)</f>
        <v>0</v>
      </c>
      <c r="BL479" s="9" t="s">
        <v>676</v>
      </c>
      <c r="BM479" s="9" t="s">
        <v>681</v>
      </c>
    </row>
    <row r="480" spans="2:65" s="9" customFormat="1" ht="26.1" customHeight="1">
      <c r="B480" s="25"/>
      <c r="C480" s="142" t="s">
        <v>682</v>
      </c>
      <c r="D480" s="142" t="s">
        <v>138</v>
      </c>
      <c r="E480" s="143" t="s">
        <v>683</v>
      </c>
      <c r="F480" s="208" t="s">
        <v>684</v>
      </c>
      <c r="G480" s="208"/>
      <c r="H480" s="208"/>
      <c r="I480" s="208"/>
      <c r="J480" s="144" t="s">
        <v>675</v>
      </c>
      <c r="K480" s="145">
        <v>1</v>
      </c>
      <c r="L480" s="209"/>
      <c r="M480" s="209"/>
      <c r="N480" s="210">
        <f>ROUND($L$480*$K$480,2)</f>
        <v>0</v>
      </c>
      <c r="O480" s="210"/>
      <c r="P480" s="210"/>
      <c r="Q480" s="210"/>
      <c r="R480" s="27"/>
      <c r="T480" s="146"/>
      <c r="U480" s="147" t="s">
        <v>45</v>
      </c>
      <c r="V480" s="148">
        <v>0</v>
      </c>
      <c r="W480" s="148">
        <f>$V$480*$K$480</f>
        <v>0</v>
      </c>
      <c r="X480" s="148">
        <v>0</v>
      </c>
      <c r="Y480" s="148">
        <f>$X$480*$K$480</f>
        <v>0</v>
      </c>
      <c r="Z480" s="148">
        <v>0</v>
      </c>
      <c r="AA480" s="149">
        <f>$Z$480*$K$480</f>
        <v>0</v>
      </c>
      <c r="AR480" s="9" t="s">
        <v>676</v>
      </c>
      <c r="AT480" s="9" t="s">
        <v>138</v>
      </c>
      <c r="AU480" s="9" t="s">
        <v>95</v>
      </c>
      <c r="AY480" s="9" t="s">
        <v>137</v>
      </c>
      <c r="BE480" s="150">
        <f>IF($U$480="základní",$N$480,0)</f>
        <v>0</v>
      </c>
      <c r="BF480" s="150">
        <f>IF($U$480="snížená",$N$480,0)</f>
        <v>0</v>
      </c>
      <c r="BG480" s="150">
        <f>IF($U$480="zákl. přenesená",$N$480,0)</f>
        <v>0</v>
      </c>
      <c r="BH480" s="150">
        <f>IF($U$480="sníž. přenesená",$N$480,0)</f>
        <v>0</v>
      </c>
      <c r="BI480" s="150">
        <f>IF($U$480="nulová",$N$480,0)</f>
        <v>0</v>
      </c>
      <c r="BJ480" s="9" t="s">
        <v>21</v>
      </c>
      <c r="BK480" s="150">
        <f>ROUND($L$480*$K$480,2)</f>
        <v>0</v>
      </c>
      <c r="BL480" s="9" t="s">
        <v>676</v>
      </c>
      <c r="BM480" s="9" t="s">
        <v>685</v>
      </c>
    </row>
    <row r="481" spans="2:65" s="9" customFormat="1" ht="26.1" customHeight="1">
      <c r="B481" s="25"/>
      <c r="C481" s="142" t="s">
        <v>686</v>
      </c>
      <c r="D481" s="142" t="s">
        <v>138</v>
      </c>
      <c r="E481" s="143" t="s">
        <v>687</v>
      </c>
      <c r="F481" s="208" t="s">
        <v>688</v>
      </c>
      <c r="G481" s="208"/>
      <c r="H481" s="208"/>
      <c r="I481" s="208"/>
      <c r="J481" s="144" t="s">
        <v>675</v>
      </c>
      <c r="K481" s="145">
        <v>1</v>
      </c>
      <c r="L481" s="209"/>
      <c r="M481" s="209"/>
      <c r="N481" s="210">
        <f>ROUND($L$481*$K$481,2)</f>
        <v>0</v>
      </c>
      <c r="O481" s="210"/>
      <c r="P481" s="210"/>
      <c r="Q481" s="210"/>
      <c r="R481" s="27"/>
      <c r="T481" s="146"/>
      <c r="U481" s="147" t="s">
        <v>45</v>
      </c>
      <c r="V481" s="148">
        <v>0</v>
      </c>
      <c r="W481" s="148">
        <f>$V$481*$K$481</f>
        <v>0</v>
      </c>
      <c r="X481" s="148">
        <v>0</v>
      </c>
      <c r="Y481" s="148">
        <f>$X$481*$K$481</f>
        <v>0</v>
      </c>
      <c r="Z481" s="148">
        <v>0</v>
      </c>
      <c r="AA481" s="149">
        <f>$Z$481*$K$481</f>
        <v>0</v>
      </c>
      <c r="AR481" s="9" t="s">
        <v>676</v>
      </c>
      <c r="AT481" s="9" t="s">
        <v>138</v>
      </c>
      <c r="AU481" s="9" t="s">
        <v>95</v>
      </c>
      <c r="AY481" s="9" t="s">
        <v>137</v>
      </c>
      <c r="BE481" s="150">
        <f>IF($U$481="základní",$N$481,0)</f>
        <v>0</v>
      </c>
      <c r="BF481" s="150">
        <f>IF($U$481="snížená",$N$481,0)</f>
        <v>0</v>
      </c>
      <c r="BG481" s="150">
        <f>IF($U$481="zákl. přenesená",$N$481,0)</f>
        <v>0</v>
      </c>
      <c r="BH481" s="150">
        <f>IF($U$481="sníž. přenesená",$N$481,0)</f>
        <v>0</v>
      </c>
      <c r="BI481" s="150">
        <f>IF($U$481="nulová",$N$481,0)</f>
        <v>0</v>
      </c>
      <c r="BJ481" s="9" t="s">
        <v>21</v>
      </c>
      <c r="BK481" s="150">
        <f>ROUND($L$481*$K$481,2)</f>
        <v>0</v>
      </c>
      <c r="BL481" s="9" t="s">
        <v>676</v>
      </c>
      <c r="BM481" s="9" t="s">
        <v>689</v>
      </c>
    </row>
    <row r="482" spans="2:65" s="9" customFormat="1" ht="15.75" customHeight="1">
      <c r="B482" s="25"/>
      <c r="C482" s="142" t="s">
        <v>690</v>
      </c>
      <c r="D482" s="142" t="s">
        <v>138</v>
      </c>
      <c r="E482" s="143" t="s">
        <v>691</v>
      </c>
      <c r="F482" s="208" t="s">
        <v>692</v>
      </c>
      <c r="G482" s="208"/>
      <c r="H482" s="208"/>
      <c r="I482" s="208"/>
      <c r="J482" s="144" t="s">
        <v>675</v>
      </c>
      <c r="K482" s="145">
        <v>1</v>
      </c>
      <c r="L482" s="209"/>
      <c r="M482" s="209"/>
      <c r="N482" s="210">
        <f>ROUND($L$482*$K$482,2)</f>
        <v>0</v>
      </c>
      <c r="O482" s="210"/>
      <c r="P482" s="210"/>
      <c r="Q482" s="210"/>
      <c r="R482" s="27"/>
      <c r="T482" s="146"/>
      <c r="U482" s="147" t="s">
        <v>45</v>
      </c>
      <c r="V482" s="148">
        <v>0</v>
      </c>
      <c r="W482" s="148">
        <f>$V$482*$K$482</f>
        <v>0</v>
      </c>
      <c r="X482" s="148">
        <v>0</v>
      </c>
      <c r="Y482" s="148">
        <f>$X$482*$K$482</f>
        <v>0</v>
      </c>
      <c r="Z482" s="148">
        <v>0</v>
      </c>
      <c r="AA482" s="149">
        <f>$Z$482*$K$482</f>
        <v>0</v>
      </c>
      <c r="AR482" s="9" t="s">
        <v>21</v>
      </c>
      <c r="AT482" s="9" t="s">
        <v>138</v>
      </c>
      <c r="AU482" s="9" t="s">
        <v>95</v>
      </c>
      <c r="AY482" s="9" t="s">
        <v>137</v>
      </c>
      <c r="BE482" s="150">
        <f>IF($U$482="základní",$N$482,0)</f>
        <v>0</v>
      </c>
      <c r="BF482" s="150">
        <f>IF($U$482="snížená",$N$482,0)</f>
        <v>0</v>
      </c>
      <c r="BG482" s="150">
        <f>IF($U$482="zákl. přenesená",$N$482,0)</f>
        <v>0</v>
      </c>
      <c r="BH482" s="150">
        <f>IF($U$482="sníž. přenesená",$N$482,0)</f>
        <v>0</v>
      </c>
      <c r="BI482" s="150">
        <f>IF($U$482="nulová",$N$482,0)</f>
        <v>0</v>
      </c>
      <c r="BJ482" s="9" t="s">
        <v>21</v>
      </c>
      <c r="BK482" s="150">
        <f>ROUND($L$482*$K$482,2)</f>
        <v>0</v>
      </c>
      <c r="BL482" s="9" t="s">
        <v>21</v>
      </c>
      <c r="BM482" s="9" t="s">
        <v>693</v>
      </c>
    </row>
    <row r="483" spans="2:65" s="129" customFormat="1" ht="30.75" customHeight="1">
      <c r="B483" s="130"/>
      <c r="C483" s="131"/>
      <c r="D483" s="140" t="s">
        <v>119</v>
      </c>
      <c r="E483" s="140"/>
      <c r="F483" s="140"/>
      <c r="G483" s="140"/>
      <c r="H483" s="140"/>
      <c r="I483" s="140"/>
      <c r="J483" s="140"/>
      <c r="K483" s="140"/>
      <c r="L483" s="141"/>
      <c r="M483" s="141"/>
      <c r="N483" s="211">
        <f>$BK$483</f>
        <v>0</v>
      </c>
      <c r="O483" s="211"/>
      <c r="P483" s="211"/>
      <c r="Q483" s="211"/>
      <c r="R483" s="134"/>
      <c r="T483" s="135"/>
      <c r="W483" s="136">
        <f>SUM($W$484:$W$487)</f>
        <v>0</v>
      </c>
      <c r="Y483" s="136">
        <f>SUM($Y$484:$Y$487)</f>
        <v>0</v>
      </c>
      <c r="AA483" s="137">
        <f>SUM($AA$484:$AA$487)</f>
        <v>0</v>
      </c>
      <c r="AR483" s="138" t="s">
        <v>162</v>
      </c>
      <c r="AT483" s="138" t="s">
        <v>79</v>
      </c>
      <c r="AU483" s="138" t="s">
        <v>21</v>
      </c>
      <c r="AY483" s="138" t="s">
        <v>137</v>
      </c>
      <c r="BK483" s="139">
        <f>SUM($BK$484:$BK$487)</f>
        <v>0</v>
      </c>
    </row>
    <row r="484" spans="2:65" s="9" customFormat="1" ht="37.35" customHeight="1">
      <c r="B484" s="25"/>
      <c r="C484" s="142" t="s">
        <v>694</v>
      </c>
      <c r="D484" s="142" t="s">
        <v>138</v>
      </c>
      <c r="E484" s="143" t="s">
        <v>695</v>
      </c>
      <c r="F484" s="208" t="s">
        <v>696</v>
      </c>
      <c r="G484" s="208"/>
      <c r="H484" s="208"/>
      <c r="I484" s="208"/>
      <c r="J484" s="144" t="s">
        <v>675</v>
      </c>
      <c r="K484" s="145">
        <v>1</v>
      </c>
      <c r="L484" s="209"/>
      <c r="M484" s="209"/>
      <c r="N484" s="210">
        <f>ROUND($L$484*$K$484,2)</f>
        <v>0</v>
      </c>
      <c r="O484" s="210"/>
      <c r="P484" s="210"/>
      <c r="Q484" s="210"/>
      <c r="R484" s="27"/>
      <c r="T484" s="146"/>
      <c r="U484" s="147" t="s">
        <v>45</v>
      </c>
      <c r="V484" s="148">
        <v>0</v>
      </c>
      <c r="W484" s="148">
        <f>$V$484*$K$484</f>
        <v>0</v>
      </c>
      <c r="X484" s="148">
        <v>0</v>
      </c>
      <c r="Y484" s="148">
        <f>$X$484*$K$484</f>
        <v>0</v>
      </c>
      <c r="Z484" s="148">
        <v>0</v>
      </c>
      <c r="AA484" s="149">
        <f>$Z$484*$K$484</f>
        <v>0</v>
      </c>
      <c r="AR484" s="9" t="s">
        <v>21</v>
      </c>
      <c r="AT484" s="9" t="s">
        <v>138</v>
      </c>
      <c r="AU484" s="9" t="s">
        <v>95</v>
      </c>
      <c r="AY484" s="9" t="s">
        <v>137</v>
      </c>
      <c r="BE484" s="150">
        <f>IF($U$484="základní",$N$484,0)</f>
        <v>0</v>
      </c>
      <c r="BF484" s="150">
        <f>IF($U$484="snížená",$N$484,0)</f>
        <v>0</v>
      </c>
      <c r="BG484" s="150">
        <f>IF($U$484="zákl. přenesená",$N$484,0)</f>
        <v>0</v>
      </c>
      <c r="BH484" s="150">
        <f>IF($U$484="sníž. přenesená",$N$484,0)</f>
        <v>0</v>
      </c>
      <c r="BI484" s="150">
        <f>IF($U$484="nulová",$N$484,0)</f>
        <v>0</v>
      </c>
      <c r="BJ484" s="9" t="s">
        <v>21</v>
      </c>
      <c r="BK484" s="150">
        <f>ROUND($L$484*$K$484,2)</f>
        <v>0</v>
      </c>
      <c r="BL484" s="9" t="s">
        <v>21</v>
      </c>
      <c r="BM484" s="9" t="s">
        <v>697</v>
      </c>
    </row>
    <row r="485" spans="2:65" s="9" customFormat="1" ht="15.75" customHeight="1">
      <c r="B485" s="25"/>
      <c r="C485" s="142" t="s">
        <v>698</v>
      </c>
      <c r="D485" s="142" t="s">
        <v>138</v>
      </c>
      <c r="E485" s="143" t="s">
        <v>699</v>
      </c>
      <c r="F485" s="208" t="s">
        <v>700</v>
      </c>
      <c r="G485" s="208"/>
      <c r="H485" s="208"/>
      <c r="I485" s="208"/>
      <c r="J485" s="144" t="s">
        <v>675</v>
      </c>
      <c r="K485" s="145">
        <v>1</v>
      </c>
      <c r="L485" s="209"/>
      <c r="M485" s="209"/>
      <c r="N485" s="210">
        <f>ROUND($L$485*$K$485,2)</f>
        <v>0</v>
      </c>
      <c r="O485" s="210"/>
      <c r="P485" s="210"/>
      <c r="Q485" s="210"/>
      <c r="R485" s="27"/>
      <c r="T485" s="146"/>
      <c r="U485" s="147" t="s">
        <v>45</v>
      </c>
      <c r="V485" s="148">
        <v>0</v>
      </c>
      <c r="W485" s="148">
        <f>$V$485*$K$485</f>
        <v>0</v>
      </c>
      <c r="X485" s="148">
        <v>0</v>
      </c>
      <c r="Y485" s="148">
        <f>$X$485*$K$485</f>
        <v>0</v>
      </c>
      <c r="Z485" s="148">
        <v>0</v>
      </c>
      <c r="AA485" s="149">
        <f>$Z$485*$K$485</f>
        <v>0</v>
      </c>
      <c r="AR485" s="9" t="s">
        <v>21</v>
      </c>
      <c r="AT485" s="9" t="s">
        <v>138</v>
      </c>
      <c r="AU485" s="9" t="s">
        <v>95</v>
      </c>
      <c r="AY485" s="9" t="s">
        <v>137</v>
      </c>
      <c r="BE485" s="150">
        <f>IF($U$485="základní",$N$485,0)</f>
        <v>0</v>
      </c>
      <c r="BF485" s="150">
        <f>IF($U$485="snížená",$N$485,0)</f>
        <v>0</v>
      </c>
      <c r="BG485" s="150">
        <f>IF($U$485="zákl. přenesená",$N$485,0)</f>
        <v>0</v>
      </c>
      <c r="BH485" s="150">
        <f>IF($U$485="sníž. přenesená",$N$485,0)</f>
        <v>0</v>
      </c>
      <c r="BI485" s="150">
        <f>IF($U$485="nulová",$N$485,0)</f>
        <v>0</v>
      </c>
      <c r="BJ485" s="9" t="s">
        <v>21</v>
      </c>
      <c r="BK485" s="150">
        <f>ROUND($L$485*$K$485,2)</f>
        <v>0</v>
      </c>
      <c r="BL485" s="9" t="s">
        <v>21</v>
      </c>
      <c r="BM485" s="9" t="s">
        <v>701</v>
      </c>
    </row>
    <row r="486" spans="2:65" s="9" customFormat="1" ht="15.75" customHeight="1">
      <c r="B486" s="25"/>
      <c r="C486" s="142" t="s">
        <v>702</v>
      </c>
      <c r="D486" s="142" t="s">
        <v>138</v>
      </c>
      <c r="E486" s="143" t="s">
        <v>703</v>
      </c>
      <c r="F486" s="208" t="s">
        <v>704</v>
      </c>
      <c r="G486" s="208"/>
      <c r="H486" s="208"/>
      <c r="I486" s="208"/>
      <c r="J486" s="144" t="s">
        <v>675</v>
      </c>
      <c r="K486" s="145">
        <v>1</v>
      </c>
      <c r="L486" s="209"/>
      <c r="M486" s="209"/>
      <c r="N486" s="210">
        <f>ROUND($L$486*$K$486,2)</f>
        <v>0</v>
      </c>
      <c r="O486" s="210"/>
      <c r="P486" s="210"/>
      <c r="Q486" s="210"/>
      <c r="R486" s="27"/>
      <c r="T486" s="146"/>
      <c r="U486" s="147" t="s">
        <v>45</v>
      </c>
      <c r="V486" s="148">
        <v>0</v>
      </c>
      <c r="W486" s="148">
        <f>$V$486*$K$486</f>
        <v>0</v>
      </c>
      <c r="X486" s="148">
        <v>0</v>
      </c>
      <c r="Y486" s="148">
        <f>$X$486*$K$486</f>
        <v>0</v>
      </c>
      <c r="Z486" s="148">
        <v>0</v>
      </c>
      <c r="AA486" s="149">
        <f>$Z$486*$K$486</f>
        <v>0</v>
      </c>
      <c r="AR486" s="9" t="s">
        <v>676</v>
      </c>
      <c r="AT486" s="9" t="s">
        <v>138</v>
      </c>
      <c r="AU486" s="9" t="s">
        <v>95</v>
      </c>
      <c r="AY486" s="9" t="s">
        <v>137</v>
      </c>
      <c r="BE486" s="150">
        <f>IF($U$486="základní",$N$486,0)</f>
        <v>0</v>
      </c>
      <c r="BF486" s="150">
        <f>IF($U$486="snížená",$N$486,0)</f>
        <v>0</v>
      </c>
      <c r="BG486" s="150">
        <f>IF($U$486="zákl. přenesená",$N$486,0)</f>
        <v>0</v>
      </c>
      <c r="BH486" s="150">
        <f>IF($U$486="sníž. přenesená",$N$486,0)</f>
        <v>0</v>
      </c>
      <c r="BI486" s="150">
        <f>IF($U$486="nulová",$N$486,0)</f>
        <v>0</v>
      </c>
      <c r="BJ486" s="9" t="s">
        <v>21</v>
      </c>
      <c r="BK486" s="150">
        <f>ROUND($L$486*$K$486,2)</f>
        <v>0</v>
      </c>
      <c r="BL486" s="9" t="s">
        <v>676</v>
      </c>
      <c r="BM486" s="9" t="s">
        <v>705</v>
      </c>
    </row>
    <row r="487" spans="2:65" s="9" customFormat="1" ht="15.75" customHeight="1">
      <c r="B487" s="25"/>
      <c r="C487" s="142" t="s">
        <v>706</v>
      </c>
      <c r="D487" s="142" t="s">
        <v>138</v>
      </c>
      <c r="E487" s="143" t="s">
        <v>707</v>
      </c>
      <c r="F487" s="208" t="s">
        <v>708</v>
      </c>
      <c r="G487" s="208"/>
      <c r="H487" s="208"/>
      <c r="I487" s="208"/>
      <c r="J487" s="144" t="s">
        <v>423</v>
      </c>
      <c r="K487" s="145">
        <v>1</v>
      </c>
      <c r="L487" s="209"/>
      <c r="M487" s="209"/>
      <c r="N487" s="210">
        <f>ROUND($L$487*$K$487,2)</f>
        <v>0</v>
      </c>
      <c r="O487" s="210"/>
      <c r="P487" s="210"/>
      <c r="Q487" s="210"/>
      <c r="R487" s="27"/>
      <c r="T487" s="146"/>
      <c r="U487" s="147" t="s">
        <v>45</v>
      </c>
      <c r="V487" s="148">
        <v>0</v>
      </c>
      <c r="W487" s="148">
        <f>$V$487*$K$487</f>
        <v>0</v>
      </c>
      <c r="X487" s="148">
        <v>0</v>
      </c>
      <c r="Y487" s="148">
        <f>$X$487*$K$487</f>
        <v>0</v>
      </c>
      <c r="Z487" s="148">
        <v>0</v>
      </c>
      <c r="AA487" s="149">
        <f>$Z$487*$K$487</f>
        <v>0</v>
      </c>
      <c r="AR487" s="9" t="s">
        <v>676</v>
      </c>
      <c r="AT487" s="9" t="s">
        <v>138</v>
      </c>
      <c r="AU487" s="9" t="s">
        <v>95</v>
      </c>
      <c r="AY487" s="9" t="s">
        <v>137</v>
      </c>
      <c r="BE487" s="150">
        <f>IF($U$487="základní",$N$487,0)</f>
        <v>0</v>
      </c>
      <c r="BF487" s="150">
        <f>IF($U$487="snížená",$N$487,0)</f>
        <v>0</v>
      </c>
      <c r="BG487" s="150">
        <f>IF($U$487="zákl. přenesená",$N$487,0)</f>
        <v>0</v>
      </c>
      <c r="BH487" s="150">
        <f>IF($U$487="sníž. přenesená",$N$487,0)</f>
        <v>0</v>
      </c>
      <c r="BI487" s="150">
        <f>IF($U$487="nulová",$N$487,0)</f>
        <v>0</v>
      </c>
      <c r="BJ487" s="9" t="s">
        <v>21</v>
      </c>
      <c r="BK487" s="150">
        <f>ROUND($L$487*$K$487,2)</f>
        <v>0</v>
      </c>
      <c r="BL487" s="9" t="s">
        <v>676</v>
      </c>
      <c r="BM487" s="9" t="s">
        <v>709</v>
      </c>
    </row>
    <row r="488" spans="2:65" s="129" customFormat="1" ht="30.75" customHeight="1">
      <c r="B488" s="130"/>
      <c r="C488" s="131"/>
      <c r="D488" s="140" t="s">
        <v>120</v>
      </c>
      <c r="E488" s="140"/>
      <c r="F488" s="140"/>
      <c r="G488" s="140"/>
      <c r="H488" s="140"/>
      <c r="I488" s="140"/>
      <c r="J488" s="140"/>
      <c r="K488" s="140"/>
      <c r="L488" s="141"/>
      <c r="M488" s="141"/>
      <c r="N488" s="211">
        <f>SUM(N489:R496)</f>
        <v>0</v>
      </c>
      <c r="O488" s="211"/>
      <c r="P488" s="211"/>
      <c r="Q488" s="211"/>
      <c r="R488" s="134"/>
      <c r="T488" s="135"/>
      <c r="W488" s="136">
        <f>$W$496</f>
        <v>0</v>
      </c>
      <c r="Y488" s="136">
        <f>$Y$496</f>
        <v>0</v>
      </c>
      <c r="AA488" s="137">
        <f>$AA$496</f>
        <v>0</v>
      </c>
      <c r="AR488" s="138" t="s">
        <v>162</v>
      </c>
      <c r="AT488" s="138" t="s">
        <v>79</v>
      </c>
      <c r="AU488" s="138" t="s">
        <v>21</v>
      </c>
      <c r="AY488" s="138" t="s">
        <v>137</v>
      </c>
      <c r="BK488" s="139">
        <f>$BK$496</f>
        <v>0</v>
      </c>
    </row>
    <row r="489" spans="2:65" s="129" customFormat="1" ht="15.6" customHeight="1">
      <c r="B489" s="130"/>
      <c r="C489" s="142" t="s">
        <v>710</v>
      </c>
      <c r="D489" s="142" t="s">
        <v>138</v>
      </c>
      <c r="E489" s="143" t="s">
        <v>711</v>
      </c>
      <c r="F489" s="208" t="s">
        <v>712</v>
      </c>
      <c r="G489" s="208"/>
      <c r="H489" s="208"/>
      <c r="I489" s="208"/>
      <c r="J489" s="144" t="s">
        <v>675</v>
      </c>
      <c r="K489" s="145">
        <v>1</v>
      </c>
      <c r="L489" s="209"/>
      <c r="M489" s="209"/>
      <c r="N489" s="210">
        <f t="shared" ref="N489:N496" si="0">K489*L489</f>
        <v>0</v>
      </c>
      <c r="O489" s="210"/>
      <c r="P489" s="210"/>
      <c r="Q489" s="210"/>
      <c r="R489" s="134"/>
      <c r="T489" s="135"/>
      <c r="W489" s="136"/>
      <c r="Y489" s="136"/>
      <c r="AA489" s="137"/>
      <c r="AR489" s="138"/>
      <c r="AT489" s="138"/>
      <c r="AU489" s="138"/>
      <c r="AY489" s="138"/>
      <c r="BK489" s="139"/>
    </row>
    <row r="490" spans="2:65" s="129" customFormat="1" ht="26.1" customHeight="1">
      <c r="B490" s="130"/>
      <c r="C490" s="142" t="s">
        <v>526</v>
      </c>
      <c r="D490" s="142" t="s">
        <v>138</v>
      </c>
      <c r="E490" s="143" t="s">
        <v>713</v>
      </c>
      <c r="F490" s="208" t="s">
        <v>714</v>
      </c>
      <c r="G490" s="208"/>
      <c r="H490" s="208"/>
      <c r="I490" s="208"/>
      <c r="J490" s="144" t="s">
        <v>675</v>
      </c>
      <c r="K490" s="145">
        <v>1</v>
      </c>
      <c r="L490" s="209"/>
      <c r="M490" s="209"/>
      <c r="N490" s="210">
        <f t="shared" si="0"/>
        <v>0</v>
      </c>
      <c r="O490" s="210"/>
      <c r="P490" s="210"/>
      <c r="Q490" s="210"/>
      <c r="R490" s="134"/>
      <c r="T490" s="135"/>
      <c r="W490" s="136"/>
      <c r="Y490" s="136"/>
      <c r="AA490" s="137"/>
      <c r="AR490" s="138"/>
      <c r="AT490" s="138"/>
      <c r="AU490" s="138"/>
      <c r="AY490" s="138"/>
      <c r="BK490" s="139"/>
    </row>
    <row r="491" spans="2:65" s="129" customFormat="1" ht="16.350000000000001" customHeight="1">
      <c r="B491" s="130"/>
      <c r="C491" s="142" t="s">
        <v>715</v>
      </c>
      <c r="D491" s="142" t="s">
        <v>138</v>
      </c>
      <c r="E491" s="143" t="s">
        <v>716</v>
      </c>
      <c r="F491" s="208" t="s">
        <v>717</v>
      </c>
      <c r="G491" s="208"/>
      <c r="H491" s="208"/>
      <c r="I491" s="208"/>
      <c r="J491" s="144" t="s">
        <v>675</v>
      </c>
      <c r="K491" s="145">
        <v>1</v>
      </c>
      <c r="L491" s="209"/>
      <c r="M491" s="209"/>
      <c r="N491" s="210">
        <f t="shared" si="0"/>
        <v>0</v>
      </c>
      <c r="O491" s="210"/>
      <c r="P491" s="210"/>
      <c r="Q491" s="210"/>
      <c r="R491" s="134"/>
      <c r="T491" s="135"/>
      <c r="W491" s="136"/>
      <c r="Y491" s="136"/>
      <c r="AA491" s="137"/>
      <c r="AR491" s="138"/>
      <c r="AT491" s="138"/>
      <c r="AU491" s="138"/>
      <c r="AY491" s="138"/>
      <c r="BK491" s="139"/>
    </row>
    <row r="492" spans="2:65" s="129" customFormat="1" ht="37.35" customHeight="1">
      <c r="B492" s="130"/>
      <c r="C492" s="142" t="s">
        <v>718</v>
      </c>
      <c r="D492" s="142" t="s">
        <v>138</v>
      </c>
      <c r="E492" s="143" t="s">
        <v>719</v>
      </c>
      <c r="F492" s="208" t="s">
        <v>720</v>
      </c>
      <c r="G492" s="208"/>
      <c r="H492" s="208"/>
      <c r="I492" s="208"/>
      <c r="J492" s="144" t="s">
        <v>675</v>
      </c>
      <c r="K492" s="145">
        <v>1</v>
      </c>
      <c r="L492" s="209"/>
      <c r="M492" s="209"/>
      <c r="N492" s="210">
        <f t="shared" si="0"/>
        <v>0</v>
      </c>
      <c r="O492" s="210"/>
      <c r="P492" s="210"/>
      <c r="Q492" s="210"/>
      <c r="R492" s="134"/>
      <c r="T492" s="135"/>
      <c r="W492" s="136"/>
      <c r="Y492" s="136"/>
      <c r="AA492" s="137"/>
      <c r="AR492" s="138"/>
      <c r="AT492" s="138"/>
      <c r="AU492" s="138"/>
      <c r="AY492" s="138"/>
      <c r="BK492" s="139"/>
    </row>
    <row r="493" spans="2:65" s="129" customFormat="1" ht="75.3" customHeight="1">
      <c r="B493" s="130"/>
      <c r="C493" s="142" t="s">
        <v>721</v>
      </c>
      <c r="D493" s="142" t="s">
        <v>138</v>
      </c>
      <c r="E493" s="143" t="s">
        <v>722</v>
      </c>
      <c r="F493" s="208" t="s">
        <v>723</v>
      </c>
      <c r="G493" s="208"/>
      <c r="H493" s="208"/>
      <c r="I493" s="208"/>
      <c r="J493" s="144" t="s">
        <v>675</v>
      </c>
      <c r="K493" s="145">
        <v>1</v>
      </c>
      <c r="L493" s="209"/>
      <c r="M493" s="209"/>
      <c r="N493" s="210">
        <f t="shared" si="0"/>
        <v>0</v>
      </c>
      <c r="O493" s="210"/>
      <c r="P493" s="210"/>
      <c r="Q493" s="210"/>
      <c r="R493" s="134"/>
      <c r="T493" s="135"/>
      <c r="W493" s="136"/>
      <c r="Y493" s="136"/>
      <c r="AA493" s="137"/>
      <c r="AR493" s="138"/>
      <c r="AT493" s="138"/>
      <c r="AU493" s="138"/>
      <c r="AY493" s="138"/>
      <c r="BK493" s="139"/>
    </row>
    <row r="494" spans="2:65" s="129" customFormat="1" ht="26.1" customHeight="1">
      <c r="B494" s="130"/>
      <c r="C494" s="142" t="s">
        <v>724</v>
      </c>
      <c r="D494" s="142" t="s">
        <v>138</v>
      </c>
      <c r="E494" s="143" t="s">
        <v>725</v>
      </c>
      <c r="F494" s="208" t="s">
        <v>726</v>
      </c>
      <c r="G494" s="208"/>
      <c r="H494" s="208"/>
      <c r="I494" s="208"/>
      <c r="J494" s="144" t="s">
        <v>675</v>
      </c>
      <c r="K494" s="145">
        <v>1</v>
      </c>
      <c r="L494" s="209"/>
      <c r="M494" s="209"/>
      <c r="N494" s="210">
        <f t="shared" si="0"/>
        <v>0</v>
      </c>
      <c r="O494" s="210"/>
      <c r="P494" s="210"/>
      <c r="Q494" s="210"/>
      <c r="R494" s="134"/>
      <c r="T494" s="135"/>
      <c r="W494" s="136"/>
      <c r="Y494" s="136"/>
      <c r="AA494" s="137"/>
      <c r="AR494" s="138"/>
      <c r="AT494" s="138"/>
      <c r="AU494" s="138"/>
      <c r="AY494" s="138"/>
      <c r="BK494" s="139"/>
    </row>
    <row r="495" spans="2:65" s="129" customFormat="1" ht="26.1" customHeight="1">
      <c r="B495" s="130"/>
      <c r="C495" s="142" t="s">
        <v>727</v>
      </c>
      <c r="D495" s="142" t="s">
        <v>138</v>
      </c>
      <c r="E495" s="143" t="s">
        <v>728</v>
      </c>
      <c r="F495" s="208" t="s">
        <v>729</v>
      </c>
      <c r="G495" s="208"/>
      <c r="H495" s="208"/>
      <c r="I495" s="208"/>
      <c r="J495" s="144" t="s">
        <v>675</v>
      </c>
      <c r="K495" s="145">
        <v>1</v>
      </c>
      <c r="L495" s="209"/>
      <c r="M495" s="209"/>
      <c r="N495" s="210">
        <f t="shared" si="0"/>
        <v>0</v>
      </c>
      <c r="O495" s="210"/>
      <c r="P495" s="210"/>
      <c r="Q495" s="210"/>
      <c r="R495" s="134"/>
      <c r="T495" s="135"/>
      <c r="W495" s="136"/>
      <c r="Y495" s="136"/>
      <c r="AA495" s="137"/>
      <c r="AR495" s="138"/>
      <c r="AT495" s="138"/>
      <c r="AU495" s="138"/>
      <c r="AY495" s="138"/>
      <c r="BK495" s="139"/>
    </row>
    <row r="496" spans="2:65" s="9" customFormat="1" ht="37.35" customHeight="1">
      <c r="B496" s="25"/>
      <c r="C496" s="142" t="s">
        <v>730</v>
      </c>
      <c r="D496" s="142" t="s">
        <v>138</v>
      </c>
      <c r="E496" s="143" t="s">
        <v>731</v>
      </c>
      <c r="F496" s="208" t="s">
        <v>732</v>
      </c>
      <c r="G496" s="208"/>
      <c r="H496" s="208"/>
      <c r="I496" s="208"/>
      <c r="J496" s="144" t="s">
        <v>675</v>
      </c>
      <c r="K496" s="145">
        <v>1</v>
      </c>
      <c r="L496" s="209"/>
      <c r="M496" s="209"/>
      <c r="N496" s="210">
        <f t="shared" si="0"/>
        <v>0</v>
      </c>
      <c r="O496" s="210"/>
      <c r="P496" s="210"/>
      <c r="Q496" s="210"/>
      <c r="R496" s="27"/>
      <c r="T496" s="146"/>
      <c r="U496" s="183" t="s">
        <v>45</v>
      </c>
      <c r="V496" s="184">
        <v>0</v>
      </c>
      <c r="W496" s="184">
        <f>$V$496*$K$496</f>
        <v>0</v>
      </c>
      <c r="X496" s="184">
        <v>0</v>
      </c>
      <c r="Y496" s="184">
        <f>$X$496*$K$496</f>
        <v>0</v>
      </c>
      <c r="Z496" s="184">
        <v>0</v>
      </c>
      <c r="AA496" s="185">
        <f>$Z$496*$K$496</f>
        <v>0</v>
      </c>
      <c r="AR496" s="9" t="s">
        <v>21</v>
      </c>
      <c r="AT496" s="9" t="s">
        <v>138</v>
      </c>
      <c r="AU496" s="9" t="s">
        <v>95</v>
      </c>
      <c r="AY496" s="9" t="s">
        <v>137</v>
      </c>
      <c r="BE496" s="150">
        <f>IF($U$496="základní",$N$496,0)</f>
        <v>0</v>
      </c>
      <c r="BF496" s="150">
        <f>IF($U$496="snížená",$N$496,0)</f>
        <v>0</v>
      </c>
      <c r="BG496" s="150">
        <f>IF($U$496="zákl. přenesená",$N$496,0)</f>
        <v>0</v>
      </c>
      <c r="BH496" s="150">
        <f>IF($U$496="sníž. přenesená",$N$496,0)</f>
        <v>0</v>
      </c>
      <c r="BI496" s="150">
        <f>IF($U$496="nulová",$N$496,0)</f>
        <v>0</v>
      </c>
      <c r="BJ496" s="9" t="s">
        <v>21</v>
      </c>
      <c r="BK496" s="150">
        <f>ROUND($L$496*$K$496,2)</f>
        <v>0</v>
      </c>
      <c r="BL496" s="9" t="s">
        <v>21</v>
      </c>
      <c r="BM496" s="9" t="s">
        <v>733</v>
      </c>
    </row>
    <row r="497" spans="2:18" s="9" customFormat="1" ht="7.5" customHeight="1">
      <c r="B497" s="47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9"/>
    </row>
    <row r="498" spans="2:18" s="1" customFormat="1" ht="14.25" customHeight="1"/>
  </sheetData>
  <sheetProtection password="CA87" sheet="1"/>
  <mergeCells count="677">
    <mergeCell ref="H1:K1"/>
    <mergeCell ref="C2:Q2"/>
    <mergeCell ref="S2:AC2"/>
    <mergeCell ref="C4:Q4"/>
    <mergeCell ref="F6:P6"/>
    <mergeCell ref="O8:P8"/>
    <mergeCell ref="O19:P19"/>
    <mergeCell ref="O20:P20"/>
    <mergeCell ref="E23:L23"/>
    <mergeCell ref="M26:P26"/>
    <mergeCell ref="M27:P27"/>
    <mergeCell ref="M29:P29"/>
    <mergeCell ref="O10:P10"/>
    <mergeCell ref="O11:P11"/>
    <mergeCell ref="O13:P13"/>
    <mergeCell ref="O14:P14"/>
    <mergeCell ref="O16:P16"/>
    <mergeCell ref="O17:P17"/>
    <mergeCell ref="H34:J34"/>
    <mergeCell ref="M34:P34"/>
    <mergeCell ref="H35:J35"/>
    <mergeCell ref="M35:P35"/>
    <mergeCell ref="L37:P37"/>
    <mergeCell ref="C76:Q76"/>
    <mergeCell ref="H31:J31"/>
    <mergeCell ref="M31:P31"/>
    <mergeCell ref="H32:J32"/>
    <mergeCell ref="M32:P32"/>
    <mergeCell ref="H33:J33"/>
    <mergeCell ref="M33:P33"/>
    <mergeCell ref="N87:Q87"/>
    <mergeCell ref="N88:Q88"/>
    <mergeCell ref="N89:Q89"/>
    <mergeCell ref="N90:Q90"/>
    <mergeCell ref="N91:Q91"/>
    <mergeCell ref="N92:Q92"/>
    <mergeCell ref="F78:P78"/>
    <mergeCell ref="M80:P80"/>
    <mergeCell ref="M82:Q82"/>
    <mergeCell ref="M83:Q83"/>
    <mergeCell ref="C85:G85"/>
    <mergeCell ref="N85:Q85"/>
    <mergeCell ref="N99:Q99"/>
    <mergeCell ref="N100:Q100"/>
    <mergeCell ref="N101:Q101"/>
    <mergeCell ref="N102:Q102"/>
    <mergeCell ref="N103:Q103"/>
    <mergeCell ref="N104:Q104"/>
    <mergeCell ref="N93:Q93"/>
    <mergeCell ref="N94:Q94"/>
    <mergeCell ref="N95:Q95"/>
    <mergeCell ref="N96:Q96"/>
    <mergeCell ref="N97:Q97"/>
    <mergeCell ref="N98:Q98"/>
    <mergeCell ref="M121:Q121"/>
    <mergeCell ref="F123:I123"/>
    <mergeCell ref="L123:M123"/>
    <mergeCell ref="N123:Q123"/>
    <mergeCell ref="N124:Q124"/>
    <mergeCell ref="N125:Q125"/>
    <mergeCell ref="N106:Q106"/>
    <mergeCell ref="L108:Q108"/>
    <mergeCell ref="C114:Q114"/>
    <mergeCell ref="F116:P116"/>
    <mergeCell ref="M118:P118"/>
    <mergeCell ref="M120:Q120"/>
    <mergeCell ref="F130:I130"/>
    <mergeCell ref="F131:I131"/>
    <mergeCell ref="L131:M131"/>
    <mergeCell ref="N131:Q131"/>
    <mergeCell ref="F132:I132"/>
    <mergeCell ref="F133:I133"/>
    <mergeCell ref="N126:Q126"/>
    <mergeCell ref="F127:I127"/>
    <mergeCell ref="L127:M127"/>
    <mergeCell ref="N127:Q127"/>
    <mergeCell ref="F128:I128"/>
    <mergeCell ref="F129:I129"/>
    <mergeCell ref="F138:I138"/>
    <mergeCell ref="F139:I139"/>
    <mergeCell ref="F140:I140"/>
    <mergeCell ref="F141:I141"/>
    <mergeCell ref="L141:M141"/>
    <mergeCell ref="N141:Q141"/>
    <mergeCell ref="F134:I134"/>
    <mergeCell ref="F135:I135"/>
    <mergeCell ref="L135:M135"/>
    <mergeCell ref="N135:Q135"/>
    <mergeCell ref="F136:I136"/>
    <mergeCell ref="F137:I137"/>
    <mergeCell ref="L153:M153"/>
    <mergeCell ref="N153:Q153"/>
    <mergeCell ref="F146:I146"/>
    <mergeCell ref="F147:I147"/>
    <mergeCell ref="F148:I148"/>
    <mergeCell ref="F149:I149"/>
    <mergeCell ref="L149:M149"/>
    <mergeCell ref="N149:Q149"/>
    <mergeCell ref="F142:I142"/>
    <mergeCell ref="F143:I143"/>
    <mergeCell ref="F144:I144"/>
    <mergeCell ref="F145:I145"/>
    <mergeCell ref="L145:M145"/>
    <mergeCell ref="N145:Q145"/>
    <mergeCell ref="F154:I154"/>
    <mergeCell ref="F155:I155"/>
    <mergeCell ref="F156:I156"/>
    <mergeCell ref="F157:I157"/>
    <mergeCell ref="F158:I158"/>
    <mergeCell ref="F159:I159"/>
    <mergeCell ref="F150:I150"/>
    <mergeCell ref="F151:I151"/>
    <mergeCell ref="F152:I152"/>
    <mergeCell ref="F153:I153"/>
    <mergeCell ref="F164:I164"/>
    <mergeCell ref="F165:I165"/>
    <mergeCell ref="L165:M165"/>
    <mergeCell ref="N165:Q165"/>
    <mergeCell ref="F166:I166"/>
    <mergeCell ref="L166:M166"/>
    <mergeCell ref="N166:Q166"/>
    <mergeCell ref="L159:M159"/>
    <mergeCell ref="N159:Q159"/>
    <mergeCell ref="F160:I160"/>
    <mergeCell ref="F161:I161"/>
    <mergeCell ref="F162:I162"/>
    <mergeCell ref="F163:I163"/>
    <mergeCell ref="F171:I171"/>
    <mergeCell ref="L171:M171"/>
    <mergeCell ref="N171:Q171"/>
    <mergeCell ref="F172:I172"/>
    <mergeCell ref="F173:I173"/>
    <mergeCell ref="F174:I174"/>
    <mergeCell ref="F167:I167"/>
    <mergeCell ref="F168:I168"/>
    <mergeCell ref="F169:I169"/>
    <mergeCell ref="F170:I170"/>
    <mergeCell ref="L170:M170"/>
    <mergeCell ref="N170:Q170"/>
    <mergeCell ref="F179:I179"/>
    <mergeCell ref="F180:I180"/>
    <mergeCell ref="F181:I181"/>
    <mergeCell ref="L181:M181"/>
    <mergeCell ref="N181:Q181"/>
    <mergeCell ref="F182:I182"/>
    <mergeCell ref="F175:I175"/>
    <mergeCell ref="F176:I176"/>
    <mergeCell ref="F177:I177"/>
    <mergeCell ref="L177:M177"/>
    <mergeCell ref="N177:Q177"/>
    <mergeCell ref="F178:I178"/>
    <mergeCell ref="F187:I187"/>
    <mergeCell ref="F188:I188"/>
    <mergeCell ref="F189:I189"/>
    <mergeCell ref="L189:M189"/>
    <mergeCell ref="N189:Q189"/>
    <mergeCell ref="F190:I190"/>
    <mergeCell ref="F183:I183"/>
    <mergeCell ref="F184:I184"/>
    <mergeCell ref="F185:I185"/>
    <mergeCell ref="L185:M185"/>
    <mergeCell ref="N185:Q185"/>
    <mergeCell ref="F186:I186"/>
    <mergeCell ref="F195:I195"/>
    <mergeCell ref="L195:M195"/>
    <mergeCell ref="N195:Q195"/>
    <mergeCell ref="F196:I196"/>
    <mergeCell ref="F197:I197"/>
    <mergeCell ref="L197:M197"/>
    <mergeCell ref="N197:Q197"/>
    <mergeCell ref="F191:I191"/>
    <mergeCell ref="F192:I192"/>
    <mergeCell ref="F193:I193"/>
    <mergeCell ref="L193:M193"/>
    <mergeCell ref="N193:Q193"/>
    <mergeCell ref="F194:I194"/>
    <mergeCell ref="N202:Q202"/>
    <mergeCell ref="F203:I203"/>
    <mergeCell ref="F204:I204"/>
    <mergeCell ref="F198:I198"/>
    <mergeCell ref="F199:I199"/>
    <mergeCell ref="L199:M199"/>
    <mergeCell ref="N199:Q199"/>
    <mergeCell ref="F200:I200"/>
    <mergeCell ref="L200:M200"/>
    <mergeCell ref="N200:Q200"/>
    <mergeCell ref="F205:I205"/>
    <mergeCell ref="F206:I206"/>
    <mergeCell ref="F207:I207"/>
    <mergeCell ref="F208:I208"/>
    <mergeCell ref="F209:I209"/>
    <mergeCell ref="F210:I210"/>
    <mergeCell ref="F201:I201"/>
    <mergeCell ref="F202:I202"/>
    <mergeCell ref="L202:M202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17:I217"/>
    <mergeCell ref="L217:M217"/>
    <mergeCell ref="N217:Q217"/>
    <mergeCell ref="F218:I218"/>
    <mergeCell ref="F219:I219"/>
    <mergeCell ref="L219:M219"/>
    <mergeCell ref="N219:Q219"/>
    <mergeCell ref="F215:I215"/>
    <mergeCell ref="L215:M215"/>
    <mergeCell ref="N215:Q215"/>
    <mergeCell ref="F216:I216"/>
    <mergeCell ref="L216:M216"/>
    <mergeCell ref="N216:Q216"/>
    <mergeCell ref="F222:I222"/>
    <mergeCell ref="F223:I223"/>
    <mergeCell ref="L223:M223"/>
    <mergeCell ref="N223:Q223"/>
    <mergeCell ref="F224:I224"/>
    <mergeCell ref="L224:M224"/>
    <mergeCell ref="N224:Q224"/>
    <mergeCell ref="F220:I220"/>
    <mergeCell ref="L220:M220"/>
    <mergeCell ref="N220:Q220"/>
    <mergeCell ref="F221:I221"/>
    <mergeCell ref="L221:M221"/>
    <mergeCell ref="N221:Q221"/>
    <mergeCell ref="F229:I229"/>
    <mergeCell ref="F230:I230"/>
    <mergeCell ref="F231:I231"/>
    <mergeCell ref="F232:I232"/>
    <mergeCell ref="L232:M232"/>
    <mergeCell ref="N232:Q232"/>
    <mergeCell ref="F225:I225"/>
    <mergeCell ref="L225:M225"/>
    <mergeCell ref="N225:Q225"/>
    <mergeCell ref="F226:I226"/>
    <mergeCell ref="N227:Q227"/>
    <mergeCell ref="F228:I228"/>
    <mergeCell ref="L228:M228"/>
    <mergeCell ref="N228:Q228"/>
    <mergeCell ref="F237:I237"/>
    <mergeCell ref="F238:I238"/>
    <mergeCell ref="F239:I239"/>
    <mergeCell ref="L239:M239"/>
    <mergeCell ref="N239:Q239"/>
    <mergeCell ref="F240:I240"/>
    <mergeCell ref="F233:I233"/>
    <mergeCell ref="N234:Q234"/>
    <mergeCell ref="F235:I235"/>
    <mergeCell ref="L235:M235"/>
    <mergeCell ref="N235:Q235"/>
    <mergeCell ref="F236:I236"/>
    <mergeCell ref="F245:I245"/>
    <mergeCell ref="L245:M245"/>
    <mergeCell ref="N245:Q245"/>
    <mergeCell ref="F246:I246"/>
    <mergeCell ref="F247:I247"/>
    <mergeCell ref="F248:I248"/>
    <mergeCell ref="F241:I241"/>
    <mergeCell ref="F242:I242"/>
    <mergeCell ref="F243:I243"/>
    <mergeCell ref="L243:M243"/>
    <mergeCell ref="N243:Q243"/>
    <mergeCell ref="F244:I244"/>
    <mergeCell ref="L257:M257"/>
    <mergeCell ref="N257:Q257"/>
    <mergeCell ref="F258:I258"/>
    <mergeCell ref="F249:I249"/>
    <mergeCell ref="F250:I250"/>
    <mergeCell ref="F251:I251"/>
    <mergeCell ref="F252:I252"/>
    <mergeCell ref="F253:I253"/>
    <mergeCell ref="F254:I254"/>
    <mergeCell ref="F259:I259"/>
    <mergeCell ref="F260:I260"/>
    <mergeCell ref="F261:I261"/>
    <mergeCell ref="F262:I262"/>
    <mergeCell ref="F263:I263"/>
    <mergeCell ref="F264:I264"/>
    <mergeCell ref="F255:I255"/>
    <mergeCell ref="F256:I256"/>
    <mergeCell ref="F257:I257"/>
    <mergeCell ref="N269:Q269"/>
    <mergeCell ref="F270:I270"/>
    <mergeCell ref="F271:I271"/>
    <mergeCell ref="F272:I272"/>
    <mergeCell ref="F273:I273"/>
    <mergeCell ref="F274:I274"/>
    <mergeCell ref="F265:I265"/>
    <mergeCell ref="F266:I266"/>
    <mergeCell ref="F267:I267"/>
    <mergeCell ref="F268:I268"/>
    <mergeCell ref="F269:I269"/>
    <mergeCell ref="L269:M269"/>
    <mergeCell ref="F281:I281"/>
    <mergeCell ref="L281:M281"/>
    <mergeCell ref="N281:Q281"/>
    <mergeCell ref="F282:I282"/>
    <mergeCell ref="F283:I283"/>
    <mergeCell ref="F284:I284"/>
    <mergeCell ref="F275:I275"/>
    <mergeCell ref="F276:I276"/>
    <mergeCell ref="F277:I277"/>
    <mergeCell ref="F278:I278"/>
    <mergeCell ref="F279:I279"/>
    <mergeCell ref="F280:I280"/>
    <mergeCell ref="F291:I291"/>
    <mergeCell ref="F292:I292"/>
    <mergeCell ref="F293:I293"/>
    <mergeCell ref="F294:I294"/>
    <mergeCell ref="F295:I295"/>
    <mergeCell ref="L295:M295"/>
    <mergeCell ref="F285:I285"/>
    <mergeCell ref="F286:I286"/>
    <mergeCell ref="F287:I287"/>
    <mergeCell ref="F288:I288"/>
    <mergeCell ref="F289:I289"/>
    <mergeCell ref="F290:I290"/>
    <mergeCell ref="F301:I301"/>
    <mergeCell ref="F302:I302"/>
    <mergeCell ref="F303:I303"/>
    <mergeCell ref="F304:I304"/>
    <mergeCell ref="F305:I305"/>
    <mergeCell ref="F306:I306"/>
    <mergeCell ref="N295:Q295"/>
    <mergeCell ref="F296:I296"/>
    <mergeCell ref="F297:I297"/>
    <mergeCell ref="F298:I298"/>
    <mergeCell ref="F299:I299"/>
    <mergeCell ref="F300:I300"/>
    <mergeCell ref="L300:M300"/>
    <mergeCell ref="N300:Q300"/>
    <mergeCell ref="N312:Q312"/>
    <mergeCell ref="F313:I313"/>
    <mergeCell ref="F314:I314"/>
    <mergeCell ref="F307:I307"/>
    <mergeCell ref="F308:I308"/>
    <mergeCell ref="L308:M308"/>
    <mergeCell ref="N308:Q308"/>
    <mergeCell ref="F309:I309"/>
    <mergeCell ref="F310:I310"/>
    <mergeCell ref="F315:I315"/>
    <mergeCell ref="F316:I316"/>
    <mergeCell ref="F317:I317"/>
    <mergeCell ref="F318:I318"/>
    <mergeCell ref="F319:I319"/>
    <mergeCell ref="L319:M319"/>
    <mergeCell ref="F311:I311"/>
    <mergeCell ref="F312:I312"/>
    <mergeCell ref="L312:M312"/>
    <mergeCell ref="F325:I325"/>
    <mergeCell ref="L325:M325"/>
    <mergeCell ref="N325:Q325"/>
    <mergeCell ref="F326:I326"/>
    <mergeCell ref="F327:I327"/>
    <mergeCell ref="L327:M327"/>
    <mergeCell ref="N327:Q327"/>
    <mergeCell ref="N319:Q319"/>
    <mergeCell ref="F320:I320"/>
    <mergeCell ref="F321:I321"/>
    <mergeCell ref="F322:I322"/>
    <mergeCell ref="F323:I323"/>
    <mergeCell ref="F324:I324"/>
    <mergeCell ref="N331:Q331"/>
    <mergeCell ref="F332:I332"/>
    <mergeCell ref="L332:M332"/>
    <mergeCell ref="N332:Q332"/>
    <mergeCell ref="F333:I333"/>
    <mergeCell ref="F334:I334"/>
    <mergeCell ref="L334:M334"/>
    <mergeCell ref="N334:Q334"/>
    <mergeCell ref="F328:I328"/>
    <mergeCell ref="L328:M328"/>
    <mergeCell ref="N328:Q328"/>
    <mergeCell ref="F329:I329"/>
    <mergeCell ref="F330:I330"/>
    <mergeCell ref="L330:M330"/>
    <mergeCell ref="N330:Q330"/>
    <mergeCell ref="F338:I338"/>
    <mergeCell ref="F339:I339"/>
    <mergeCell ref="L339:M339"/>
    <mergeCell ref="N339:Q339"/>
    <mergeCell ref="F340:I340"/>
    <mergeCell ref="L340:M340"/>
    <mergeCell ref="N340:Q340"/>
    <mergeCell ref="F335:I335"/>
    <mergeCell ref="F336:I336"/>
    <mergeCell ref="L336:M336"/>
    <mergeCell ref="N336:Q336"/>
    <mergeCell ref="F337:I337"/>
    <mergeCell ref="L337:M337"/>
    <mergeCell ref="N337:Q337"/>
    <mergeCell ref="F345:I345"/>
    <mergeCell ref="L345:M345"/>
    <mergeCell ref="N345:Q345"/>
    <mergeCell ref="F346:I346"/>
    <mergeCell ref="L346:M346"/>
    <mergeCell ref="N346:Q346"/>
    <mergeCell ref="F341:I341"/>
    <mergeCell ref="N342:Q342"/>
    <mergeCell ref="F343:I343"/>
    <mergeCell ref="L343:M343"/>
    <mergeCell ref="N343:Q343"/>
    <mergeCell ref="F344:I344"/>
    <mergeCell ref="F349:I349"/>
    <mergeCell ref="F350:I350"/>
    <mergeCell ref="F351:I351"/>
    <mergeCell ref="F352:I352"/>
    <mergeCell ref="L352:M352"/>
    <mergeCell ref="N352:Q352"/>
    <mergeCell ref="F347:I347"/>
    <mergeCell ref="L347:M347"/>
    <mergeCell ref="N347:Q347"/>
    <mergeCell ref="F348:I348"/>
    <mergeCell ref="L348:M348"/>
    <mergeCell ref="N348:Q348"/>
    <mergeCell ref="F357:I357"/>
    <mergeCell ref="L357:M357"/>
    <mergeCell ref="N357:Q357"/>
    <mergeCell ref="F358:I358"/>
    <mergeCell ref="L358:M358"/>
    <mergeCell ref="N358:Q358"/>
    <mergeCell ref="F353:I353"/>
    <mergeCell ref="N354:Q354"/>
    <mergeCell ref="F355:I355"/>
    <mergeCell ref="L355:M355"/>
    <mergeCell ref="N355:Q355"/>
    <mergeCell ref="F356:I356"/>
    <mergeCell ref="N366:Q366"/>
    <mergeCell ref="F367:I367"/>
    <mergeCell ref="F368:I368"/>
    <mergeCell ref="F359:I359"/>
    <mergeCell ref="F360:I360"/>
    <mergeCell ref="F361:I361"/>
    <mergeCell ref="F362:I362"/>
    <mergeCell ref="F363:I363"/>
    <mergeCell ref="F364:I364"/>
    <mergeCell ref="F369:I369"/>
    <mergeCell ref="F370:I370"/>
    <mergeCell ref="F371:I371"/>
    <mergeCell ref="F372:I372"/>
    <mergeCell ref="F373:I373"/>
    <mergeCell ref="L373:M373"/>
    <mergeCell ref="F365:I365"/>
    <mergeCell ref="F366:I366"/>
    <mergeCell ref="L366:M366"/>
    <mergeCell ref="F377:I377"/>
    <mergeCell ref="F378:I378"/>
    <mergeCell ref="L378:M378"/>
    <mergeCell ref="N378:Q378"/>
    <mergeCell ref="F379:I379"/>
    <mergeCell ref="N380:Q380"/>
    <mergeCell ref="N373:Q373"/>
    <mergeCell ref="F374:I374"/>
    <mergeCell ref="F375:I375"/>
    <mergeCell ref="F376:I376"/>
    <mergeCell ref="L376:M376"/>
    <mergeCell ref="N376:Q376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F383:I383"/>
    <mergeCell ref="F384:I384"/>
    <mergeCell ref="F391:I391"/>
    <mergeCell ref="F392:I392"/>
    <mergeCell ref="F393:I393"/>
    <mergeCell ref="F394:I394"/>
    <mergeCell ref="L394:M394"/>
    <mergeCell ref="N394:Q394"/>
    <mergeCell ref="F387:I387"/>
    <mergeCell ref="F388:I388"/>
    <mergeCell ref="L388:M388"/>
    <mergeCell ref="N388:Q388"/>
    <mergeCell ref="F389:I389"/>
    <mergeCell ref="F390:I390"/>
    <mergeCell ref="L390:M390"/>
    <mergeCell ref="N390:Q390"/>
    <mergeCell ref="F397:I397"/>
    <mergeCell ref="L397:M397"/>
    <mergeCell ref="N397:Q397"/>
    <mergeCell ref="F398:I398"/>
    <mergeCell ref="L398:M398"/>
    <mergeCell ref="N398:Q398"/>
    <mergeCell ref="F395:I395"/>
    <mergeCell ref="L395:M395"/>
    <mergeCell ref="N395:Q395"/>
    <mergeCell ref="F396:I396"/>
    <mergeCell ref="L396:M396"/>
    <mergeCell ref="N396:Q396"/>
    <mergeCell ref="F403:I403"/>
    <mergeCell ref="F404:I404"/>
    <mergeCell ref="F405:I405"/>
    <mergeCell ref="L405:M405"/>
    <mergeCell ref="N405:Q405"/>
    <mergeCell ref="F406:I406"/>
    <mergeCell ref="F399:I399"/>
    <mergeCell ref="L399:M399"/>
    <mergeCell ref="N399:Q399"/>
    <mergeCell ref="F400:I400"/>
    <mergeCell ref="F401:I401"/>
    <mergeCell ref="F402:I402"/>
    <mergeCell ref="F413:I413"/>
    <mergeCell ref="F414:I414"/>
    <mergeCell ref="F415:I415"/>
    <mergeCell ref="F416:I416"/>
    <mergeCell ref="F417:I417"/>
    <mergeCell ref="L417:M417"/>
    <mergeCell ref="F407:I407"/>
    <mergeCell ref="F408:I408"/>
    <mergeCell ref="F409:I409"/>
    <mergeCell ref="F410:I410"/>
    <mergeCell ref="F411:I411"/>
    <mergeCell ref="F412:I412"/>
    <mergeCell ref="N423:Q423"/>
    <mergeCell ref="F424:I424"/>
    <mergeCell ref="F425:I425"/>
    <mergeCell ref="N417:Q417"/>
    <mergeCell ref="F418:I418"/>
    <mergeCell ref="F419:I419"/>
    <mergeCell ref="F420:I420"/>
    <mergeCell ref="F421:I421"/>
    <mergeCell ref="L421:M421"/>
    <mergeCell ref="N421:Q421"/>
    <mergeCell ref="F426:I426"/>
    <mergeCell ref="F427:I427"/>
    <mergeCell ref="F428:I428"/>
    <mergeCell ref="F429:I429"/>
    <mergeCell ref="F430:I430"/>
    <mergeCell ref="F431:I431"/>
    <mergeCell ref="F422:I422"/>
    <mergeCell ref="F423:I423"/>
    <mergeCell ref="L423:M423"/>
    <mergeCell ref="F437:I437"/>
    <mergeCell ref="F438:I438"/>
    <mergeCell ref="L438:M438"/>
    <mergeCell ref="N438:Q438"/>
    <mergeCell ref="F439:I439"/>
    <mergeCell ref="F440:I440"/>
    <mergeCell ref="F432:I432"/>
    <mergeCell ref="F433:I433"/>
    <mergeCell ref="F434:I434"/>
    <mergeCell ref="N435:Q435"/>
    <mergeCell ref="F436:I436"/>
    <mergeCell ref="L436:M436"/>
    <mergeCell ref="N436:Q436"/>
    <mergeCell ref="F445:I445"/>
    <mergeCell ref="F446:I446"/>
    <mergeCell ref="F447:I447"/>
    <mergeCell ref="L447:M447"/>
    <mergeCell ref="N447:Q447"/>
    <mergeCell ref="F448:I448"/>
    <mergeCell ref="L448:M448"/>
    <mergeCell ref="N448:Q448"/>
    <mergeCell ref="F441:I441"/>
    <mergeCell ref="L441:M441"/>
    <mergeCell ref="N441:Q441"/>
    <mergeCell ref="F442:I442"/>
    <mergeCell ref="F443:I443"/>
    <mergeCell ref="F444:I444"/>
    <mergeCell ref="L444:M444"/>
    <mergeCell ref="N444:Q444"/>
    <mergeCell ref="F453:I453"/>
    <mergeCell ref="N454:Q454"/>
    <mergeCell ref="F455:I455"/>
    <mergeCell ref="L455:M455"/>
    <mergeCell ref="N455:Q455"/>
    <mergeCell ref="N456:Q456"/>
    <mergeCell ref="F449:I449"/>
    <mergeCell ref="F450:I450"/>
    <mergeCell ref="F451:I451"/>
    <mergeCell ref="L451:M451"/>
    <mergeCell ref="N451:Q451"/>
    <mergeCell ref="F452:I452"/>
    <mergeCell ref="F461:I461"/>
    <mergeCell ref="F462:I462"/>
    <mergeCell ref="L462:M462"/>
    <mergeCell ref="N462:Q462"/>
    <mergeCell ref="F463:I463"/>
    <mergeCell ref="F464:I464"/>
    <mergeCell ref="L464:M464"/>
    <mergeCell ref="N464:Q464"/>
    <mergeCell ref="N457:Q457"/>
    <mergeCell ref="F458:I458"/>
    <mergeCell ref="L458:M458"/>
    <mergeCell ref="N458:Q458"/>
    <mergeCell ref="F459:I459"/>
    <mergeCell ref="F460:I460"/>
    <mergeCell ref="F468:I468"/>
    <mergeCell ref="L468:M468"/>
    <mergeCell ref="N468:Q468"/>
    <mergeCell ref="F469:I469"/>
    <mergeCell ref="L469:M469"/>
    <mergeCell ref="N469:Q469"/>
    <mergeCell ref="N465:Q465"/>
    <mergeCell ref="F466:I466"/>
    <mergeCell ref="L466:M466"/>
    <mergeCell ref="N466:Q466"/>
    <mergeCell ref="F467:I467"/>
    <mergeCell ref="L467:M467"/>
    <mergeCell ref="N467:Q467"/>
    <mergeCell ref="F474:I474"/>
    <mergeCell ref="F475:I475"/>
    <mergeCell ref="N476:Q476"/>
    <mergeCell ref="N477:Q477"/>
    <mergeCell ref="F478:I478"/>
    <mergeCell ref="L478:M478"/>
    <mergeCell ref="N478:Q478"/>
    <mergeCell ref="F470:I470"/>
    <mergeCell ref="F471:I471"/>
    <mergeCell ref="F472:I472"/>
    <mergeCell ref="L472:M472"/>
    <mergeCell ref="N472:Q472"/>
    <mergeCell ref="F473:I473"/>
    <mergeCell ref="F481:I481"/>
    <mergeCell ref="L481:M481"/>
    <mergeCell ref="N481:Q481"/>
    <mergeCell ref="F482:I482"/>
    <mergeCell ref="L482:M482"/>
    <mergeCell ref="N482:Q482"/>
    <mergeCell ref="F479:I479"/>
    <mergeCell ref="L479:M479"/>
    <mergeCell ref="N479:Q479"/>
    <mergeCell ref="F480:I480"/>
    <mergeCell ref="L480:M480"/>
    <mergeCell ref="N480:Q480"/>
    <mergeCell ref="F486:I486"/>
    <mergeCell ref="L486:M486"/>
    <mergeCell ref="N486:Q486"/>
    <mergeCell ref="F487:I487"/>
    <mergeCell ref="L487:M487"/>
    <mergeCell ref="N487:Q487"/>
    <mergeCell ref="N483:Q483"/>
    <mergeCell ref="F484:I484"/>
    <mergeCell ref="L484:M484"/>
    <mergeCell ref="N484:Q484"/>
    <mergeCell ref="F485:I485"/>
    <mergeCell ref="L485:M485"/>
    <mergeCell ref="N485:Q485"/>
    <mergeCell ref="F491:I491"/>
    <mergeCell ref="L491:M491"/>
    <mergeCell ref="N491:Q491"/>
    <mergeCell ref="F492:I492"/>
    <mergeCell ref="L492:M492"/>
    <mergeCell ref="N492:Q492"/>
    <mergeCell ref="N488:Q488"/>
    <mergeCell ref="F489:I489"/>
    <mergeCell ref="L489:M489"/>
    <mergeCell ref="N489:Q489"/>
    <mergeCell ref="F490:I490"/>
    <mergeCell ref="L490:M490"/>
    <mergeCell ref="N490:Q490"/>
    <mergeCell ref="F495:I495"/>
    <mergeCell ref="L495:M495"/>
    <mergeCell ref="N495:Q495"/>
    <mergeCell ref="F496:I496"/>
    <mergeCell ref="L496:M496"/>
    <mergeCell ref="N496:Q496"/>
    <mergeCell ref="F493:I493"/>
    <mergeCell ref="L493:M493"/>
    <mergeCell ref="N493:Q493"/>
    <mergeCell ref="F494:I494"/>
    <mergeCell ref="L494:M494"/>
    <mergeCell ref="N494:Q494"/>
  </mergeCells>
  <hyperlinks>
    <hyperlink ref="F1" location="C2" display="1) Krycí list rozpočtu"/>
    <hyperlink ref="H1" location="C85" display="2) Rekapitulace rozpočtu"/>
    <hyperlink ref="L1" location="C123" display="3) Rozpočet"/>
    <hyperlink ref="S1" location="Rekapitulace stavby!C2" display="Rekapitulace stavby"/>
  </hyperlinks>
  <printOptions horizontalCentered="1"/>
  <pageMargins left="0.59027777777777779" right="0.59027777777777779" top="0.52083333333333337" bottom="0.48541666666666666" header="0.51180555555555551" footer="0"/>
  <pageSetup paperSize="9" scale="75" firstPageNumber="0" orientation="portrait" horizontalDpi="300" verticalDpi="300"/>
  <headerFooter alignWithMargins="0"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SK15038 - Rozšíření katol...</vt:lpstr>
      <vt:lpstr>'Rekapitulace stavby'!Názvy_tisku</vt:lpstr>
      <vt:lpstr>'SK15038 - Rozšíření katol...'!Názvy_tisku</vt:lpstr>
      <vt:lpstr>'Rekapitulace stavby'!Oblast_tisku</vt:lpstr>
      <vt:lpstr>'SK15038 - Rozšíření katol...'!Oblast_tisku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Kubík Lubomír</dc:creator>
  <cp:lastModifiedBy>nmnm</cp:lastModifiedBy>
  <dcterms:created xsi:type="dcterms:W3CDTF">2021-01-05T11:05:16Z</dcterms:created>
  <dcterms:modified xsi:type="dcterms:W3CDTF">2021-01-05T11:06:46Z</dcterms:modified>
</cp:coreProperties>
</file>