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8680" yWindow="-120" windowWidth="29040" windowHeight="15840"/>
  </bookViews>
  <sheets>
    <sheet name="Pokyny pro vyplnění" sheetId="11" r:id="rId1"/>
    <sheet name="Stavba" sheetId="1" r:id="rId2"/>
    <sheet name="VzorPolozky" sheetId="10" state="hidden" r:id="rId3"/>
    <sheet name="101 01 Pol" sheetId="12" r:id="rId4"/>
    <sheet name="999 01 Pol" sheetId="13" r:id="rId5"/>
  </sheets>
  <externalReferences>
    <externalReference r:id="rId6"/>
  </externalReferences>
  <definedNames>
    <definedName name="CelkemDPHVypocet" localSheetId="1">Stavba!$H$45</definedName>
    <definedName name="CenaCelkem">Stavba!$G$29</definedName>
    <definedName name="CenaCelkemBezDPH">Stavba!$G$28</definedName>
    <definedName name="CenaCelkemVypocet" localSheetId="1">Stavba!$I$45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'101 01 Pol'!$1:$7</definedName>
    <definedName name="_xlnm.Print_Titles" localSheetId="4">'999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'101 01 Pol'!$A$1:$Y$131</definedName>
    <definedName name="_xlnm.Print_Area" localSheetId="4">'999 01 Pol'!$A$1:$Y$54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Stavba!$F$45</definedName>
    <definedName name="ZakladDPHZakl">Stavba!$G$25</definedName>
    <definedName name="ZakladDPHZaklVypocet" localSheetId="1">Stavba!$G$45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14210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4" i="1"/>
  <c r="I63"/>
  <c r="I62"/>
  <c r="I61"/>
  <c r="I60"/>
  <c r="I59"/>
  <c r="I58"/>
  <c r="I57"/>
  <c r="G44"/>
  <c r="F44"/>
  <c r="G43"/>
  <c r="F43"/>
  <c r="G42"/>
  <c r="F42"/>
  <c r="G41"/>
  <c r="F41"/>
  <c r="G39"/>
  <c r="F39"/>
  <c r="G53" i="13"/>
  <c r="BA41"/>
  <c r="BA37"/>
  <c r="BA32"/>
  <c r="BA26"/>
  <c r="BA24"/>
  <c r="BA18"/>
  <c r="BA15"/>
  <c r="BA13"/>
  <c r="BA11"/>
  <c r="G9"/>
  <c r="G12"/>
  <c r="G14"/>
  <c r="G23"/>
  <c r="G25"/>
  <c r="G27"/>
  <c r="G28"/>
  <c r="G29"/>
  <c r="G8"/>
  <c r="I9"/>
  <c r="I12"/>
  <c r="I14"/>
  <c r="I23"/>
  <c r="I25"/>
  <c r="I27"/>
  <c r="I28"/>
  <c r="I29"/>
  <c r="I8"/>
  <c r="K9"/>
  <c r="K12"/>
  <c r="K14"/>
  <c r="K23"/>
  <c r="K25"/>
  <c r="K27"/>
  <c r="K28"/>
  <c r="K29"/>
  <c r="K8"/>
  <c r="M9"/>
  <c r="M12"/>
  <c r="M14"/>
  <c r="M23"/>
  <c r="M25"/>
  <c r="M27"/>
  <c r="M28"/>
  <c r="M29"/>
  <c r="M8"/>
  <c r="O9"/>
  <c r="O12"/>
  <c r="O14"/>
  <c r="O23"/>
  <c r="O25"/>
  <c r="O27"/>
  <c r="O28"/>
  <c r="O29"/>
  <c r="O8"/>
  <c r="Q9"/>
  <c r="Q12"/>
  <c r="Q14"/>
  <c r="Q23"/>
  <c r="Q25"/>
  <c r="Q27"/>
  <c r="Q28"/>
  <c r="Q29"/>
  <c r="Q8"/>
  <c r="V9"/>
  <c r="V12"/>
  <c r="V14"/>
  <c r="V23"/>
  <c r="V25"/>
  <c r="V27"/>
  <c r="V28"/>
  <c r="V29"/>
  <c r="V8"/>
  <c r="G31"/>
  <c r="G38"/>
  <c r="G39"/>
  <c r="G40"/>
  <c r="G42"/>
  <c r="G48"/>
  <c r="G50"/>
  <c r="G51"/>
  <c r="G30"/>
  <c r="I31"/>
  <c r="I38"/>
  <c r="I39"/>
  <c r="I40"/>
  <c r="I42"/>
  <c r="I48"/>
  <c r="I50"/>
  <c r="I51"/>
  <c r="I30"/>
  <c r="K31"/>
  <c r="K38"/>
  <c r="K39"/>
  <c r="K40"/>
  <c r="K42"/>
  <c r="K48"/>
  <c r="K50"/>
  <c r="K51"/>
  <c r="K30"/>
  <c r="M31"/>
  <c r="M38"/>
  <c r="M39"/>
  <c r="M40"/>
  <c r="M42"/>
  <c r="M48"/>
  <c r="M50"/>
  <c r="M51"/>
  <c r="M30"/>
  <c r="O31"/>
  <c r="O38"/>
  <c r="O39"/>
  <c r="O40"/>
  <c r="O42"/>
  <c r="O48"/>
  <c r="O50"/>
  <c r="O51"/>
  <c r="O30"/>
  <c r="Q31"/>
  <c r="Q38"/>
  <c r="Q39"/>
  <c r="Q40"/>
  <c r="Q42"/>
  <c r="Q48"/>
  <c r="Q50"/>
  <c r="Q51"/>
  <c r="Q30"/>
  <c r="V31"/>
  <c r="V38"/>
  <c r="V39"/>
  <c r="V40"/>
  <c r="V42"/>
  <c r="V48"/>
  <c r="V50"/>
  <c r="V51"/>
  <c r="V30"/>
  <c r="AE53"/>
  <c r="AF53"/>
  <c r="G130" i="12"/>
  <c r="BA64"/>
  <c r="BA62"/>
  <c r="BA35"/>
  <c r="BA26"/>
  <c r="BA23"/>
  <c r="BA20"/>
  <c r="G9"/>
  <c r="G12"/>
  <c r="G14"/>
  <c r="G17"/>
  <c r="G19"/>
  <c r="G22"/>
  <c r="G25"/>
  <c r="G28"/>
  <c r="G29"/>
  <c r="G31"/>
  <c r="G34"/>
  <c r="G37"/>
  <c r="G38"/>
  <c r="G40"/>
  <c r="G41"/>
  <c r="G8"/>
  <c r="I9"/>
  <c r="I12"/>
  <c r="I14"/>
  <c r="I17"/>
  <c r="I19"/>
  <c r="I22"/>
  <c r="I25"/>
  <c r="I28"/>
  <c r="I29"/>
  <c r="I31"/>
  <c r="I34"/>
  <c r="I37"/>
  <c r="I38"/>
  <c r="I40"/>
  <c r="I41"/>
  <c r="I8"/>
  <c r="K9"/>
  <c r="K12"/>
  <c r="K14"/>
  <c r="K17"/>
  <c r="K19"/>
  <c r="K22"/>
  <c r="K25"/>
  <c r="K28"/>
  <c r="K29"/>
  <c r="K31"/>
  <c r="K34"/>
  <c r="K37"/>
  <c r="K38"/>
  <c r="K40"/>
  <c r="K41"/>
  <c r="K8"/>
  <c r="M9"/>
  <c r="M12"/>
  <c r="M14"/>
  <c r="M17"/>
  <c r="M19"/>
  <c r="M22"/>
  <c r="M25"/>
  <c r="M28"/>
  <c r="M29"/>
  <c r="M31"/>
  <c r="M34"/>
  <c r="M37"/>
  <c r="M38"/>
  <c r="M40"/>
  <c r="M41"/>
  <c r="M8"/>
  <c r="O9"/>
  <c r="O12"/>
  <c r="O14"/>
  <c r="O17"/>
  <c r="O19"/>
  <c r="O22"/>
  <c r="O25"/>
  <c r="O28"/>
  <c r="O29"/>
  <c r="O31"/>
  <c r="O34"/>
  <c r="O37"/>
  <c r="O38"/>
  <c r="O40"/>
  <c r="O41"/>
  <c r="O8"/>
  <c r="Q9"/>
  <c r="Q12"/>
  <c r="Q14"/>
  <c r="Q17"/>
  <c r="Q19"/>
  <c r="Q22"/>
  <c r="Q25"/>
  <c r="Q28"/>
  <c r="Q29"/>
  <c r="Q31"/>
  <c r="Q34"/>
  <c r="Q37"/>
  <c r="Q38"/>
  <c r="Q40"/>
  <c r="Q41"/>
  <c r="Q8"/>
  <c r="V9"/>
  <c r="V12"/>
  <c r="V14"/>
  <c r="V17"/>
  <c r="V19"/>
  <c r="V22"/>
  <c r="V25"/>
  <c r="V28"/>
  <c r="V29"/>
  <c r="V31"/>
  <c r="V34"/>
  <c r="V37"/>
  <c r="V38"/>
  <c r="V40"/>
  <c r="V41"/>
  <c r="V8"/>
  <c r="G44"/>
  <c r="G46"/>
  <c r="G48"/>
  <c r="G50"/>
  <c r="G52"/>
  <c r="G54"/>
  <c r="G57"/>
  <c r="G59"/>
  <c r="G61"/>
  <c r="G63"/>
  <c r="G66"/>
  <c r="G68"/>
  <c r="G70"/>
  <c r="G72"/>
  <c r="G74"/>
  <c r="G76"/>
  <c r="G78"/>
  <c r="G80"/>
  <c r="G43"/>
  <c r="I44"/>
  <c r="I46"/>
  <c r="I48"/>
  <c r="I50"/>
  <c r="I52"/>
  <c r="I54"/>
  <c r="I57"/>
  <c r="I59"/>
  <c r="I61"/>
  <c r="I63"/>
  <c r="I66"/>
  <c r="I68"/>
  <c r="I70"/>
  <c r="I72"/>
  <c r="I74"/>
  <c r="I76"/>
  <c r="I78"/>
  <c r="I80"/>
  <c r="I43"/>
  <c r="K44"/>
  <c r="K46"/>
  <c r="K48"/>
  <c r="K50"/>
  <c r="K52"/>
  <c r="K54"/>
  <c r="K57"/>
  <c r="K59"/>
  <c r="K61"/>
  <c r="K63"/>
  <c r="K66"/>
  <c r="K68"/>
  <c r="K70"/>
  <c r="K72"/>
  <c r="K74"/>
  <c r="K76"/>
  <c r="K78"/>
  <c r="K80"/>
  <c r="K43"/>
  <c r="M44"/>
  <c r="M46"/>
  <c r="M48"/>
  <c r="M50"/>
  <c r="M52"/>
  <c r="M54"/>
  <c r="M57"/>
  <c r="M59"/>
  <c r="M61"/>
  <c r="M63"/>
  <c r="M66"/>
  <c r="M68"/>
  <c r="M70"/>
  <c r="M72"/>
  <c r="M74"/>
  <c r="M76"/>
  <c r="M78"/>
  <c r="M80"/>
  <c r="M43"/>
  <c r="O44"/>
  <c r="O46"/>
  <c r="O48"/>
  <c r="O50"/>
  <c r="O52"/>
  <c r="O54"/>
  <c r="O57"/>
  <c r="O59"/>
  <c r="O61"/>
  <c r="O63"/>
  <c r="O66"/>
  <c r="O68"/>
  <c r="O70"/>
  <c r="O72"/>
  <c r="O74"/>
  <c r="O76"/>
  <c r="O78"/>
  <c r="O80"/>
  <c r="O43"/>
  <c r="Q44"/>
  <c r="Q46"/>
  <c r="Q48"/>
  <c r="Q50"/>
  <c r="Q52"/>
  <c r="Q54"/>
  <c r="Q57"/>
  <c r="Q59"/>
  <c r="Q61"/>
  <c r="Q63"/>
  <c r="Q66"/>
  <c r="Q68"/>
  <c r="Q70"/>
  <c r="Q72"/>
  <c r="Q74"/>
  <c r="Q76"/>
  <c r="Q78"/>
  <c r="Q80"/>
  <c r="Q43"/>
  <c r="V44"/>
  <c r="V46"/>
  <c r="V48"/>
  <c r="V50"/>
  <c r="V52"/>
  <c r="V54"/>
  <c r="V57"/>
  <c r="V59"/>
  <c r="V61"/>
  <c r="V63"/>
  <c r="V66"/>
  <c r="V68"/>
  <c r="V70"/>
  <c r="V72"/>
  <c r="V74"/>
  <c r="V76"/>
  <c r="V78"/>
  <c r="V80"/>
  <c r="V43"/>
  <c r="G83"/>
  <c r="G85"/>
  <c r="G88"/>
  <c r="G89"/>
  <c r="G90"/>
  <c r="G91"/>
  <c r="G92"/>
  <c r="G93"/>
  <c r="G94"/>
  <c r="G95"/>
  <c r="G96"/>
  <c r="G97"/>
  <c r="G98"/>
  <c r="G99"/>
  <c r="G100"/>
  <c r="G101"/>
  <c r="G104"/>
  <c r="G107"/>
  <c r="G110"/>
  <c r="G111"/>
  <c r="G82"/>
  <c r="I83"/>
  <c r="I85"/>
  <c r="I88"/>
  <c r="I89"/>
  <c r="I90"/>
  <c r="I91"/>
  <c r="I92"/>
  <c r="I93"/>
  <c r="I94"/>
  <c r="I95"/>
  <c r="I96"/>
  <c r="I97"/>
  <c r="I98"/>
  <c r="I99"/>
  <c r="I100"/>
  <c r="I101"/>
  <c r="I104"/>
  <c r="I107"/>
  <c r="I110"/>
  <c r="I111"/>
  <c r="I82"/>
  <c r="K83"/>
  <c r="K85"/>
  <c r="K88"/>
  <c r="K89"/>
  <c r="K90"/>
  <c r="K91"/>
  <c r="K92"/>
  <c r="K93"/>
  <c r="K94"/>
  <c r="K95"/>
  <c r="K96"/>
  <c r="K97"/>
  <c r="K98"/>
  <c r="K99"/>
  <c r="K100"/>
  <c r="K101"/>
  <c r="K104"/>
  <c r="K107"/>
  <c r="K110"/>
  <c r="K111"/>
  <c r="K82"/>
  <c r="M83"/>
  <c r="M85"/>
  <c r="M88"/>
  <c r="M89"/>
  <c r="M90"/>
  <c r="M91"/>
  <c r="M92"/>
  <c r="M93"/>
  <c r="M94"/>
  <c r="M95"/>
  <c r="M96"/>
  <c r="M97"/>
  <c r="M98"/>
  <c r="M99"/>
  <c r="M100"/>
  <c r="M101"/>
  <c r="M104"/>
  <c r="M107"/>
  <c r="M110"/>
  <c r="M111"/>
  <c r="M82"/>
  <c r="O83"/>
  <c r="O85"/>
  <c r="O88"/>
  <c r="O89"/>
  <c r="O90"/>
  <c r="O91"/>
  <c r="O92"/>
  <c r="O93"/>
  <c r="O94"/>
  <c r="O95"/>
  <c r="O96"/>
  <c r="O97"/>
  <c r="O98"/>
  <c r="O99"/>
  <c r="O100"/>
  <c r="O101"/>
  <c r="O104"/>
  <c r="O107"/>
  <c r="O110"/>
  <c r="O111"/>
  <c r="O82"/>
  <c r="Q83"/>
  <c r="Q85"/>
  <c r="Q88"/>
  <c r="Q89"/>
  <c r="Q90"/>
  <c r="Q91"/>
  <c r="Q92"/>
  <c r="Q93"/>
  <c r="Q94"/>
  <c r="Q95"/>
  <c r="Q96"/>
  <c r="Q97"/>
  <c r="Q98"/>
  <c r="Q99"/>
  <c r="Q100"/>
  <c r="Q101"/>
  <c r="Q104"/>
  <c r="Q107"/>
  <c r="Q110"/>
  <c r="Q111"/>
  <c r="Q82"/>
  <c r="V83"/>
  <c r="V85"/>
  <c r="V88"/>
  <c r="V89"/>
  <c r="V90"/>
  <c r="V91"/>
  <c r="V92"/>
  <c r="V93"/>
  <c r="V94"/>
  <c r="V95"/>
  <c r="V96"/>
  <c r="V97"/>
  <c r="V98"/>
  <c r="V99"/>
  <c r="V100"/>
  <c r="V101"/>
  <c r="V104"/>
  <c r="V107"/>
  <c r="V110"/>
  <c r="V111"/>
  <c r="V82"/>
  <c r="G113"/>
  <c r="G112"/>
  <c r="I113"/>
  <c r="I112"/>
  <c r="K113"/>
  <c r="K112"/>
  <c r="M113"/>
  <c r="M112"/>
  <c r="O113"/>
  <c r="O112"/>
  <c r="Q113"/>
  <c r="Q112"/>
  <c r="V113"/>
  <c r="V112"/>
  <c r="G116"/>
  <c r="G115"/>
  <c r="I116"/>
  <c r="I115"/>
  <c r="K116"/>
  <c r="K115"/>
  <c r="M116"/>
  <c r="M115"/>
  <c r="O116"/>
  <c r="O115"/>
  <c r="Q116"/>
  <c r="Q115"/>
  <c r="V116"/>
  <c r="V115"/>
  <c r="G120"/>
  <c r="G123"/>
  <c r="G126"/>
  <c r="G119"/>
  <c r="I120"/>
  <c r="I123"/>
  <c r="I126"/>
  <c r="I119"/>
  <c r="K120"/>
  <c r="K123"/>
  <c r="K126"/>
  <c r="K119"/>
  <c r="M120"/>
  <c r="M123"/>
  <c r="M126"/>
  <c r="M119"/>
  <c r="O120"/>
  <c r="O123"/>
  <c r="O126"/>
  <c r="O119"/>
  <c r="Q120"/>
  <c r="Q123"/>
  <c r="Q126"/>
  <c r="Q119"/>
  <c r="V120"/>
  <c r="V123"/>
  <c r="V126"/>
  <c r="V119"/>
  <c r="AE130"/>
  <c r="AF130"/>
  <c r="I20" i="1"/>
  <c r="I19"/>
  <c r="I18"/>
  <c r="I17"/>
  <c r="I16"/>
  <c r="I65"/>
  <c r="J57"/>
  <c r="J58"/>
  <c r="J59"/>
  <c r="J60"/>
  <c r="J61"/>
  <c r="J62"/>
  <c r="J63"/>
  <c r="J64"/>
  <c r="J65"/>
  <c r="F45"/>
  <c r="G23"/>
  <c r="A23"/>
  <c r="G24"/>
  <c r="G45"/>
  <c r="G25"/>
  <c r="A25"/>
  <c r="G26"/>
  <c r="A27"/>
  <c r="G29"/>
  <c r="A29"/>
  <c r="G28"/>
  <c r="G27"/>
  <c r="A26"/>
  <c r="A24"/>
  <c r="H39"/>
  <c r="H45"/>
  <c r="I39"/>
  <c r="I45"/>
  <c r="J39"/>
  <c r="J45"/>
  <c r="H44"/>
  <c r="I44"/>
  <c r="J44"/>
  <c r="H43"/>
  <c r="I43"/>
  <c r="J43"/>
  <c r="H42"/>
  <c r="I42"/>
  <c r="J42"/>
  <c r="H41"/>
  <c r="I41"/>
  <c r="J41"/>
  <c r="H40"/>
  <c r="I21"/>
  <c r="J28"/>
  <c r="J26"/>
  <c r="G38"/>
  <c r="F38"/>
  <c r="J23"/>
  <c r="J24"/>
  <c r="J25"/>
  <c r="J27"/>
  <c r="E24"/>
  <c r="E26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Honza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>
  <authors>
    <author>Honza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<sst xmlns="http://schemas.openxmlformats.org/spreadsheetml/2006/main" count="1026" uniqueCount="374">
  <si>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</si>
  <si>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</si>
  <si>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</si>
  <si>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</si>
  <si>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</si>
  <si>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</si>
  <si>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</si>
  <si>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</si>
  <si>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</si>
  <si>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</si>
  <si>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</si>
  <si>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</si>
  <si>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</si>
  <si>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</si>
  <si>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</si>
  <si>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</si>
  <si>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</si>
  <si>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</si>
  <si>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</si>
  <si>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</si>
  <si>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</si>
  <si>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</si>
  <si>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</si>
  <si>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</si>
  <si>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</si>
  <si>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</si>
  <si>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</si>
  <si>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</si>
  <si>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</si>
  <si>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</si>
  <si>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</si>
  <si>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</si>
  <si>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</si>
  <si>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</si>
  <si>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</si>
  <si>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</si>
  <si>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</si>
  <si>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</si>
  <si>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</si>
  <si>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</si>
  <si>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</si>
  <si>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</si>
  <si>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</si>
  <si>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23P04</t>
  </si>
  <si>
    <t>Chodník Pohledec, II. etapa</t>
  </si>
  <si>
    <t>Stavba</t>
  </si>
  <si>
    <t>Stavební objekt</t>
  </si>
  <si>
    <t>101</t>
  </si>
  <si>
    <t>Chodník, rozšíření komunikace</t>
  </si>
  <si>
    <t>01</t>
  </si>
  <si>
    <t>Rozpočet</t>
  </si>
  <si>
    <t>999</t>
  </si>
  <si>
    <t>Vedlejší a ostatní náklady</t>
  </si>
  <si>
    <t>Celkem za stavbu</t>
  </si>
  <si>
    <t>CZK</t>
  </si>
  <si>
    <t>#POPS</t>
  </si>
  <si>
    <t>Popis stavby: 23P04 - Chodník Pohledec, II. etapa</t>
  </si>
  <si>
    <t>#POPO</t>
  </si>
  <si>
    <t>Popis objektu: 101 - Chodník, rozšíření komunikace</t>
  </si>
  <si>
    <t>#POPR</t>
  </si>
  <si>
    <t>Popis rozpočtu: 01 - Rozpočet</t>
  </si>
  <si>
    <t>Popis objektu: 999 - Vedlejší a ostatní náklady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</si>
  <si>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</si>
  <si>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</si>
  <si>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</si>
  <si>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</si>
  <si>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</si>
  <si>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</si>
  <si>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</si>
  <si>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</si>
  <si>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97</t>
  </si>
  <si>
    <t>Přesuny suti a vybouraných hmot</t>
  </si>
  <si>
    <t>99</t>
  </si>
  <si>
    <t>Staveništní přesun hmot</t>
  </si>
  <si>
    <t>D96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</si>
  <si>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</si>
  <si>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</si>
  <si>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</si>
  <si>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</si>
  <si>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</si>
  <si>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</si>
  <si>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</si>
  <si>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</si>
  <si>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</si>
  <si>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</si>
  <si>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</si>
  <si>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</si>
  <si>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</si>
  <si>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</si>
  <si>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</si>
  <si>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</si>
  <si>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</si>
  <si>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</si>
  <si>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</si>
  <si>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</si>
  <si>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</si>
  <si>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</si>
  <si>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</si>
  <si>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</si>
  <si>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</si>
  <si>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</si>
  <si>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</si>
  <si>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</si>
  <si>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</si>
  <si>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</si>
  <si>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</si>
  <si>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</si>
  <si>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113106121R00</t>
  </si>
  <si>
    <t>Rozebrání komunikací pro pěší s jakýmkoliv ložem a výplní spár  z betonových nebo kameninových dlaždic nebo tvarovek</t>
  </si>
  <si>
    <t>m2</t>
  </si>
  <si>
    <t>822-1</t>
  </si>
  <si>
    <t>RTS 25/ II</t>
  </si>
  <si>
    <t>RTS 23/ II</t>
  </si>
  <si>
    <t>Práce</t>
  </si>
  <si>
    <t>Běžná</t>
  </si>
  <si>
    <t>POL1_</t>
  </si>
  <si>
    <t>s přemístěním hmot na skládku na vzdálenost do 3 m nebo s naložením na dopravní prostředek</t>
  </si>
  <si>
    <t>SPI</t>
  </si>
  <si>
    <t>u autob. zas. : 13</t>
  </si>
  <si>
    <t>VV</t>
  </si>
  <si>
    <t>113107540R00</t>
  </si>
  <si>
    <t>Odstranění podkladů nebo krytů z kameniva hrubého drceného, v ploše jednotlivě do 50 m2, tloušťka vrstvy 400 mm</t>
  </si>
  <si>
    <t>POL1_1</t>
  </si>
  <si>
    <t>pod silnicí : 82*0,6</t>
  </si>
  <si>
    <t>113107610R00</t>
  </si>
  <si>
    <t>Odstranění podkladů nebo krytů z kameniva hrubého drceného, v ploše jednotlivě nad 50 m2, tloušťka vrstvy 100 mm</t>
  </si>
  <si>
    <t>chodník od km 0,175 : 142*1,5</t>
  </si>
  <si>
    <t>30</t>
  </si>
  <si>
    <t>113108315R00</t>
  </si>
  <si>
    <t>Odstranění podkladů nebo krytů živičných, v ploše jednotlivě do 50 m2, tloušťka vrstvy 150 mm</t>
  </si>
  <si>
    <t>82/2</t>
  </si>
  <si>
    <t>113202111R00</t>
  </si>
  <si>
    <t>Vytrhání obrub z krajníků nebo obrubníků stojatých</t>
  </si>
  <si>
    <t>m</t>
  </si>
  <si>
    <t>s vybouráním lože, s přemístěním hmot na skládku na vzdálenost do 3 m nebo naložením na dopravní prostředek</t>
  </si>
  <si>
    <t>4,5+167+4+4+3,5+2+100+12</t>
  </si>
  <si>
    <t>121101101R00</t>
  </si>
  <si>
    <t>Sejmutí ornice s přemístěním na vzdálenost do 50 m</t>
  </si>
  <si>
    <t>m3</t>
  </si>
  <si>
    <t>800-1</t>
  </si>
  <si>
    <t>nebo lesní půdy, s vodorovným přemístěním na hromady v místě upotřebení nebo na dočasné či trvalé skládky se složením</t>
  </si>
  <si>
    <t>(1,5*101)*0,15</t>
  </si>
  <si>
    <t>122202202R00</t>
  </si>
  <si>
    <t>Odkopávky a prokopávky pro silnice v hornině 3 přes 100 do 1 000 m3</t>
  </si>
  <si>
    <t>s přemístěním výkopku v příčných profilech na vzdálenost do 15 m nebo s naložením na dopravní prostředek.</t>
  </si>
  <si>
    <t>nový chodník : 225</t>
  </si>
  <si>
    <t>167101102R00</t>
  </si>
  <si>
    <t>Nakládání, skládání, překládání neulehlého výkopku nakládání výkopku  přes 100 m3, z horniny 1 až 4</t>
  </si>
  <si>
    <t>180402112R00</t>
  </si>
  <si>
    <t>Založení trávníku parkový trávník, výsevem, na svahu přes 1:5 do 1:2</t>
  </si>
  <si>
    <t>823-1</t>
  </si>
  <si>
    <t>na půdě předem připravené s pokosením, naložením, odvozem odpadu do 20 km a se složením,</t>
  </si>
  <si>
    <t>181101102R00</t>
  </si>
  <si>
    <t>Úprava pláně v zářezech v hornině 1 až 4, se zhutněním</t>
  </si>
  <si>
    <t>vyrovnáním výškových rozdílů, ploch vodorovných a ploch do sklonu 1 : 5.</t>
  </si>
  <si>
    <t>62,5+150+367</t>
  </si>
  <si>
    <t>182301122R00</t>
  </si>
  <si>
    <t>Rozprostření a urovnání ornice ve svahu v souvislé ploše do 500 m2, tloušťka vrstvy přes 100 do 150 mm</t>
  </si>
  <si>
    <t>s případným nutným přemístěním hromad nebo dočasných skládek na místo potřeby ze vzdálenosti do 30 m, ve svahu sklonu přes 1 : 5,</t>
  </si>
  <si>
    <t>101*1,5</t>
  </si>
  <si>
    <t>199000002R00</t>
  </si>
  <si>
    <t>Poplatky za skládku horniny 1- 4, skupina 17 05 04 z Katalogu odpadů</t>
  </si>
  <si>
    <t>113151150R00-13</t>
  </si>
  <si>
    <t>Fréz.živič.krytu pl.do 500 m2,tl.11cm, s překážkami v trase</t>
  </si>
  <si>
    <t>Vlastní</t>
  </si>
  <si>
    <t>162701105V00-13</t>
  </si>
  <si>
    <t>Vodorovné přemístění výkopku z hor.1-4 na skládku - vzdálenost odvozu dle nabídky dodavatele</t>
  </si>
  <si>
    <t>Indiv</t>
  </si>
  <si>
    <t>00572400R</t>
  </si>
  <si>
    <t>směs travní parková, pro běžnou zátěž</t>
  </si>
  <si>
    <t>kg</t>
  </si>
  <si>
    <t>SPCM</t>
  </si>
  <si>
    <t>Specifikace</t>
  </si>
  <si>
    <t>POL3_1</t>
  </si>
  <si>
    <t>150*0,04</t>
  </si>
  <si>
    <t>564851111RT4</t>
  </si>
  <si>
    <t>Podklad ze štěrkodrti s rozprostřením a zhutněním frakce 0-63 mm, tloušťka po zhutnění 150 mm</t>
  </si>
  <si>
    <t>sjezdy (skladba S2) : 38+7+13+20+10+10+40+6+6</t>
  </si>
  <si>
    <t>564861111RT4</t>
  </si>
  <si>
    <t>Podklad ze štěrkodrti s rozprostřením a zhutněním frakce 0-63 mm, tloušťka po zhutnění 200 mm</t>
  </si>
  <si>
    <t>564861113RT4</t>
  </si>
  <si>
    <t>Podklad ze štěrkodrti s rozprostřením a zhutněním frakce 0-63 mm, tloušťka po zhutnění 220 mm</t>
  </si>
  <si>
    <t>siilnice (skladba S3) : 124-(82*0,75)</t>
  </si>
  <si>
    <t>564871111RT4</t>
  </si>
  <si>
    <t>Podklad ze štěrkodrti s rozprostřením a zhutněním frakce 0-63 mm, tloušťka po zhutnění 250 mm</t>
  </si>
  <si>
    <t>chodník (skladba S1) : 18+40+43+38+37+52+11+68+60</t>
  </si>
  <si>
    <t>565151111R00</t>
  </si>
  <si>
    <t>Podklad z kameniva obaleného asfaltem ACP 16+ až ACP 22+, v pruhu šířky do 3 m, třídy 1, tloušťka po zhutnění 70 mm</t>
  </si>
  <si>
    <t>s rozprostřením a zhutněním</t>
  </si>
  <si>
    <t>567122112R00</t>
  </si>
  <si>
    <t>Podklad z kameniva zpevněného cementem SC C8/10, tloušťka po zhutnění 130 mm</t>
  </si>
  <si>
    <t>bez dilatačních spár, s rozprostřením a zhutněním, ošetřením povrchu podkladu vodou</t>
  </si>
  <si>
    <t>124-(82*0,5)</t>
  </si>
  <si>
    <t>573211111R00</t>
  </si>
  <si>
    <t>Postřik živičný spojovací bez posypu kamenivem z asfaltu silničního, v množství od 0,5 do 0,7 kg/m2</t>
  </si>
  <si>
    <t>RTS 22/ I</t>
  </si>
  <si>
    <t>bez posypu kamenivem</t>
  </si>
  <si>
    <t>577131111R00</t>
  </si>
  <si>
    <t>Beton asfaltový s rozprostřením a zhutněním v pruhu šířky do 3 m, ACO 11+, tloušťky 40 mm, plochy přes 1000 m2</t>
  </si>
  <si>
    <t>82+42</t>
  </si>
  <si>
    <t>596215020R00</t>
  </si>
  <si>
    <t>Kladení zámkové dlažby do drtě tloušťka dlažby 60 mm, tloušťka lože 30 mm</t>
  </si>
  <si>
    <t>s provedením lože z kameniva drceného, s vyplněním spár, s dvojitým hutněním a se smetením přebytečného materiálu na krajnici. S dodáním hmot pro lože a výplň spár.</t>
  </si>
  <si>
    <t>596215040R00</t>
  </si>
  <si>
    <t>Kladení zámkové dlažby do drtě tloušťka dlažby 80 mm, tloušťka lože 40 mm</t>
  </si>
  <si>
    <t>74+23,2+49,5+4,5</t>
  </si>
  <si>
    <t>596291111R00</t>
  </si>
  <si>
    <t>Řezání zámkové dlažby tloušťky 60 mm</t>
  </si>
  <si>
    <t>135+84+110</t>
  </si>
  <si>
    <t>596291113R00</t>
  </si>
  <si>
    <t>Řezání zámkové dlažby tloušťky 80 mm</t>
  </si>
  <si>
    <t>60+6+29</t>
  </si>
  <si>
    <t>59245110R</t>
  </si>
  <si>
    <t>dlažba betonová dvouvrstvá, skladebná; obdélník; šedá; l = 200 mm; š = 100 mm; tl. 60,0 mm</t>
  </si>
  <si>
    <t>POL3_</t>
  </si>
  <si>
    <t>((254+128)-49,5)*1,05</t>
  </si>
  <si>
    <t>592451170R</t>
  </si>
  <si>
    <t>dlažba betonová dvouvrstvá; obdélník; šedá; l = 200 mm; š = 100 mm; tl. 80,0 mm</t>
  </si>
  <si>
    <t>(5+10+12+7,2+7,3+4+4)*1,05</t>
  </si>
  <si>
    <t>592451170R-04</t>
  </si>
  <si>
    <t>Betonová dlažba s drážkou - umělá vodící linie, šedá, 200x200x80</t>
  </si>
  <si>
    <t xml:space="preserve">m2    </t>
  </si>
  <si>
    <t>červená - Rovná hrana</t>
  </si>
  <si>
    <t>POP</t>
  </si>
  <si>
    <t>592451172R-13</t>
  </si>
  <si>
    <t>Dlažba HOLLAND I 200 x 100 x 80 mm černá</t>
  </si>
  <si>
    <t>(38+36)*1,05</t>
  </si>
  <si>
    <t>59245264R</t>
  </si>
  <si>
    <t>dlažba betonová dvouvrstvá; obdélník; dlaždice pro nevidomé; červená; l = 200 mm; š = 100 mm; tl. 80,0 mm</t>
  </si>
  <si>
    <t>(16,5+6,7)*1,05</t>
  </si>
  <si>
    <t>Asfaltová zálivka svislých styků mezi novými povrchy vozovky a ostatními konstrukcemi a prvky, vč.živičné emulze a zásypu křemičitým pískem</t>
  </si>
  <si>
    <t xml:space="preserve">m     </t>
  </si>
  <si>
    <t>R-položka</t>
  </si>
  <si>
    <t>POL12_1</t>
  </si>
  <si>
    <t>280+85</t>
  </si>
  <si>
    <t>917862111R00</t>
  </si>
  <si>
    <t>Osazení silničního nebo chodníkového betonového obrubníku stojatého, s boční opěrou z betonu prostého, do lože z betonu prostého C 12/15</t>
  </si>
  <si>
    <t>S dodáním hmot pro lože tl. 80-100 mm.</t>
  </si>
  <si>
    <t>919735114R00</t>
  </si>
  <si>
    <t>Řezání stávajících krytů nebo podkladů živičných, hloubky přes 150 do 200 mm</t>
  </si>
  <si>
    <t>včetně spotřeby vody</t>
  </si>
  <si>
    <t>280+83</t>
  </si>
  <si>
    <t>02</t>
  </si>
  <si>
    <t>Osazení nové dešťové mříže, litiny DN400 do nové nivelety.Úprava bet.vpusti prstýnky (+160mm)</t>
  </si>
  <si>
    <t xml:space="preserve">ks    </t>
  </si>
  <si>
    <t>03</t>
  </si>
  <si>
    <t>Přesun stávajících svislých DZ, vč. zabet.sloupku</t>
  </si>
  <si>
    <t>kus</t>
  </si>
  <si>
    <t>04</t>
  </si>
  <si>
    <t>Zřízení vodorovného značení - DZ č. V4 - dl. 91m</t>
  </si>
  <si>
    <t>soubor</t>
  </si>
  <si>
    <t>05</t>
  </si>
  <si>
    <t>Dobetonávka případně zásyp kačírkem tl. 20 cm - doplnění ke stávajícímu oplocení</t>
  </si>
  <si>
    <t>06</t>
  </si>
  <si>
    <t>SJ01 - odstranění povrchu sjezdu (5,1m3) ze štěrkodrti (odvoz, likvidace), + výškové napojení stávající cesty</t>
  </si>
  <si>
    <t>07</t>
  </si>
  <si>
    <t>SJ02 - rozebrání kamenných kostek (13m2) + přemístění 50m, odstranění a likvidace ŽB nájezdů, + výškové napojení sjezdu - předláždění bet.dlažby 9,3m2</t>
  </si>
  <si>
    <t>08</t>
  </si>
  <si>
    <t>SJ03 - rozebrání bet. dlažby (24m2) + přemístění do 50m, + výškové napojení sjezdu - předláždění bet.dlažby 15m2</t>
  </si>
  <si>
    <t>09</t>
  </si>
  <si>
    <t>SJ04 - vybouraní asfaltového povrchu sjezdu (8m2) + odvoz a likvidace, + výškové napojení sjezdu - předláždění bet.dlažby 6m2</t>
  </si>
  <si>
    <t>10</t>
  </si>
  <si>
    <t>SJ05 - odstranění povrchu sjezdu (6,5m2) ze štěrkodrti (odvoz, likvidace), + úprava napojení, doplnění šterkové vrstvy (6m2)</t>
  </si>
  <si>
    <t>11</t>
  </si>
  <si>
    <t>SJ06 - odstranění povrchu sjezdu (10,5m2) ze štěrkodrti (odvoz, likvidace), + úprava napojení, doplnění šterkové vrstvy</t>
  </si>
  <si>
    <t>12</t>
  </si>
  <si>
    <t>SJ07 - odstranění povrchu sjezdu (20m2) ze štěrkodrti/asfalt (odvoz, likvidace), + úprava napojení, doplnění šterkové vrstvy</t>
  </si>
  <si>
    <t>13</t>
  </si>
  <si>
    <t>VS01 - rozebrání bet. dlažby (2m2) + přemístění do 50m, + výškové napojení vstupu</t>
  </si>
  <si>
    <t>14</t>
  </si>
  <si>
    <t>Splnění podmínek IT NMnM, D+M zemní komory a D+M AROT 110 cca. 15m, vč. zemních prací, dle vyjádření města NMnM</t>
  </si>
  <si>
    <t>59217010R</t>
  </si>
  <si>
    <t>obrubník silniční materiál beton; l = 1000,0 mm; š = 150,0 mm; h = 250,0 mm; barva přírodní</t>
  </si>
  <si>
    <t>3,5+8,5+22+20+21,5+13,5+7,5+19+3,5+4,5+42,5+38,5</t>
  </si>
  <si>
    <t>ztratné : 2,5</t>
  </si>
  <si>
    <t>59217020R</t>
  </si>
  <si>
    <t>obrubník silniční nájezdový; materiál beton; l = 1000,0 mm; š = 148,5 mm; h = 145,0 mm; barva přírodní</t>
  </si>
  <si>
    <t>11+2+3+4+6+10+6+1,5+6+5+1,5+4+4+12+4,5+6+6+1,5</t>
  </si>
  <si>
    <t>ztratné : 1</t>
  </si>
  <si>
    <t>592174230R</t>
  </si>
  <si>
    <t>obrubník chodníkový materiál beton; l = 1000,0 mm; š = 80,0 mm; h = 250,0 mm; barva šedá</t>
  </si>
  <si>
    <t>0,6+3,5+11+24+92+23+7+3,5+9+45+41</t>
  </si>
  <si>
    <t>ztratné : 3,4</t>
  </si>
  <si>
    <t>59217480R</t>
  </si>
  <si>
    <t>obrubník silniční přechodový levý; materiál beton; l = 1000,0 mm; š = 150,0 mm; výškový rozsah h = 150 až 250 mm; barva šedá</t>
  </si>
  <si>
    <t>59217481R</t>
  </si>
  <si>
    <t>obrubník silniční přechodový pravý; materiál beton; l = 1000,0 mm; š = 150,0 mm; výškový rozsah h = 150 až 250 mm; barva šedá</t>
  </si>
  <si>
    <t>979999996R00-13</t>
  </si>
  <si>
    <t>Poplatek za likvidaci asfaltu, vč. nakládání a vod. přemístění</t>
  </si>
  <si>
    <t>t</t>
  </si>
  <si>
    <t>82*0,11*2,2</t>
  </si>
  <si>
    <t>998225111R00</t>
  </si>
  <si>
    <t>Přesun hmot komunikací a letišť, kryt živičný jakékoliv délky objektu</t>
  </si>
  <si>
    <t>Přesun hmot</t>
  </si>
  <si>
    <t>POL7_</t>
  </si>
  <si>
    <t>vodorovně do 200 m</t>
  </si>
  <si>
    <t>živičný, dlážděný</t>
  </si>
  <si>
    <t>979990001R00</t>
  </si>
  <si>
    <t>Poplatek za skládku stavební suti, skupina 17 09 04 z Katalogu odpadů</t>
  </si>
  <si>
    <t>801-3</t>
  </si>
  <si>
    <t>RTS 20/ I</t>
  </si>
  <si>
    <t>RTS 15/ II</t>
  </si>
  <si>
    <t>podkladní kamenivo : (243*0,1)*2,1</t>
  </si>
  <si>
    <t>silnice : (49,2*0,4)*2,1</t>
  </si>
  <si>
    <t>979990103R00</t>
  </si>
  <si>
    <t>Poplatek za skládku za uložení, betonu,  , skupina 17 01 01 z Katalogu odpadů</t>
  </si>
  <si>
    <t>obrubniky : (297*0,15*0,25)*2,2</t>
  </si>
  <si>
    <t>autob.z. : 13*0,1*2,2</t>
  </si>
  <si>
    <t>979083117R00-13</t>
  </si>
  <si>
    <t>Vodorovné přemístění suti na skládku - vzdálenost dle nabídky zhotovitele</t>
  </si>
  <si>
    <t xml:space="preserve"> - vzdálenost dle nabídky zhotovitele</t>
  </si>
  <si>
    <t>92,358+27,36</t>
  </si>
  <si>
    <t>SUM</t>
  </si>
  <si>
    <t>END</t>
  </si>
  <si>
    <t>005111020R</t>
  </si>
  <si>
    <t>Vytyčení stavby</t>
  </si>
  <si>
    <t>Soubor</t>
  </si>
  <si>
    <t>VRN</t>
  </si>
  <si>
    <t>POL99_8</t>
  </si>
  <si>
    <t>Vyhotovení protokolu o vytyčení stavby se seznamem souřadnic vytyčených bodů a jejich polohopisnými (S-JTSK) a výškopisnými (Bpv) hodnotami.</t>
  </si>
  <si>
    <t>005111021R</t>
  </si>
  <si>
    <t>Vytyčení inženýrských sítí</t>
  </si>
  <si>
    <t>Zaměření a vytýčení stávajících inženýrských sítí v místě stavby z hlediska jejich ochrany při provádění stavby.</t>
  </si>
  <si>
    <t>005121010R</t>
  </si>
  <si>
    <t>Vybudování zařízení staveniště</t>
  </si>
  <si>
    <t>Položka zahrnuje i náklady na zabezpečení staveniště, dále</t>
  </si>
  <si>
    <t>Zhotovitel nacení položku na základě svého POV.</t>
  </si>
  <si>
    <t>005121020R</t>
  </si>
  <si>
    <t xml:space="preserve">Provoz zařízení staveniště </t>
  </si>
  <si>
    <t>Náklady na vybavení objektů zařízení staveniště ,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</si>
  <si>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</si>
  <si>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</si>
  <si>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</si>
  <si>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Koordinační činnost dodavatele v rámci stavby, včetně koordinační činnosti se subdodavateli</t>
  </si>
  <si>
    <t>soub.</t>
  </si>
  <si>
    <t>2</t>
  </si>
  <si>
    <t>Inženýrská činnost pro uvedení celého díla do užívání, zajištění dokladů pro uvedení díla do provozu</t>
  </si>
  <si>
    <t>3</t>
  </si>
  <si>
    <t>Předání a převzetí staveniště, stavby, účast na kontrolních dnech, na kolaudačních řízeních</t>
  </si>
  <si>
    <t>005241010R</t>
  </si>
  <si>
    <t xml:space="preserve">Dokumentace skutečného provedení </t>
  </si>
  <si>
    <t>· v případě liniových staveb elaborát pro uložení věcných břemen.</t>
  </si>
  <si>
    <t>Dokumentace skutečného provedení bude zhotovitelem předána objednateli v dohodnutém počtu  paré a bude předána objednateli před vydáním protokolu o evidenci prací nebo před vydáním potvrzení o předání díla. Současně bude objednateli předána v jednom vyhotovení v digitální formě.</t>
  </si>
  <si>
    <t>4</t>
  </si>
  <si>
    <t>Vypracování geometrického plánu</t>
  </si>
  <si>
    <t>Zajistění bezpečného a nepřerušovaného provozu v prostoru dotčeném stavbou, průchod pěších i průjezd vozidel</t>
  </si>
  <si>
    <t>6</t>
  </si>
  <si>
    <t>Přechodné dopravní značení a zařízení</t>
  </si>
  <si>
    <t>kpl</t>
  </si>
  <si>
    <t>-zahrnuje dopravní opatření (dopravní značky a zařízení, zákazy vjezdu, vstupu), dočasné zábory a dopravní zařízení</t>
  </si>
  <si>
    <t>7</t>
  </si>
  <si>
    <t>Geodetické zaměření dokončeného díla</t>
  </si>
  <si>
    <t>Zahrnuje zaměření dokončeného díla Microstation s vyhotovením  polohopisu a výškopisu.</t>
  </si>
  <si>
    <t>-ostatní zaměření a kartografické práce potřebné pro realizaci stavby</t>
  </si>
  <si>
    <t>8</t>
  </si>
  <si>
    <t>Vyřízení zvláštního užívání  komunikací</t>
  </si>
  <si>
    <t>-projednání dopravní inspektorát, správa komunikací, obecní úřad</t>
  </si>
  <si>
    <t>9</t>
  </si>
  <si>
    <t>Statická zkouška únosnosti pláně</t>
  </si>
  <si>
    <t>Náklady spojené s pronájmem pozemku pro potřeby stavby, uzavření smlouvy s KSÚS, nájem.</t>
  </si>
  <si>
    <t>Geodetické zaměření rohů stavby, stabilizace bodů a sestavení laviček.</t>
  </si>
  <si>
    <t>Náklady spojené s případným vypracováním pNáklady spojené se zřízením přípojek energií k objektům zařízení staveniště, vybudování případných měřících odběrných míst a zařízení, případná příprava území pro objekty zařízení staveniště a vlastní vybudování objektů zařízení staveniště.</t>
  </si>
  <si>
    <t>-vnitrostaveništní komunikace, mosty do 5 m délky</t>
  </si>
  <si>
    <t>-zábory, vyřízení povolení pro zábory			-venkovní osvětlení staveniště, výkopů, manipulačních skladových ploch</t>
  </si>
  <si>
    <t>-revizní zprávy zařízení staveniště</t>
  </si>
  <si>
    <t>-čistící zóny u výjezdů ze staveniště</t>
  </si>
  <si>
    <t>-součástí je i projednání povolení</t>
  </si>
  <si>
    <t>Náklady na vyhotovení dokumentace skutečného provedení stavby a její předání objednateli v požadované formě a požadovaném počtu.		Dokumentace skutečného provedení bude minimálně obsahovat kompletní výkresy skutečného provedení a kompletní seznam použitých materiálů. Dokumentace skutečného provedení bude zahrnovat kromě výše uvedeného tyto následující části:</t>
  </si>
  <si>
    <t>· projektovou dokumentaci se zakreslením všech změn odsouhlasených správcem stavby</t>
  </si>
  <si>
    <t>·dokumentaci od příslušných předepsaných zkoušek</t>
  </si>
  <si>
    <t>Koncept dokumentace skutečného provedení  bude předložen objednateli k odsouhlasení.</t>
  </si>
  <si>
    <t>-zaměření skutečného provedení</t>
  </si>
  <si>
    <t>-zaměření pro záborové plány</t>
  </si>
  <si>
    <t>-zaměření pro vecná břemena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</si>
</sst>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2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8" fillId="0" borderId="8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9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49" fontId="0" fillId="0" borderId="11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0" xfId="0" applyBorder="1" applyAlignment="1">
      <alignment horizontal="left" indent="1"/>
    </xf>
    <xf numFmtId="0" fontId="0" fillId="0" borderId="12" xfId="0" applyBorder="1" applyAlignment="1">
      <alignment horizontal="left" vertical="top" indent="1"/>
    </xf>
    <xf numFmtId="0" fontId="8" fillId="0" borderId="13" xfId="0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/>
    <xf numFmtId="0" fontId="0" fillId="0" borderId="15" xfId="0" applyBorder="1"/>
    <xf numFmtId="0" fontId="8" fillId="0" borderId="10" xfId="0" applyFont="1" applyBorder="1" applyAlignment="1">
      <alignment horizontal="left" vertical="center" indent="1"/>
    </xf>
    <xf numFmtId="49" fontId="0" fillId="0" borderId="8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wrapText="1"/>
    </xf>
    <xf numFmtId="1" fontId="8" fillId="0" borderId="8" xfId="0" applyNumberFormat="1" applyFont="1" applyBorder="1" applyAlignment="1">
      <alignment horizontal="right" vertical="center" wrapText="1"/>
    </xf>
    <xf numFmtId="1" fontId="8" fillId="0" borderId="17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7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3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17" xfId="0" applyNumberFormat="1" applyFont="1" applyFill="1" applyBorder="1" applyAlignment="1">
      <alignment vertical="center"/>
    </xf>
    <xf numFmtId="4" fontId="7" fillId="5" borderId="8" xfId="0" applyNumberFormat="1" applyFont="1" applyFill="1" applyBorder="1" applyAlignment="1">
      <alignment vertical="center" wrapText="1"/>
    </xf>
    <xf numFmtId="4" fontId="10" fillId="5" borderId="16" xfId="0" applyNumberFormat="1" applyFont="1" applyFill="1" applyBorder="1" applyAlignment="1">
      <alignment horizontal="center" vertical="center" wrapText="1" shrinkToFit="1"/>
    </xf>
    <xf numFmtId="4" fontId="7" fillId="5" borderId="16" xfId="0" applyNumberFormat="1" applyFont="1" applyFill="1" applyBorder="1" applyAlignment="1">
      <alignment horizontal="center" vertical="center" wrapText="1" shrinkToFit="1"/>
    </xf>
    <xf numFmtId="3" fontId="7" fillId="5" borderId="16" xfId="0" applyNumberFormat="1" applyFont="1" applyFill="1" applyBorder="1" applyAlignment="1">
      <alignment horizontal="center" vertical="center" wrapText="1"/>
    </xf>
    <xf numFmtId="4" fontId="0" fillId="0" borderId="17" xfId="0" applyNumberFormat="1" applyBorder="1" applyAlignment="1">
      <alignment vertical="center"/>
    </xf>
    <xf numFmtId="4" fontId="3" fillId="0" borderId="16" xfId="0" applyNumberFormat="1" applyFont="1" applyBorder="1" applyAlignment="1">
      <alignment horizontal="right" vertical="center" wrapText="1" shrinkToFit="1"/>
    </xf>
    <xf numFmtId="4" fontId="3" fillId="0" borderId="16" xfId="0" applyNumberFormat="1" applyFont="1" applyBorder="1" applyAlignment="1">
      <alignment horizontal="right" vertical="center" shrinkToFit="1"/>
    </xf>
    <xf numFmtId="4" fontId="0" fillId="0" borderId="16" xfId="0" applyNumberFormat="1" applyBorder="1" applyAlignment="1">
      <alignment vertical="center" shrinkToFit="1"/>
    </xf>
    <xf numFmtId="3" fontId="0" fillId="0" borderId="16" xfId="0" applyNumberFormat="1" applyBorder="1" applyAlignment="1">
      <alignment vertical="center"/>
    </xf>
    <xf numFmtId="4" fontId="8" fillId="0" borderId="17" xfId="0" applyNumberFormat="1" applyFont="1" applyBorder="1" applyAlignment="1">
      <alignment vertical="center"/>
    </xf>
    <xf numFmtId="4" fontId="8" fillId="0" borderId="16" xfId="0" applyNumberFormat="1" applyFont="1" applyBorder="1" applyAlignment="1">
      <alignment vertical="center" wrapText="1" shrinkToFit="1"/>
    </xf>
    <xf numFmtId="4" fontId="8" fillId="0" borderId="16" xfId="0" applyNumberFormat="1" applyFont="1" applyBorder="1" applyAlignment="1">
      <alignment vertical="center" shrinkToFit="1"/>
    </xf>
    <xf numFmtId="3" fontId="8" fillId="0" borderId="16" xfId="0" applyNumberFormat="1" applyFont="1" applyBorder="1" applyAlignment="1">
      <alignment vertical="center"/>
    </xf>
    <xf numFmtId="4" fontId="0" fillId="0" borderId="17" xfId="0" applyNumberFormat="1" applyBorder="1" applyAlignment="1">
      <alignment horizontal="left" vertical="center"/>
    </xf>
    <xf numFmtId="4" fontId="0" fillId="0" borderId="16" xfId="0" applyNumberFormat="1" applyBorder="1" applyAlignment="1">
      <alignment vertical="center" wrapText="1" shrinkToFit="1"/>
    </xf>
    <xf numFmtId="4" fontId="0" fillId="3" borderId="16" xfId="0" applyNumberFormat="1" applyFill="1" applyBorder="1" applyAlignment="1">
      <alignment vertical="center" wrapText="1" shrinkToFit="1"/>
    </xf>
    <xf numFmtId="4" fontId="0" fillId="3" borderId="16" xfId="0" applyNumberFormat="1" applyFill="1" applyBorder="1" applyAlignment="1">
      <alignment vertical="center" shrinkToFit="1"/>
    </xf>
    <xf numFmtId="3" fontId="0" fillId="3" borderId="16" xfId="0" applyNumberFormat="1" applyFill="1" applyBorder="1" applyAlignment="1">
      <alignment vertical="center"/>
    </xf>
    <xf numFmtId="0" fontId="4" fillId="3" borderId="24" xfId="0" applyFont="1" applyFill="1" applyBorder="1" applyAlignment="1">
      <alignment horizontal="left" vertical="center" indent="1"/>
    </xf>
    <xf numFmtId="0" fontId="5" fillId="3" borderId="25" xfId="0" applyFont="1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4" fontId="4" fillId="3" borderId="25" xfId="0" applyNumberFormat="1" applyFont="1" applyFill="1" applyBorder="1" applyAlignment="1">
      <alignment horizontal="left" vertical="center"/>
    </xf>
    <xf numFmtId="49" fontId="0" fillId="3" borderId="26" xfId="0" applyNumberFormat="1" applyFill="1" applyBorder="1" applyAlignment="1">
      <alignment horizontal="left" vertical="center"/>
    </xf>
    <xf numFmtId="0" fontId="0" fillId="3" borderId="25" xfId="0" applyFill="1" applyBorder="1" applyAlignment="1">
      <alignment wrapText="1"/>
    </xf>
    <xf numFmtId="0" fontId="0" fillId="3" borderId="25" xfId="0" applyFill="1" applyBorder="1"/>
    <xf numFmtId="49" fontId="8" fillId="3" borderId="26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/>
    </xf>
    <xf numFmtId="0" fontId="7" fillId="0" borderId="23" xfId="0" applyFont="1" applyBorder="1"/>
    <xf numFmtId="0" fontId="16" fillId="5" borderId="1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164" fontId="7" fillId="0" borderId="16" xfId="0" applyNumberFormat="1" applyFont="1" applyBorder="1" applyAlignment="1">
      <alignment vertical="center"/>
    </xf>
    <xf numFmtId="164" fontId="7" fillId="3" borderId="1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16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vertical="center"/>
    </xf>
    <xf numFmtId="4" fontId="7" fillId="3" borderId="16" xfId="0" applyNumberFormat="1" applyFont="1" applyFill="1" applyBorder="1" applyAlignment="1">
      <alignment horizontal="center" vertical="center"/>
    </xf>
    <xf numFmtId="4" fontId="7" fillId="3" borderId="1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5" fillId="0" borderId="16" xfId="0" applyFont="1" applyBorder="1" applyAlignment="1">
      <alignment vertical="center"/>
    </xf>
    <xf numFmtId="0" fontId="15" fillId="3" borderId="16" xfId="0" applyFont="1" applyFill="1" applyBorder="1" applyAlignment="1">
      <alignment vertical="center"/>
    </xf>
    <xf numFmtId="49" fontId="0" fillId="3" borderId="8" xfId="0" applyNumberFormat="1" applyFill="1" applyBorder="1" applyAlignment="1">
      <alignment vertical="center"/>
    </xf>
    <xf numFmtId="0" fontId="0" fillId="5" borderId="16" xfId="0" applyFill="1" applyBorder="1"/>
    <xf numFmtId="0" fontId="0" fillId="5" borderId="16" xfId="0" applyFill="1" applyBorder="1" applyAlignment="1">
      <alignment horizontal="center"/>
    </xf>
    <xf numFmtId="49" fontId="0" fillId="5" borderId="16" xfId="0" applyNumberFormat="1" applyFill="1" applyBorder="1"/>
    <xf numFmtId="0" fontId="0" fillId="5" borderId="16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7" xfId="0" applyFont="1" applyFill="1" applyBorder="1" applyAlignment="1">
      <alignment vertical="top"/>
    </xf>
    <xf numFmtId="49" fontId="8" fillId="3" borderId="8" xfId="0" applyNumberFormat="1" applyFont="1" applyFill="1" applyBorder="1" applyAlignment="1">
      <alignment vertical="top"/>
    </xf>
    <xf numFmtId="0" fontId="8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8" xfId="0" applyFont="1" applyFill="1" applyBorder="1" applyAlignment="1">
      <alignment horizontal="center" vertical="top" shrinkToFit="1"/>
    </xf>
    <xf numFmtId="165" fontId="8" fillId="3" borderId="8" xfId="0" applyNumberFormat="1" applyFont="1" applyFill="1" applyBorder="1" applyAlignment="1">
      <alignment vertical="top" shrinkToFit="1"/>
    </xf>
    <xf numFmtId="4" fontId="8" fillId="3" borderId="8" xfId="0" applyNumberFormat="1" applyFont="1" applyFill="1" applyBorder="1" applyAlignment="1">
      <alignment vertical="top" shrinkToFit="1"/>
    </xf>
    <xf numFmtId="4" fontId="8" fillId="3" borderId="19" xfId="0" applyNumberFormat="1" applyFont="1" applyFill="1" applyBorder="1" applyAlignment="1">
      <alignment vertical="top" shrinkToFit="1"/>
    </xf>
    <xf numFmtId="0" fontId="17" fillId="0" borderId="27" xfId="0" applyFont="1" applyBorder="1" applyAlignment="1">
      <alignment vertical="top"/>
    </xf>
    <xf numFmtId="49" fontId="17" fillId="0" borderId="28" xfId="0" applyNumberFormat="1" applyFont="1" applyBorder="1" applyAlignment="1">
      <alignment vertical="top"/>
    </xf>
    <xf numFmtId="0" fontId="17" fillId="0" borderId="28" xfId="0" applyFont="1" applyBorder="1" applyAlignment="1">
      <alignment horizontal="center" vertical="top" shrinkToFit="1"/>
    </xf>
    <xf numFmtId="165" fontId="17" fillId="0" borderId="28" xfId="0" applyNumberFormat="1" applyFont="1" applyBorder="1" applyAlignment="1">
      <alignment vertical="top" shrinkToFit="1"/>
    </xf>
    <xf numFmtId="4" fontId="17" fillId="4" borderId="28" xfId="0" applyNumberFormat="1" applyFont="1" applyFill="1" applyBorder="1" applyAlignment="1" applyProtection="1">
      <alignment vertical="top" shrinkToFit="1"/>
      <protection locked="0"/>
    </xf>
    <xf numFmtId="4" fontId="17" fillId="0" borderId="28" xfId="0" applyNumberFormat="1" applyFont="1" applyBorder="1" applyAlignment="1">
      <alignment vertical="top" shrinkToFit="1"/>
    </xf>
    <xf numFmtId="4" fontId="17" fillId="0" borderId="29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49" fontId="8" fillId="3" borderId="8" xfId="0" applyNumberFormat="1" applyFont="1" applyFill="1" applyBorder="1" applyAlignment="1">
      <alignment horizontal="left" vertical="top" wrapText="1"/>
    </xf>
    <xf numFmtId="49" fontId="17" fillId="0" borderId="28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17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3" borderId="17" xfId="0" applyNumberFormat="1" applyFill="1" applyBorder="1" applyAlignment="1">
      <alignment vertical="center"/>
    </xf>
    <xf numFmtId="4" fontId="0" fillId="3" borderId="8" xfId="0" applyNumberFormat="1" applyFill="1" applyBorder="1" applyAlignment="1">
      <alignment vertical="center"/>
    </xf>
    <xf numFmtId="4" fontId="0" fillId="3" borderId="19" xfId="0" applyNumberFormat="1" applyFill="1" applyBorder="1" applyAlignment="1">
      <alignment vertical="center"/>
    </xf>
    <xf numFmtId="0" fontId="8" fillId="4" borderId="13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9" xfId="0" applyBorder="1" applyAlignment="1">
      <alignment horizontal="right" indent="1"/>
    </xf>
    <xf numFmtId="4" fontId="13" fillId="0" borderId="17" xfId="0" applyNumberFormat="1" applyFont="1" applyBorder="1" applyAlignment="1">
      <alignment horizontal="right" vertical="center" indent="1"/>
    </xf>
    <xf numFmtId="4" fontId="13" fillId="0" borderId="11" xfId="0" applyNumberFormat="1" applyFont="1" applyBorder="1" applyAlignment="1">
      <alignment horizontal="right" vertical="center" inden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/>
    </xf>
    <xf numFmtId="4" fontId="13" fillId="0" borderId="19" xfId="0" applyNumberFormat="1" applyFont="1" applyBorder="1" applyAlignment="1">
      <alignment horizontal="right" vertical="center" indent="1"/>
    </xf>
    <xf numFmtId="49" fontId="6" fillId="3" borderId="13" xfId="0" applyNumberFormat="1" applyFont="1" applyFill="1" applyBorder="1" applyAlignment="1">
      <alignment horizontal="left" vertical="center" wrapText="1"/>
    </xf>
    <xf numFmtId="0" fontId="0" fillId="3" borderId="13" xfId="0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11" fillId="0" borderId="17" xfId="0" applyNumberFormat="1" applyFont="1" applyBorder="1" applyAlignment="1">
      <alignment vertical="center"/>
    </xf>
    <xf numFmtId="4" fontId="11" fillId="0" borderId="8" xfId="0" applyNumberFormat="1" applyFont="1" applyBorder="1" applyAlignment="1">
      <alignment vertical="center"/>
    </xf>
    <xf numFmtId="2" fontId="12" fillId="3" borderId="25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17" xfId="0" applyNumberFormat="1" applyFont="1" applyBorder="1" applyAlignment="1">
      <alignment horizontal="right" vertical="center" indent="1"/>
    </xf>
    <xf numFmtId="4" fontId="11" fillId="0" borderId="19" xfId="0" applyNumberFormat="1" applyFont="1" applyBorder="1" applyAlignment="1">
      <alignment horizontal="right" vertical="center" indent="1"/>
    </xf>
    <xf numFmtId="0" fontId="0" fillId="0" borderId="13" xfId="0" applyBorder="1" applyAlignment="1">
      <alignment horizontal="center" wrapText="1"/>
    </xf>
    <xf numFmtId="4" fontId="11" fillId="0" borderId="17" xfId="0" applyNumberFormat="1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 indent="1"/>
    </xf>
    <xf numFmtId="4" fontId="12" fillId="3" borderId="25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8" xfId="0" applyNumberFormat="1" applyBorder="1" applyAlignment="1">
      <alignment vertical="center" shrinkToFit="1"/>
    </xf>
    <xf numFmtId="49" fontId="0" fillId="0" borderId="19" xfId="0" applyNumberFormat="1" applyBorder="1" applyAlignment="1">
      <alignment vertical="center" shrinkToFi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19" fillId="0" borderId="13" xfId="0" applyNumberFormat="1" applyFont="1" applyBorder="1" applyAlignment="1">
      <alignment horizontal="left" vertical="top" wrapText="1"/>
    </xf>
    <xf numFmtId="0" fontId="19" fillId="0" borderId="13" xfId="0" applyNumberFormat="1" applyFont="1" applyBorder="1" applyAlignment="1">
      <alignment vertical="top" wrapText="1"/>
    </xf>
    <xf numFmtId="0" fontId="17" fillId="0" borderId="13" xfId="0" applyNumberFormat="1" applyFont="1" applyBorder="1" applyAlignment="1">
      <alignment horizontal="left" vertical="top" wrapText="1"/>
    </xf>
    <xf numFmtId="0" fontId="17" fillId="0" borderId="13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vertical="center"/>
    </xf>
    <xf numFmtId="49" fontId="0" fillId="3" borderId="8" xfId="0" applyNumberForma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9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tabSelected="1" workbookViewId="0">
      <selection activeCell="J13" sqref="J13"/>
    </sheetView>
  </sheetViews>
  <sheetFormatPr defaultRowHeight="12.75"/>
  <sheetData>
    <row r="1" spans="1:7">
      <c r="A1" s="21" t="s">
        <v>38</v>
      </c>
    </row>
    <row r="2" spans="1:7" ht="57.75" customHeight="1">
      <c r="A2" s="177" t="s">
        <v>39</v>
      </c>
      <c r="B2" s="177"/>
      <c r="C2" s="177"/>
      <c r="D2" s="177"/>
      <c r="E2" s="177"/>
      <c r="F2" s="177"/>
      <c r="G2" s="177"/>
    </row>
  </sheetData>
  <sheetProtection password="9231" sheet="1" formatRows="0"/>
  <mergeCells count="1">
    <mergeCell ref="A2:G2"/>
  </mergeCells>
  <phoneticPr fontId="1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8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36</v>
      </c>
      <c r="B1" s="190" t="s">
        <v>41</v>
      </c>
      <c r="C1" s="191"/>
      <c r="D1" s="191"/>
      <c r="E1" s="191"/>
      <c r="F1" s="191"/>
      <c r="G1" s="191"/>
      <c r="H1" s="191"/>
      <c r="I1" s="191"/>
      <c r="J1" s="192"/>
    </row>
    <row r="2" spans="1:15" ht="36" customHeight="1">
      <c r="A2" s="2"/>
      <c r="B2" s="76" t="s">
        <v>22</v>
      </c>
      <c r="C2" s="77"/>
      <c r="D2" s="78" t="s">
        <v>43</v>
      </c>
      <c r="E2" s="197" t="s">
        <v>44</v>
      </c>
      <c r="F2" s="198"/>
      <c r="G2" s="198"/>
      <c r="H2" s="198"/>
      <c r="I2" s="198"/>
      <c r="J2" s="199"/>
      <c r="O2" s="1"/>
    </row>
    <row r="3" spans="1:15" ht="27" hidden="1" customHeight="1">
      <c r="A3" s="2"/>
      <c r="B3" s="79"/>
      <c r="C3" s="77"/>
      <c r="D3" s="80"/>
      <c r="E3" s="200"/>
      <c r="F3" s="201"/>
      <c r="G3" s="201"/>
      <c r="H3" s="201"/>
      <c r="I3" s="201"/>
      <c r="J3" s="202"/>
    </row>
    <row r="4" spans="1:15" ht="23.25" customHeight="1">
      <c r="A4" s="2"/>
      <c r="B4" s="81"/>
      <c r="C4" s="82"/>
      <c r="D4" s="83"/>
      <c r="E4" s="205"/>
      <c r="F4" s="205"/>
      <c r="G4" s="205"/>
      <c r="H4" s="205"/>
      <c r="I4" s="205"/>
      <c r="J4" s="206"/>
    </row>
    <row r="5" spans="1:15" ht="24" customHeight="1">
      <c r="A5" s="2"/>
      <c r="B5" s="31" t="s">
        <v>42</v>
      </c>
      <c r="D5" s="209"/>
      <c r="E5" s="210"/>
      <c r="F5" s="210"/>
      <c r="G5" s="210"/>
      <c r="H5" s="18" t="s">
        <v>40</v>
      </c>
      <c r="I5" s="22"/>
      <c r="J5" s="8"/>
    </row>
    <row r="6" spans="1:15" ht="15.75" customHeight="1">
      <c r="A6" s="2"/>
      <c r="B6" s="28"/>
      <c r="C6" s="55"/>
      <c r="D6" s="211"/>
      <c r="E6" s="212"/>
      <c r="F6" s="212"/>
      <c r="G6" s="212"/>
      <c r="H6" s="18" t="s">
        <v>34</v>
      </c>
      <c r="I6" s="22"/>
      <c r="J6" s="8"/>
    </row>
    <row r="7" spans="1:15" ht="15.75" customHeight="1">
      <c r="A7" s="2"/>
      <c r="B7" s="29"/>
      <c r="C7" s="56"/>
      <c r="D7" s="53"/>
      <c r="E7" s="213"/>
      <c r="F7" s="214"/>
      <c r="G7" s="214"/>
      <c r="H7" s="24"/>
      <c r="I7" s="23"/>
      <c r="J7" s="34"/>
    </row>
    <row r="8" spans="1:15" ht="24" hidden="1" customHeight="1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>
      <c r="A9" s="2"/>
      <c r="B9" s="2"/>
      <c r="D9" s="51"/>
      <c r="H9" s="18" t="s">
        <v>34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19</v>
      </c>
      <c r="D11" s="185"/>
      <c r="E11" s="185"/>
      <c r="F11" s="185"/>
      <c r="G11" s="185"/>
      <c r="H11" s="18" t="s">
        <v>40</v>
      </c>
      <c r="I11" s="84"/>
      <c r="J11" s="8"/>
    </row>
    <row r="12" spans="1:15" ht="15.75" customHeight="1">
      <c r="A12" s="2"/>
      <c r="B12" s="28"/>
      <c r="C12" s="55"/>
      <c r="D12" s="204"/>
      <c r="E12" s="204"/>
      <c r="F12" s="204"/>
      <c r="G12" s="204"/>
      <c r="H12" s="18" t="s">
        <v>34</v>
      </c>
      <c r="I12" s="84"/>
      <c r="J12" s="8"/>
    </row>
    <row r="13" spans="1:15" ht="15.75" customHeight="1">
      <c r="A13" s="2"/>
      <c r="B13" s="29"/>
      <c r="C13" s="56"/>
      <c r="D13" s="85"/>
      <c r="E13" s="207"/>
      <c r="F13" s="208"/>
      <c r="G13" s="208"/>
      <c r="H13" s="19"/>
      <c r="I13" s="23"/>
      <c r="J13" s="34"/>
    </row>
    <row r="14" spans="1:15" ht="24" customHeight="1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32</v>
      </c>
      <c r="C15" s="61"/>
      <c r="D15" s="54"/>
      <c r="E15" s="203"/>
      <c r="F15" s="203"/>
      <c r="G15" s="186"/>
      <c r="H15" s="186"/>
      <c r="I15" s="186" t="s">
        <v>29</v>
      </c>
      <c r="J15" s="187"/>
    </row>
    <row r="16" spans="1:15" ht="23.25" customHeight="1">
      <c r="A16" s="138" t="s">
        <v>24</v>
      </c>
      <c r="B16" s="38" t="s">
        <v>24</v>
      </c>
      <c r="C16" s="62"/>
      <c r="D16" s="63"/>
      <c r="E16" s="188"/>
      <c r="F16" s="196"/>
      <c r="G16" s="188"/>
      <c r="H16" s="196"/>
      <c r="I16" s="188">
        <f>SUMIF(F57:F64,A16,I57:I64)+SUMIF(F57:F64,"PSU",I57:I64)</f>
        <v>0</v>
      </c>
      <c r="J16" s="189"/>
    </row>
    <row r="17" spans="1:10" ht="23.25" customHeight="1">
      <c r="A17" s="138" t="s">
        <v>25</v>
      </c>
      <c r="B17" s="38" t="s">
        <v>25</v>
      </c>
      <c r="C17" s="62"/>
      <c r="D17" s="63"/>
      <c r="E17" s="188"/>
      <c r="F17" s="196"/>
      <c r="G17" s="188"/>
      <c r="H17" s="196"/>
      <c r="I17" s="188">
        <f>SUMIF(F57:F64,A17,I57:I64)</f>
        <v>0</v>
      </c>
      <c r="J17" s="189"/>
    </row>
    <row r="18" spans="1:10" ht="23.25" customHeight="1">
      <c r="A18" s="138" t="s">
        <v>26</v>
      </c>
      <c r="B18" s="38" t="s">
        <v>26</v>
      </c>
      <c r="C18" s="62"/>
      <c r="D18" s="63"/>
      <c r="E18" s="188"/>
      <c r="F18" s="196"/>
      <c r="G18" s="188"/>
      <c r="H18" s="196"/>
      <c r="I18" s="188">
        <f>SUMIF(F57:F64,A18,I57:I64)</f>
        <v>0</v>
      </c>
      <c r="J18" s="189"/>
    </row>
    <row r="19" spans="1:10" ht="23.25" customHeight="1">
      <c r="A19" s="138" t="s">
        <v>76</v>
      </c>
      <c r="B19" s="38" t="s">
        <v>27</v>
      </c>
      <c r="C19" s="62"/>
      <c r="D19" s="63"/>
      <c r="E19" s="188"/>
      <c r="F19" s="196"/>
      <c r="G19" s="188"/>
      <c r="H19" s="196"/>
      <c r="I19" s="188">
        <f>SUMIF(F57:F64,A19,I57:I64)</f>
        <v>0</v>
      </c>
      <c r="J19" s="189"/>
    </row>
    <row r="20" spans="1:10" ht="23.25" customHeight="1">
      <c r="A20" s="138" t="s">
        <v>77</v>
      </c>
      <c r="B20" s="38" t="s">
        <v>28</v>
      </c>
      <c r="C20" s="62"/>
      <c r="D20" s="63"/>
      <c r="E20" s="188"/>
      <c r="F20" s="196"/>
      <c r="G20" s="188"/>
      <c r="H20" s="196"/>
      <c r="I20" s="188">
        <f>SUMIF(F57:F64,A20,I57:I64)</f>
        <v>0</v>
      </c>
      <c r="J20" s="189"/>
    </row>
    <row r="21" spans="1:10" ht="23.25" customHeight="1">
      <c r="A21" s="2"/>
      <c r="B21" s="48" t="s">
        <v>29</v>
      </c>
      <c r="C21" s="64"/>
      <c r="D21" s="65"/>
      <c r="E21" s="222"/>
      <c r="F21" s="223"/>
      <c r="G21" s="222"/>
      <c r="H21" s="223"/>
      <c r="I21" s="222">
        <f>SUM(I16:J20)</f>
        <v>0</v>
      </c>
      <c r="J21" s="227"/>
    </row>
    <row r="22" spans="1:10" ht="33" customHeight="1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 ca="1"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15">
        <f ca="1">ZakladDPHSniVypocet</f>
        <v>0</v>
      </c>
      <c r="H23" s="216"/>
      <c r="I23" s="216"/>
      <c r="J23" s="40" t="str">
        <f t="shared" ref="J23:J28" ca="1" si="0">Mena</f>
        <v>CZK</v>
      </c>
    </row>
    <row r="24" spans="1:10" ht="23.25" customHeight="1">
      <c r="A24" s="2">
        <f>(A23-INT(A23))*100</f>
        <v>0</v>
      </c>
      <c r="B24" s="38" t="s">
        <v>13</v>
      </c>
      <c r="C24" s="62"/>
      <c r="D24" s="63"/>
      <c r="E24" s="67">
        <f ca="1">SazbaDPH1</f>
        <v>15</v>
      </c>
      <c r="F24" s="39" t="s">
        <v>0</v>
      </c>
      <c r="G24" s="225">
        <f>A23</f>
        <v>0</v>
      </c>
      <c r="H24" s="226"/>
      <c r="I24" s="226"/>
      <c r="J24" s="40" t="str">
        <f t="shared" ca="1" si="0"/>
        <v>CZK</v>
      </c>
    </row>
    <row r="25" spans="1:10" ht="23.25" customHeight="1">
      <c r="A25" s="2">
        <f ca="1"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15">
        <f ca="1">ZakladDPHZaklVypocet</f>
        <v>0</v>
      </c>
      <c r="H25" s="216"/>
      <c r="I25" s="216"/>
      <c r="J25" s="40" t="str">
        <f t="shared" ca="1" si="0"/>
        <v>CZK</v>
      </c>
    </row>
    <row r="26" spans="1:10" ht="23.25" customHeight="1">
      <c r="A26" s="2">
        <f ca="1">(A25-INT(A25))*100</f>
        <v>0</v>
      </c>
      <c r="B26" s="32" t="s">
        <v>15</v>
      </c>
      <c r="C26" s="68"/>
      <c r="D26" s="54"/>
      <c r="E26" s="69">
        <f ca="1">SazbaDPH2</f>
        <v>21</v>
      </c>
      <c r="F26" s="30" t="s">
        <v>0</v>
      </c>
      <c r="G26" s="193">
        <f ca="1">A25</f>
        <v>0</v>
      </c>
      <c r="H26" s="194"/>
      <c r="I26" s="194"/>
      <c r="J26" s="37" t="str">
        <f t="shared" ca="1" si="0"/>
        <v>CZK</v>
      </c>
    </row>
    <row r="27" spans="1:10" ht="23.25" customHeight="1" thickBot="1">
      <c r="A27" s="2">
        <f ca="1">ZakladDPHSni+DPHSni+ZakladDPHZakl+DPHZakl</f>
        <v>0</v>
      </c>
      <c r="B27" s="31" t="s">
        <v>4</v>
      </c>
      <c r="C27" s="70"/>
      <c r="D27" s="71"/>
      <c r="E27" s="70"/>
      <c r="F27" s="16"/>
      <c r="G27" s="195">
        <f ca="1">CenaCelkem-(ZakladDPHSni+DPHSni+ZakladDPHZakl+DPHZakl)</f>
        <v>0</v>
      </c>
      <c r="H27" s="195"/>
      <c r="I27" s="195"/>
      <c r="J27" s="41" t="str">
        <f t="shared" ca="1" si="0"/>
        <v>CZK</v>
      </c>
    </row>
    <row r="28" spans="1:10" ht="27.75" hidden="1" customHeight="1" thickBot="1">
      <c r="A28" s="2"/>
      <c r="B28" s="111" t="s">
        <v>23</v>
      </c>
      <c r="C28" s="112"/>
      <c r="D28" s="112"/>
      <c r="E28" s="113"/>
      <c r="F28" s="114"/>
      <c r="G28" s="217">
        <f ca="1">ZakladDPHSniVypocet+ZakladDPHZaklVypocet</f>
        <v>0</v>
      </c>
      <c r="H28" s="217"/>
      <c r="I28" s="217"/>
      <c r="J28" s="115" t="str">
        <f t="shared" ca="1" si="0"/>
        <v>CZK</v>
      </c>
    </row>
    <row r="29" spans="1:10" ht="27.75" customHeight="1" thickBot="1">
      <c r="A29" s="2">
        <f>(A27-INT(A27))*100</f>
        <v>0</v>
      </c>
      <c r="B29" s="111" t="s">
        <v>35</v>
      </c>
      <c r="C29" s="116"/>
      <c r="D29" s="116"/>
      <c r="E29" s="116"/>
      <c r="F29" s="117"/>
      <c r="G29" s="228">
        <f>A27</f>
        <v>0</v>
      </c>
      <c r="H29" s="228"/>
      <c r="I29" s="228"/>
      <c r="J29" s="118" t="s">
        <v>54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218"/>
      <c r="E34" s="219"/>
      <c r="G34" s="220"/>
      <c r="H34" s="221"/>
      <c r="I34" s="221"/>
      <c r="J34" s="25"/>
    </row>
    <row r="35" spans="1:10" ht="12.75" customHeight="1">
      <c r="A35" s="2"/>
      <c r="B35" s="2"/>
      <c r="D35" s="224" t="s">
        <v>2</v>
      </c>
      <c r="E35" s="224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>
      <c r="B37" s="88" t="s">
        <v>16</v>
      </c>
      <c r="C37" s="89"/>
      <c r="D37" s="89"/>
      <c r="E37" s="89"/>
      <c r="F37" s="90"/>
      <c r="G37" s="90"/>
      <c r="H37" s="90"/>
      <c r="I37" s="90"/>
      <c r="J37" s="91"/>
    </row>
    <row r="38" spans="1:10" ht="25.5" customHeight="1">
      <c r="A38" s="87" t="s">
        <v>37</v>
      </c>
      <c r="B38" s="92" t="s">
        <v>17</v>
      </c>
      <c r="C38" s="93" t="s">
        <v>5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18</v>
      </c>
      <c r="I38" s="95" t="s">
        <v>1</v>
      </c>
      <c r="J38" s="96" t="s">
        <v>0</v>
      </c>
    </row>
    <row r="39" spans="1:10" ht="25.5" hidden="1" customHeight="1">
      <c r="A39" s="87">
        <v>1</v>
      </c>
      <c r="B39" s="97" t="s">
        <v>45</v>
      </c>
      <c r="C39" s="181"/>
      <c r="D39" s="181"/>
      <c r="E39" s="181"/>
      <c r="F39" s="98">
        <f ca="1">'101 01 Pol'!AE130+'999 01 Pol'!AE53</f>
        <v>0</v>
      </c>
      <c r="G39" s="99">
        <f ca="1">'101 01 Pol'!AF130+'999 01 Pol'!AF53</f>
        <v>0</v>
      </c>
      <c r="H39" s="100">
        <f t="shared" ref="H39:H44" ca="1" si="1">(F39*SazbaDPH1/100)+(G39*SazbaDPH2/100)</f>
        <v>0</v>
      </c>
      <c r="I39" s="100">
        <f>F39+G39+H39</f>
        <v>0</v>
      </c>
      <c r="J39" s="101" t="str">
        <f ca="1">IF(CenaCelkemVypocet=0,"",I39/CenaCelkemVypocet*100)</f>
        <v/>
      </c>
    </row>
    <row r="40" spans="1:10" ht="25.5" customHeight="1">
      <c r="A40" s="87">
        <v>2</v>
      </c>
      <c r="B40" s="102"/>
      <c r="C40" s="180" t="s">
        <v>46</v>
      </c>
      <c r="D40" s="180"/>
      <c r="E40" s="180"/>
      <c r="F40" s="103"/>
      <c r="G40" s="104"/>
      <c r="H40" s="104">
        <f t="shared" ca="1" si="1"/>
        <v>0</v>
      </c>
      <c r="I40" s="104"/>
      <c r="J40" s="105"/>
    </row>
    <row r="41" spans="1:10" ht="25.5" customHeight="1">
      <c r="A41" s="87">
        <v>2</v>
      </c>
      <c r="B41" s="102" t="s">
        <v>47</v>
      </c>
      <c r="C41" s="180" t="s">
        <v>48</v>
      </c>
      <c r="D41" s="180"/>
      <c r="E41" s="180"/>
      <c r="F41" s="103">
        <f ca="1">'101 01 Pol'!AE130</f>
        <v>0</v>
      </c>
      <c r="G41" s="104">
        <f ca="1">'101 01 Pol'!AF130</f>
        <v>0</v>
      </c>
      <c r="H41" s="104">
        <f t="shared" ca="1" si="1"/>
        <v>0</v>
      </c>
      <c r="I41" s="104">
        <f>F41+G41+H41</f>
        <v>0</v>
      </c>
      <c r="J41" s="105" t="str">
        <f ca="1">IF(CenaCelkemVypocet=0,"",I41/CenaCelkemVypocet*100)</f>
        <v/>
      </c>
    </row>
    <row r="42" spans="1:10" ht="25.5" customHeight="1">
      <c r="A42" s="87">
        <v>3</v>
      </c>
      <c r="B42" s="106" t="s">
        <v>49</v>
      </c>
      <c r="C42" s="181" t="s">
        <v>50</v>
      </c>
      <c r="D42" s="181"/>
      <c r="E42" s="181"/>
      <c r="F42" s="107">
        <f ca="1">'101 01 Pol'!AE130</f>
        <v>0</v>
      </c>
      <c r="G42" s="100">
        <f ca="1">'101 01 Pol'!AF130</f>
        <v>0</v>
      </c>
      <c r="H42" s="100">
        <f t="shared" ca="1" si="1"/>
        <v>0</v>
      </c>
      <c r="I42" s="100">
        <f>F42+G42+H42</f>
        <v>0</v>
      </c>
      <c r="J42" s="101" t="str">
        <f ca="1">IF(CenaCelkemVypocet=0,"",I42/CenaCelkemVypocet*100)</f>
        <v/>
      </c>
    </row>
    <row r="43" spans="1:10" ht="25.5" customHeight="1">
      <c r="A43" s="87">
        <v>2</v>
      </c>
      <c r="B43" s="102" t="s">
        <v>51</v>
      </c>
      <c r="C43" s="180" t="s">
        <v>52</v>
      </c>
      <c r="D43" s="180"/>
      <c r="E43" s="180"/>
      <c r="F43" s="103">
        <f ca="1">'999 01 Pol'!AE53</f>
        <v>0</v>
      </c>
      <c r="G43" s="104">
        <f ca="1">'999 01 Pol'!AF53</f>
        <v>0</v>
      </c>
      <c r="H43" s="104">
        <f t="shared" ca="1" si="1"/>
        <v>0</v>
      </c>
      <c r="I43" s="104">
        <f>F43+G43+H43</f>
        <v>0</v>
      </c>
      <c r="J43" s="105" t="str">
        <f ca="1">IF(CenaCelkemVypocet=0,"",I43/CenaCelkemVypocet*100)</f>
        <v/>
      </c>
    </row>
    <row r="44" spans="1:10" ht="25.5" customHeight="1">
      <c r="A44" s="87">
        <v>3</v>
      </c>
      <c r="B44" s="106" t="s">
        <v>49</v>
      </c>
      <c r="C44" s="181" t="s">
        <v>50</v>
      </c>
      <c r="D44" s="181"/>
      <c r="E44" s="181"/>
      <c r="F44" s="107">
        <f ca="1">'999 01 Pol'!AE53</f>
        <v>0</v>
      </c>
      <c r="G44" s="100">
        <f ca="1">'999 01 Pol'!AF53</f>
        <v>0</v>
      </c>
      <c r="H44" s="100">
        <f t="shared" ca="1" si="1"/>
        <v>0</v>
      </c>
      <c r="I44" s="100">
        <f>F44+G44+H44</f>
        <v>0</v>
      </c>
      <c r="J44" s="101" t="str">
        <f ca="1">IF(CenaCelkemVypocet=0,"",I44/CenaCelkemVypocet*100)</f>
        <v/>
      </c>
    </row>
    <row r="45" spans="1:10" ht="25.5" customHeight="1">
      <c r="A45" s="87"/>
      <c r="B45" s="182" t="s">
        <v>53</v>
      </c>
      <c r="C45" s="183"/>
      <c r="D45" s="183"/>
      <c r="E45" s="184"/>
      <c r="F45" s="108">
        <f>SUMIF(A39:A44,"=1",F39:F44)</f>
        <v>0</v>
      </c>
      <c r="G45" s="109">
        <f>SUMIF(A39:A44,"=1",G39:G44)</f>
        <v>0</v>
      </c>
      <c r="H45" s="109">
        <f>SUMIF(A39:A44,"=1",H39:H44)</f>
        <v>0</v>
      </c>
      <c r="I45" s="109">
        <f>SUMIF(A39:A44,"=1",I39:I44)</f>
        <v>0</v>
      </c>
      <c r="J45" s="110">
        <f>SUMIF(A39:A44,"=1",J39:J44)</f>
        <v>0</v>
      </c>
    </row>
    <row r="47" spans="1:10">
      <c r="A47" t="s">
        <v>55</v>
      </c>
      <c r="B47" t="s">
        <v>56</v>
      </c>
    </row>
    <row r="48" spans="1:10">
      <c r="A48" t="s">
        <v>57</v>
      </c>
      <c r="B48" t="s">
        <v>58</v>
      </c>
    </row>
    <row r="49" spans="1:10">
      <c r="A49" t="s">
        <v>59</v>
      </c>
      <c r="B49" t="s">
        <v>60</v>
      </c>
    </row>
    <row r="50" spans="1:10">
      <c r="A50" t="s">
        <v>57</v>
      </c>
      <c r="B50" t="s">
        <v>61</v>
      </c>
    </row>
    <row r="51" spans="1:10">
      <c r="A51" t="s">
        <v>59</v>
      </c>
      <c r="B51" t="s">
        <v>60</v>
      </c>
    </row>
    <row r="54" spans="1:10" ht="15.75">
      <c r="B54" s="119" t="s">
        <v>62</v>
      </c>
    </row>
    <row r="56" spans="1:10" ht="25.5" customHeight="1">
      <c r="A56" s="121"/>
      <c r="B56" s="124" t="s">
        <v>17</v>
      </c>
      <c r="C56" s="124" t="s">
        <v>5</v>
      </c>
      <c r="D56" s="125"/>
      <c r="E56" s="125"/>
      <c r="F56" s="126" t="s">
        <v>63</v>
      </c>
      <c r="G56" s="126"/>
      <c r="H56" s="126"/>
      <c r="I56" s="126" t="s">
        <v>29</v>
      </c>
      <c r="J56" s="126" t="s">
        <v>0</v>
      </c>
    </row>
    <row r="57" spans="1:10" ht="36.75" customHeight="1">
      <c r="A57" s="122"/>
      <c r="B57" s="127" t="s">
        <v>64</v>
      </c>
      <c r="C57" s="178" t="s">
        <v>65</v>
      </c>
      <c r="D57" s="179"/>
      <c r="E57" s="179"/>
      <c r="F57" s="134" t="s">
        <v>24</v>
      </c>
      <c r="G57" s="135"/>
      <c r="H57" s="135"/>
      <c r="I57" s="135">
        <f ca="1">'101 01 Pol'!G8</f>
        <v>0</v>
      </c>
      <c r="J57" s="131" t="str">
        <f>IF(I65=0,"",I57/I65*100)</f>
        <v/>
      </c>
    </row>
    <row r="58" spans="1:10" ht="36.75" customHeight="1">
      <c r="A58" s="122"/>
      <c r="B58" s="127" t="s">
        <v>66</v>
      </c>
      <c r="C58" s="178" t="s">
        <v>67</v>
      </c>
      <c r="D58" s="179"/>
      <c r="E58" s="179"/>
      <c r="F58" s="134" t="s">
        <v>24</v>
      </c>
      <c r="G58" s="135"/>
      <c r="H58" s="135"/>
      <c r="I58" s="135">
        <f ca="1">'101 01 Pol'!G43</f>
        <v>0</v>
      </c>
      <c r="J58" s="131" t="str">
        <f>IF(I65=0,"",I58/I65*100)</f>
        <v/>
      </c>
    </row>
    <row r="59" spans="1:10" ht="36.75" customHeight="1">
      <c r="A59" s="122"/>
      <c r="B59" s="127" t="s">
        <v>68</v>
      </c>
      <c r="C59" s="178" t="s">
        <v>69</v>
      </c>
      <c r="D59" s="179"/>
      <c r="E59" s="179"/>
      <c r="F59" s="134" t="s">
        <v>24</v>
      </c>
      <c r="G59" s="135"/>
      <c r="H59" s="135"/>
      <c r="I59" s="135">
        <f ca="1">'101 01 Pol'!G82</f>
        <v>0</v>
      </c>
      <c r="J59" s="131" t="str">
        <f>IF(I65=0,"",I59/I65*100)</f>
        <v/>
      </c>
    </row>
    <row r="60" spans="1:10" ht="36.75" customHeight="1">
      <c r="A60" s="122"/>
      <c r="B60" s="127" t="s">
        <v>70</v>
      </c>
      <c r="C60" s="178" t="s">
        <v>71</v>
      </c>
      <c r="D60" s="179"/>
      <c r="E60" s="179"/>
      <c r="F60" s="134" t="s">
        <v>24</v>
      </c>
      <c r="G60" s="135"/>
      <c r="H60" s="135"/>
      <c r="I60" s="135">
        <f ca="1">'101 01 Pol'!G112</f>
        <v>0</v>
      </c>
      <c r="J60" s="131" t="str">
        <f>IF(I65=0,"",I60/I65*100)</f>
        <v/>
      </c>
    </row>
    <row r="61" spans="1:10" ht="36.75" customHeight="1">
      <c r="A61" s="122"/>
      <c r="B61" s="127" t="s">
        <v>72</v>
      </c>
      <c r="C61" s="178" t="s">
        <v>73</v>
      </c>
      <c r="D61" s="179"/>
      <c r="E61" s="179"/>
      <c r="F61" s="134" t="s">
        <v>24</v>
      </c>
      <c r="G61" s="135"/>
      <c r="H61" s="135"/>
      <c r="I61" s="135">
        <f ca="1">'101 01 Pol'!G115</f>
        <v>0</v>
      </c>
      <c r="J61" s="131" t="str">
        <f>IF(I65=0,"",I61/I65*100)</f>
        <v/>
      </c>
    </row>
    <row r="62" spans="1:10" ht="36.75" customHeight="1">
      <c r="A62" s="122"/>
      <c r="B62" s="127" t="s">
        <v>74</v>
      </c>
      <c r="C62" s="178" t="s">
        <v>71</v>
      </c>
      <c r="D62" s="179"/>
      <c r="E62" s="179"/>
      <c r="F62" s="134" t="s">
        <v>75</v>
      </c>
      <c r="G62" s="135"/>
      <c r="H62" s="135"/>
      <c r="I62" s="135">
        <f ca="1">'101 01 Pol'!G119</f>
        <v>0</v>
      </c>
      <c r="J62" s="131" t="str">
        <f>IF(I65=0,"",I62/I65*100)</f>
        <v/>
      </c>
    </row>
    <row r="63" spans="1:10" ht="36.75" customHeight="1">
      <c r="A63" s="122"/>
      <c r="B63" s="127" t="s">
        <v>76</v>
      </c>
      <c r="C63" s="178" t="s">
        <v>27</v>
      </c>
      <c r="D63" s="179"/>
      <c r="E63" s="179"/>
      <c r="F63" s="134" t="s">
        <v>76</v>
      </c>
      <c r="G63" s="135"/>
      <c r="H63" s="135"/>
      <c r="I63" s="135">
        <f ca="1">'999 01 Pol'!G8</f>
        <v>0</v>
      </c>
      <c r="J63" s="131" t="str">
        <f>IF(I65=0,"",I63/I65*100)</f>
        <v/>
      </c>
    </row>
    <row r="64" spans="1:10" ht="36.75" customHeight="1">
      <c r="A64" s="122"/>
      <c r="B64" s="127" t="s">
        <v>77</v>
      </c>
      <c r="C64" s="178" t="s">
        <v>28</v>
      </c>
      <c r="D64" s="179"/>
      <c r="E64" s="179"/>
      <c r="F64" s="134" t="s">
        <v>77</v>
      </c>
      <c r="G64" s="135"/>
      <c r="H64" s="135"/>
      <c r="I64" s="135">
        <f ca="1">'999 01 Pol'!G30</f>
        <v>0</v>
      </c>
      <c r="J64" s="131" t="str">
        <f>IF(I65=0,"",I64/I65*100)</f>
        <v/>
      </c>
    </row>
    <row r="65" spans="1:10" ht="25.5" customHeight="1">
      <c r="A65" s="123"/>
      <c r="B65" s="128" t="s">
        <v>1</v>
      </c>
      <c r="C65" s="129"/>
      <c r="D65" s="130"/>
      <c r="E65" s="130"/>
      <c r="F65" s="136"/>
      <c r="G65" s="137"/>
      <c r="H65" s="137"/>
      <c r="I65" s="137">
        <f>SUM(I57:I64)</f>
        <v>0</v>
      </c>
      <c r="J65" s="132">
        <f>SUM(J57:J64)</f>
        <v>0</v>
      </c>
    </row>
    <row r="66" spans="1:10">
      <c r="F66" s="86"/>
      <c r="G66" s="86"/>
      <c r="H66" s="86"/>
      <c r="I66" s="86"/>
      <c r="J66" s="133"/>
    </row>
    <row r="67" spans="1:10">
      <c r="F67" s="86"/>
      <c r="G67" s="86"/>
      <c r="H67" s="86"/>
      <c r="I67" s="86"/>
      <c r="J67" s="133"/>
    </row>
    <row r="68" spans="1:10">
      <c r="F68" s="86"/>
      <c r="G68" s="86"/>
      <c r="H68" s="86"/>
      <c r="I68" s="86"/>
      <c r="J68" s="133"/>
    </row>
  </sheetData>
  <sheetProtection password="9231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G20:H20"/>
    <mergeCell ref="G29:I29"/>
    <mergeCell ref="G28:I28"/>
    <mergeCell ref="D34:E34"/>
    <mergeCell ref="G34:I34"/>
    <mergeCell ref="E21:F21"/>
    <mergeCell ref="G21:H21"/>
    <mergeCell ref="D35:E35"/>
    <mergeCell ref="G24:I24"/>
    <mergeCell ref="G23:I23"/>
    <mergeCell ref="I21:J21"/>
    <mergeCell ref="E13:G13"/>
    <mergeCell ref="D5:G5"/>
    <mergeCell ref="D6:G6"/>
    <mergeCell ref="E7:G7"/>
    <mergeCell ref="G25:I25"/>
    <mergeCell ref="I19:J19"/>
    <mergeCell ref="E19:F19"/>
    <mergeCell ref="E20:F20"/>
    <mergeCell ref="I20:J20"/>
    <mergeCell ref="G19:H19"/>
    <mergeCell ref="G27:I27"/>
    <mergeCell ref="G18:H18"/>
    <mergeCell ref="I17:J17"/>
    <mergeCell ref="I18:J18"/>
    <mergeCell ref="E18:F18"/>
    <mergeCell ref="E2:J2"/>
    <mergeCell ref="E3:J3"/>
    <mergeCell ref="E15:F15"/>
    <mergeCell ref="E17:F17"/>
    <mergeCell ref="D12:G12"/>
    <mergeCell ref="D11:G11"/>
    <mergeCell ref="G15:H15"/>
    <mergeCell ref="I15:J15"/>
    <mergeCell ref="I16:J16"/>
    <mergeCell ref="B1:J1"/>
    <mergeCell ref="G26:I26"/>
    <mergeCell ref="E4:J4"/>
    <mergeCell ref="G16:H16"/>
    <mergeCell ref="G17:H17"/>
    <mergeCell ref="E16:F16"/>
    <mergeCell ref="C43:E43"/>
    <mergeCell ref="C44:E44"/>
    <mergeCell ref="B45:E45"/>
    <mergeCell ref="C57:E57"/>
    <mergeCell ref="C39:E39"/>
    <mergeCell ref="C40:E40"/>
    <mergeCell ref="C41:E41"/>
    <mergeCell ref="C42:E42"/>
    <mergeCell ref="C62:E62"/>
    <mergeCell ref="C63:E63"/>
    <mergeCell ref="C64:E64"/>
    <mergeCell ref="C58:E58"/>
    <mergeCell ref="C59:E59"/>
    <mergeCell ref="C60:E60"/>
    <mergeCell ref="C61:E6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1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229" t="s">
        <v>6</v>
      </c>
      <c r="B1" s="229"/>
      <c r="C1" s="230"/>
      <c r="D1" s="229"/>
      <c r="E1" s="229"/>
      <c r="F1" s="229"/>
      <c r="G1" s="229"/>
    </row>
    <row r="2" spans="1:7" ht="24.95" customHeight="1">
      <c r="A2" s="50" t="s">
        <v>7</v>
      </c>
      <c r="B2" s="49"/>
      <c r="C2" s="231"/>
      <c r="D2" s="231"/>
      <c r="E2" s="231"/>
      <c r="F2" s="231"/>
      <c r="G2" s="232"/>
    </row>
    <row r="3" spans="1:7" ht="24.95" customHeight="1">
      <c r="A3" s="50" t="s">
        <v>8</v>
      </c>
      <c r="B3" s="49"/>
      <c r="C3" s="231"/>
      <c r="D3" s="231"/>
      <c r="E3" s="231"/>
      <c r="F3" s="231"/>
      <c r="G3" s="232"/>
    </row>
    <row r="4" spans="1:7" ht="24.95" customHeight="1">
      <c r="A4" s="50" t="s">
        <v>9</v>
      </c>
      <c r="B4" s="49"/>
      <c r="C4" s="231"/>
      <c r="D4" s="231"/>
      <c r="E4" s="231"/>
      <c r="F4" s="231"/>
      <c r="G4" s="232"/>
    </row>
    <row r="5" spans="1:7">
      <c r="B5" s="4"/>
      <c r="C5" s="5"/>
      <c r="D5" s="6"/>
    </row>
  </sheetData>
  <sheetProtection password="9231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honeticPr fontId="17" type="noConversion"/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/>
  <cols>
    <col min="1" max="1" width="3.42578125" customWidth="1"/>
    <col min="2" max="2" width="12.5703125" style="120" customWidth="1"/>
    <col min="3" max="3" width="63.28515625" style="12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>
      <c r="A1" s="239" t="s">
        <v>78</v>
      </c>
      <c r="B1" s="239"/>
      <c r="C1" s="239"/>
      <c r="D1" s="239"/>
      <c r="E1" s="239"/>
      <c r="F1" s="239"/>
      <c r="G1" s="239"/>
      <c r="AG1" t="s">
        <v>79</v>
      </c>
    </row>
    <row r="2" spans="1:60" ht="24.95" customHeight="1">
      <c r="A2" s="139" t="s">
        <v>7</v>
      </c>
      <c r="B2" s="49" t="s">
        <v>43</v>
      </c>
      <c r="C2" s="240" t="s">
        <v>44</v>
      </c>
      <c r="D2" s="241"/>
      <c r="E2" s="241"/>
      <c r="F2" s="241"/>
      <c r="G2" s="242"/>
      <c r="AG2" t="s">
        <v>80</v>
      </c>
    </row>
    <row r="3" spans="1:60" ht="24.95" customHeight="1">
      <c r="A3" s="139" t="s">
        <v>8</v>
      </c>
      <c r="B3" s="49" t="s">
        <v>47</v>
      </c>
      <c r="C3" s="240" t="s">
        <v>48</v>
      </c>
      <c r="D3" s="241"/>
      <c r="E3" s="241"/>
      <c r="F3" s="241"/>
      <c r="G3" s="242"/>
      <c r="AC3" s="120" t="s">
        <v>80</v>
      </c>
      <c r="AG3" t="s">
        <v>81</v>
      </c>
    </row>
    <row r="4" spans="1:60" ht="24.95" customHeight="1">
      <c r="A4" s="140" t="s">
        <v>9</v>
      </c>
      <c r="B4" s="141" t="s">
        <v>49</v>
      </c>
      <c r="C4" s="243" t="s">
        <v>50</v>
      </c>
      <c r="D4" s="244"/>
      <c r="E4" s="244"/>
      <c r="F4" s="244"/>
      <c r="G4" s="245"/>
      <c r="AG4" t="s">
        <v>82</v>
      </c>
    </row>
    <row r="5" spans="1:60">
      <c r="D5" s="10"/>
    </row>
    <row r="6" spans="1:60" ht="38.25">
      <c r="A6" s="142" t="s">
        <v>83</v>
      </c>
      <c r="B6" s="144" t="s">
        <v>84</v>
      </c>
      <c r="C6" s="144" t="s">
        <v>85</v>
      </c>
      <c r="D6" s="143" t="s">
        <v>86</v>
      </c>
      <c r="E6" s="142" t="s">
        <v>87</v>
      </c>
      <c r="F6" s="142" t="s">
        <v>88</v>
      </c>
      <c r="G6" s="142" t="s">
        <v>29</v>
      </c>
      <c r="H6" s="145" t="s">
        <v>30</v>
      </c>
      <c r="I6" s="145" t="s">
        <v>89</v>
      </c>
      <c r="J6" s="145" t="s">
        <v>31</v>
      </c>
      <c r="K6" s="145" t="s">
        <v>90</v>
      </c>
      <c r="L6" s="145" t="s">
        <v>91</v>
      </c>
      <c r="M6" s="145" t="s">
        <v>92</v>
      </c>
      <c r="N6" s="145" t="s">
        <v>93</v>
      </c>
      <c r="O6" s="145" t="s">
        <v>94</v>
      </c>
      <c r="P6" s="145" t="s">
        <v>95</v>
      </c>
      <c r="Q6" s="145" t="s">
        <v>96</v>
      </c>
      <c r="R6" s="145" t="s">
        <v>97</v>
      </c>
      <c r="S6" s="145" t="s">
        <v>98</v>
      </c>
      <c r="T6" s="145" t="s">
        <v>99</v>
      </c>
      <c r="U6" s="145" t="s">
        <v>100</v>
      </c>
      <c r="V6" s="145" t="s">
        <v>101</v>
      </c>
      <c r="W6" s="145" t="s">
        <v>102</v>
      </c>
      <c r="X6" s="145" t="s">
        <v>103</v>
      </c>
      <c r="Y6" s="145" t="s">
        <v>104</v>
      </c>
    </row>
    <row r="7" spans="1:60" hidden="1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7"/>
      <c r="O7" s="147"/>
      <c r="P7" s="147"/>
      <c r="Q7" s="147"/>
      <c r="R7" s="148"/>
      <c r="S7" s="148"/>
      <c r="T7" s="148"/>
      <c r="U7" s="148"/>
      <c r="V7" s="148"/>
      <c r="W7" s="148"/>
      <c r="X7" s="148"/>
      <c r="Y7" s="148"/>
    </row>
    <row r="8" spans="1:60">
      <c r="A8" s="149" t="s">
        <v>105</v>
      </c>
      <c r="B8" s="150" t="s">
        <v>64</v>
      </c>
      <c r="C8" s="172" t="s">
        <v>65</v>
      </c>
      <c r="D8" s="160"/>
      <c r="E8" s="161"/>
      <c r="F8" s="162"/>
      <c r="G8" s="162">
        <f>SUMIF(AG9:AG42,"&lt;&gt;NOR",G9:G42)</f>
        <v>0</v>
      </c>
      <c r="H8" s="162"/>
      <c r="I8" s="162">
        <f>SUM(I9:I42)</f>
        <v>0</v>
      </c>
      <c r="J8" s="162"/>
      <c r="K8" s="162">
        <f>SUM(K9:K42)</f>
        <v>0</v>
      </c>
      <c r="L8" s="162"/>
      <c r="M8" s="162">
        <f>SUM(M9:M42)</f>
        <v>0</v>
      </c>
      <c r="N8" s="161"/>
      <c r="O8" s="161">
        <f>SUM(O9:O42)</f>
        <v>0.01</v>
      </c>
      <c r="P8" s="161"/>
      <c r="Q8" s="161">
        <f>SUM(Q9:Q42)</f>
        <v>205.79999999999998</v>
      </c>
      <c r="R8" s="162"/>
      <c r="S8" s="162"/>
      <c r="T8" s="163"/>
      <c r="U8" s="159"/>
      <c r="V8" s="159">
        <f>SUM(V9:V42)</f>
        <v>273.17</v>
      </c>
      <c r="W8" s="159"/>
      <c r="X8" s="159"/>
      <c r="Y8" s="159"/>
      <c r="AG8" t="s">
        <v>106</v>
      </c>
    </row>
    <row r="9" spans="1:60" ht="22.5" outlineLevel="1">
      <c r="A9" s="164">
        <v>1</v>
      </c>
      <c r="B9" s="165" t="s">
        <v>107</v>
      </c>
      <c r="C9" s="173" t="s">
        <v>108</v>
      </c>
      <c r="D9" s="166" t="s">
        <v>109</v>
      </c>
      <c r="E9" s="167">
        <v>13</v>
      </c>
      <c r="F9" s="168"/>
      <c r="G9" s="169">
        <f>ROUND(E9*F9,2)</f>
        <v>0</v>
      </c>
      <c r="H9" s="168"/>
      <c r="I9" s="169">
        <f>ROUND(E9*H9,2)</f>
        <v>0</v>
      </c>
      <c r="J9" s="168"/>
      <c r="K9" s="169">
        <f>ROUND(E9*J9,2)</f>
        <v>0</v>
      </c>
      <c r="L9" s="169">
        <v>21</v>
      </c>
      <c r="M9" s="169">
        <f>G9*(1+L9/100)</f>
        <v>0</v>
      </c>
      <c r="N9" s="167">
        <v>0</v>
      </c>
      <c r="O9" s="167">
        <f>ROUND(E9*N9,2)</f>
        <v>0</v>
      </c>
      <c r="P9" s="167">
        <v>0.13800000000000001</v>
      </c>
      <c r="Q9" s="167">
        <f>ROUND(E9*P9,2)</f>
        <v>1.79</v>
      </c>
      <c r="R9" s="169" t="s">
        <v>110</v>
      </c>
      <c r="S9" s="169" t="s">
        <v>111</v>
      </c>
      <c r="T9" s="170" t="s">
        <v>112</v>
      </c>
      <c r="U9" s="156">
        <v>0.16</v>
      </c>
      <c r="V9" s="156">
        <f>ROUND(E9*U9,2)</f>
        <v>2.08</v>
      </c>
      <c r="W9" s="156"/>
      <c r="X9" s="156" t="s">
        <v>113</v>
      </c>
      <c r="Y9" s="156" t="s">
        <v>114</v>
      </c>
      <c r="Z9" s="146"/>
      <c r="AA9" s="146"/>
      <c r="AB9" s="146"/>
      <c r="AC9" s="146"/>
      <c r="AD9" s="146"/>
      <c r="AE9" s="146"/>
      <c r="AF9" s="146"/>
      <c r="AG9" s="146" t="s">
        <v>115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outlineLevel="2">
      <c r="A10" s="153"/>
      <c r="B10" s="154"/>
      <c r="C10" s="237" t="s">
        <v>116</v>
      </c>
      <c r="D10" s="238"/>
      <c r="E10" s="238"/>
      <c r="F10" s="238"/>
      <c r="G10" s="238"/>
      <c r="H10" s="156"/>
      <c r="I10" s="156"/>
      <c r="J10" s="156"/>
      <c r="K10" s="156"/>
      <c r="L10" s="156"/>
      <c r="M10" s="156"/>
      <c r="N10" s="155"/>
      <c r="O10" s="155"/>
      <c r="P10" s="155"/>
      <c r="Q10" s="155"/>
      <c r="R10" s="156"/>
      <c r="S10" s="156"/>
      <c r="T10" s="156"/>
      <c r="U10" s="156"/>
      <c r="V10" s="156"/>
      <c r="W10" s="156"/>
      <c r="X10" s="156"/>
      <c r="Y10" s="156"/>
      <c r="Z10" s="146"/>
      <c r="AA10" s="146"/>
      <c r="AB10" s="146"/>
      <c r="AC10" s="146"/>
      <c r="AD10" s="146"/>
      <c r="AE10" s="146"/>
      <c r="AF10" s="146"/>
      <c r="AG10" s="146" t="s">
        <v>117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outlineLevel="2">
      <c r="A11" s="153"/>
      <c r="B11" s="154"/>
      <c r="C11" s="174" t="s">
        <v>118</v>
      </c>
      <c r="D11" s="157"/>
      <c r="E11" s="158">
        <v>13</v>
      </c>
      <c r="F11" s="156"/>
      <c r="G11" s="156"/>
      <c r="H11" s="156"/>
      <c r="I11" s="156"/>
      <c r="J11" s="156"/>
      <c r="K11" s="156"/>
      <c r="L11" s="156"/>
      <c r="M11" s="156"/>
      <c r="N11" s="155"/>
      <c r="O11" s="155"/>
      <c r="P11" s="155"/>
      <c r="Q11" s="155"/>
      <c r="R11" s="156"/>
      <c r="S11" s="156"/>
      <c r="T11" s="156"/>
      <c r="U11" s="156"/>
      <c r="V11" s="156"/>
      <c r="W11" s="156"/>
      <c r="X11" s="156"/>
      <c r="Y11" s="156"/>
      <c r="Z11" s="146"/>
      <c r="AA11" s="146"/>
      <c r="AB11" s="146"/>
      <c r="AC11" s="146"/>
      <c r="AD11" s="146"/>
      <c r="AE11" s="146"/>
      <c r="AF11" s="146"/>
      <c r="AG11" s="146" t="s">
        <v>119</v>
      </c>
      <c r="AH11" s="146">
        <v>0</v>
      </c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ht="22.5" outlineLevel="1">
      <c r="A12" s="164">
        <v>2</v>
      </c>
      <c r="B12" s="165" t="s">
        <v>120</v>
      </c>
      <c r="C12" s="173" t="s">
        <v>121</v>
      </c>
      <c r="D12" s="166" t="s">
        <v>109</v>
      </c>
      <c r="E12" s="167">
        <v>49.2</v>
      </c>
      <c r="F12" s="168"/>
      <c r="G12" s="169">
        <f>ROUND(E12*F12,2)</f>
        <v>0</v>
      </c>
      <c r="H12" s="168"/>
      <c r="I12" s="169">
        <f>ROUND(E12*H12,2)</f>
        <v>0</v>
      </c>
      <c r="J12" s="168"/>
      <c r="K12" s="169">
        <f>ROUND(E12*J12,2)</f>
        <v>0</v>
      </c>
      <c r="L12" s="169">
        <v>21</v>
      </c>
      <c r="M12" s="169">
        <f>G12*(1+L12/100)</f>
        <v>0</v>
      </c>
      <c r="N12" s="167">
        <v>0</v>
      </c>
      <c r="O12" s="167">
        <f>ROUND(E12*N12,2)</f>
        <v>0</v>
      </c>
      <c r="P12" s="167">
        <v>0.88</v>
      </c>
      <c r="Q12" s="167">
        <f>ROUND(E12*P12,2)</f>
        <v>43.3</v>
      </c>
      <c r="R12" s="169" t="s">
        <v>110</v>
      </c>
      <c r="S12" s="169" t="s">
        <v>111</v>
      </c>
      <c r="T12" s="170" t="s">
        <v>112</v>
      </c>
      <c r="U12" s="156">
        <v>1.25</v>
      </c>
      <c r="V12" s="156">
        <f>ROUND(E12*U12,2)</f>
        <v>61.5</v>
      </c>
      <c r="W12" s="156"/>
      <c r="X12" s="156" t="s">
        <v>113</v>
      </c>
      <c r="Y12" s="156" t="s">
        <v>114</v>
      </c>
      <c r="Z12" s="146"/>
      <c r="AA12" s="146"/>
      <c r="AB12" s="146"/>
      <c r="AC12" s="146"/>
      <c r="AD12" s="146"/>
      <c r="AE12" s="146"/>
      <c r="AF12" s="146"/>
      <c r="AG12" s="146" t="s">
        <v>122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2">
      <c r="A13" s="153"/>
      <c r="B13" s="154"/>
      <c r="C13" s="174" t="s">
        <v>123</v>
      </c>
      <c r="D13" s="157"/>
      <c r="E13" s="158">
        <v>49.2</v>
      </c>
      <c r="F13" s="156"/>
      <c r="G13" s="156"/>
      <c r="H13" s="156"/>
      <c r="I13" s="156"/>
      <c r="J13" s="156"/>
      <c r="K13" s="156"/>
      <c r="L13" s="156"/>
      <c r="M13" s="156"/>
      <c r="N13" s="155"/>
      <c r="O13" s="155"/>
      <c r="P13" s="155"/>
      <c r="Q13" s="155"/>
      <c r="R13" s="156"/>
      <c r="S13" s="156"/>
      <c r="T13" s="156"/>
      <c r="U13" s="156"/>
      <c r="V13" s="156"/>
      <c r="W13" s="156"/>
      <c r="X13" s="156"/>
      <c r="Y13" s="156"/>
      <c r="Z13" s="146"/>
      <c r="AA13" s="146"/>
      <c r="AB13" s="146"/>
      <c r="AC13" s="146"/>
      <c r="AD13" s="146"/>
      <c r="AE13" s="146"/>
      <c r="AF13" s="146"/>
      <c r="AG13" s="146" t="s">
        <v>119</v>
      </c>
      <c r="AH13" s="146">
        <v>0</v>
      </c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ht="22.5" outlineLevel="1">
      <c r="A14" s="164">
        <v>3</v>
      </c>
      <c r="B14" s="165" t="s">
        <v>124</v>
      </c>
      <c r="C14" s="173" t="s">
        <v>125</v>
      </c>
      <c r="D14" s="166" t="s">
        <v>109</v>
      </c>
      <c r="E14" s="167">
        <v>243</v>
      </c>
      <c r="F14" s="168"/>
      <c r="G14" s="169">
        <f>ROUND(E14*F14,2)</f>
        <v>0</v>
      </c>
      <c r="H14" s="168"/>
      <c r="I14" s="169">
        <f>ROUND(E14*H14,2)</f>
        <v>0</v>
      </c>
      <c r="J14" s="168"/>
      <c r="K14" s="169">
        <f>ROUND(E14*J14,2)</f>
        <v>0</v>
      </c>
      <c r="L14" s="169">
        <v>21</v>
      </c>
      <c r="M14" s="169">
        <f>G14*(1+L14/100)</f>
        <v>0</v>
      </c>
      <c r="N14" s="167">
        <v>0</v>
      </c>
      <c r="O14" s="167">
        <f>ROUND(E14*N14,2)</f>
        <v>0</v>
      </c>
      <c r="P14" s="167">
        <v>0.22</v>
      </c>
      <c r="Q14" s="167">
        <f>ROUND(E14*P14,2)</f>
        <v>53.46</v>
      </c>
      <c r="R14" s="169" t="s">
        <v>110</v>
      </c>
      <c r="S14" s="169" t="s">
        <v>111</v>
      </c>
      <c r="T14" s="170" t="s">
        <v>112</v>
      </c>
      <c r="U14" s="156">
        <v>0.05</v>
      </c>
      <c r="V14" s="156">
        <f>ROUND(E14*U14,2)</f>
        <v>12.15</v>
      </c>
      <c r="W14" s="156"/>
      <c r="X14" s="156" t="s">
        <v>113</v>
      </c>
      <c r="Y14" s="156" t="s">
        <v>114</v>
      </c>
      <c r="Z14" s="146"/>
      <c r="AA14" s="146"/>
      <c r="AB14" s="146"/>
      <c r="AC14" s="146"/>
      <c r="AD14" s="146"/>
      <c r="AE14" s="146"/>
      <c r="AF14" s="146"/>
      <c r="AG14" s="146" t="s">
        <v>122</v>
      </c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outlineLevel="2">
      <c r="A15" s="153"/>
      <c r="B15" s="154"/>
      <c r="C15" s="174" t="s">
        <v>126</v>
      </c>
      <c r="D15" s="157"/>
      <c r="E15" s="158">
        <v>213</v>
      </c>
      <c r="F15" s="156"/>
      <c r="G15" s="156"/>
      <c r="H15" s="156"/>
      <c r="I15" s="156"/>
      <c r="J15" s="156"/>
      <c r="K15" s="156"/>
      <c r="L15" s="156"/>
      <c r="M15" s="156"/>
      <c r="N15" s="155"/>
      <c r="O15" s="155"/>
      <c r="P15" s="155"/>
      <c r="Q15" s="155"/>
      <c r="R15" s="156"/>
      <c r="S15" s="156"/>
      <c r="T15" s="156"/>
      <c r="U15" s="156"/>
      <c r="V15" s="156"/>
      <c r="W15" s="156"/>
      <c r="X15" s="156"/>
      <c r="Y15" s="156"/>
      <c r="Z15" s="146"/>
      <c r="AA15" s="146"/>
      <c r="AB15" s="146"/>
      <c r="AC15" s="146"/>
      <c r="AD15" s="146"/>
      <c r="AE15" s="146"/>
      <c r="AF15" s="146"/>
      <c r="AG15" s="146" t="s">
        <v>119</v>
      </c>
      <c r="AH15" s="146">
        <v>0</v>
      </c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outlineLevel="3">
      <c r="A16" s="153"/>
      <c r="B16" s="154"/>
      <c r="C16" s="174" t="s">
        <v>127</v>
      </c>
      <c r="D16" s="157"/>
      <c r="E16" s="158">
        <v>30</v>
      </c>
      <c r="F16" s="156"/>
      <c r="G16" s="156"/>
      <c r="H16" s="156"/>
      <c r="I16" s="156"/>
      <c r="J16" s="156"/>
      <c r="K16" s="156"/>
      <c r="L16" s="156"/>
      <c r="M16" s="156"/>
      <c r="N16" s="155"/>
      <c r="O16" s="155"/>
      <c r="P16" s="155"/>
      <c r="Q16" s="155"/>
      <c r="R16" s="156"/>
      <c r="S16" s="156"/>
      <c r="T16" s="156"/>
      <c r="U16" s="156"/>
      <c r="V16" s="156"/>
      <c r="W16" s="156"/>
      <c r="X16" s="156"/>
      <c r="Y16" s="156"/>
      <c r="Z16" s="146"/>
      <c r="AA16" s="146"/>
      <c r="AB16" s="146"/>
      <c r="AC16" s="146"/>
      <c r="AD16" s="146"/>
      <c r="AE16" s="146"/>
      <c r="AF16" s="146"/>
      <c r="AG16" s="146" t="s">
        <v>119</v>
      </c>
      <c r="AH16" s="146">
        <v>0</v>
      </c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ht="22.5" outlineLevel="1">
      <c r="A17" s="164">
        <v>4</v>
      </c>
      <c r="B17" s="165" t="s">
        <v>128</v>
      </c>
      <c r="C17" s="173" t="s">
        <v>129</v>
      </c>
      <c r="D17" s="166" t="s">
        <v>109</v>
      </c>
      <c r="E17" s="167">
        <v>41</v>
      </c>
      <c r="F17" s="168"/>
      <c r="G17" s="169">
        <f>ROUND(E17*F17,2)</f>
        <v>0</v>
      </c>
      <c r="H17" s="168"/>
      <c r="I17" s="169">
        <f>ROUND(E17*H17,2)</f>
        <v>0</v>
      </c>
      <c r="J17" s="168"/>
      <c r="K17" s="169">
        <f>ROUND(E17*J17,2)</f>
        <v>0</v>
      </c>
      <c r="L17" s="169">
        <v>21</v>
      </c>
      <c r="M17" s="169">
        <f>G17*(1+L17/100)</f>
        <v>0</v>
      </c>
      <c r="N17" s="167">
        <v>0</v>
      </c>
      <c r="O17" s="167">
        <f>ROUND(E17*N17,2)</f>
        <v>0</v>
      </c>
      <c r="P17" s="167">
        <v>0.33</v>
      </c>
      <c r="Q17" s="167">
        <f>ROUND(E17*P17,2)</f>
        <v>13.53</v>
      </c>
      <c r="R17" s="169" t="s">
        <v>110</v>
      </c>
      <c r="S17" s="169" t="s">
        <v>111</v>
      </c>
      <c r="T17" s="170" t="s">
        <v>112</v>
      </c>
      <c r="U17" s="156">
        <v>0.625</v>
      </c>
      <c r="V17" s="156">
        <f>ROUND(E17*U17,2)</f>
        <v>25.63</v>
      </c>
      <c r="W17" s="156"/>
      <c r="X17" s="156" t="s">
        <v>113</v>
      </c>
      <c r="Y17" s="156" t="s">
        <v>114</v>
      </c>
      <c r="Z17" s="146"/>
      <c r="AA17" s="146"/>
      <c r="AB17" s="146"/>
      <c r="AC17" s="146"/>
      <c r="AD17" s="146"/>
      <c r="AE17" s="146"/>
      <c r="AF17" s="146"/>
      <c r="AG17" s="146" t="s">
        <v>115</v>
      </c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outlineLevel="2">
      <c r="A18" s="153"/>
      <c r="B18" s="154"/>
      <c r="C18" s="174" t="s">
        <v>130</v>
      </c>
      <c r="D18" s="157"/>
      <c r="E18" s="158">
        <v>41</v>
      </c>
      <c r="F18" s="156"/>
      <c r="G18" s="156"/>
      <c r="H18" s="156"/>
      <c r="I18" s="156"/>
      <c r="J18" s="156"/>
      <c r="K18" s="156"/>
      <c r="L18" s="156"/>
      <c r="M18" s="156"/>
      <c r="N18" s="155"/>
      <c r="O18" s="155"/>
      <c r="P18" s="155"/>
      <c r="Q18" s="155"/>
      <c r="R18" s="156"/>
      <c r="S18" s="156"/>
      <c r="T18" s="156"/>
      <c r="U18" s="156"/>
      <c r="V18" s="156"/>
      <c r="W18" s="156"/>
      <c r="X18" s="156"/>
      <c r="Y18" s="156"/>
      <c r="Z18" s="146"/>
      <c r="AA18" s="146"/>
      <c r="AB18" s="146"/>
      <c r="AC18" s="146"/>
      <c r="AD18" s="146"/>
      <c r="AE18" s="146"/>
      <c r="AF18" s="146"/>
      <c r="AG18" s="146" t="s">
        <v>119</v>
      </c>
      <c r="AH18" s="146">
        <v>0</v>
      </c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outlineLevel="1">
      <c r="A19" s="164">
        <v>5</v>
      </c>
      <c r="B19" s="165" t="s">
        <v>131</v>
      </c>
      <c r="C19" s="173" t="s">
        <v>132</v>
      </c>
      <c r="D19" s="166" t="s">
        <v>133</v>
      </c>
      <c r="E19" s="167">
        <v>297</v>
      </c>
      <c r="F19" s="168"/>
      <c r="G19" s="169">
        <f>ROUND(E19*F19,2)</f>
        <v>0</v>
      </c>
      <c r="H19" s="168"/>
      <c r="I19" s="169">
        <f>ROUND(E19*H19,2)</f>
        <v>0</v>
      </c>
      <c r="J19" s="168"/>
      <c r="K19" s="169">
        <f>ROUND(E19*J19,2)</f>
        <v>0</v>
      </c>
      <c r="L19" s="169">
        <v>21</v>
      </c>
      <c r="M19" s="169">
        <f>G19*(1+L19/100)</f>
        <v>0</v>
      </c>
      <c r="N19" s="167">
        <v>0</v>
      </c>
      <c r="O19" s="167">
        <f>ROUND(E19*N19,2)</f>
        <v>0</v>
      </c>
      <c r="P19" s="167">
        <v>0.27</v>
      </c>
      <c r="Q19" s="167">
        <f>ROUND(E19*P19,2)</f>
        <v>80.19</v>
      </c>
      <c r="R19" s="169" t="s">
        <v>110</v>
      </c>
      <c r="S19" s="169" t="s">
        <v>111</v>
      </c>
      <c r="T19" s="170" t="s">
        <v>112</v>
      </c>
      <c r="U19" s="156">
        <v>0.12</v>
      </c>
      <c r="V19" s="156">
        <f>ROUND(E19*U19,2)</f>
        <v>35.64</v>
      </c>
      <c r="W19" s="156"/>
      <c r="X19" s="156" t="s">
        <v>113</v>
      </c>
      <c r="Y19" s="156" t="s">
        <v>114</v>
      </c>
      <c r="Z19" s="146"/>
      <c r="AA19" s="146"/>
      <c r="AB19" s="146"/>
      <c r="AC19" s="146"/>
      <c r="AD19" s="146"/>
      <c r="AE19" s="146"/>
      <c r="AF19" s="146"/>
      <c r="AG19" s="146" t="s">
        <v>122</v>
      </c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outlineLevel="2">
      <c r="A20" s="153"/>
      <c r="B20" s="154"/>
      <c r="C20" s="237" t="s">
        <v>134</v>
      </c>
      <c r="D20" s="238"/>
      <c r="E20" s="238"/>
      <c r="F20" s="238"/>
      <c r="G20" s="238"/>
      <c r="H20" s="156"/>
      <c r="I20" s="156"/>
      <c r="J20" s="156"/>
      <c r="K20" s="156"/>
      <c r="L20" s="156"/>
      <c r="M20" s="156"/>
      <c r="N20" s="155"/>
      <c r="O20" s="155"/>
      <c r="P20" s="155"/>
      <c r="Q20" s="155"/>
      <c r="R20" s="156"/>
      <c r="S20" s="156"/>
      <c r="T20" s="156"/>
      <c r="U20" s="156"/>
      <c r="V20" s="156"/>
      <c r="W20" s="156"/>
      <c r="X20" s="156"/>
      <c r="Y20" s="156"/>
      <c r="Z20" s="146"/>
      <c r="AA20" s="146"/>
      <c r="AB20" s="146"/>
      <c r="AC20" s="146"/>
      <c r="AD20" s="146"/>
      <c r="AE20" s="146"/>
      <c r="AF20" s="146"/>
      <c r="AG20" s="146" t="s">
        <v>117</v>
      </c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71" t="str">
        <f>C20</f>
        <v>s vybouráním lože, s přemístěním hmot na skládku na vzdálenost do 3 m nebo naložením na dopravní prostředek</v>
      </c>
      <c r="BB20" s="146"/>
      <c r="BC20" s="146"/>
      <c r="BD20" s="146"/>
      <c r="BE20" s="146"/>
      <c r="BF20" s="146"/>
      <c r="BG20" s="146"/>
      <c r="BH20" s="146"/>
    </row>
    <row r="21" spans="1:60" outlineLevel="2">
      <c r="A21" s="153"/>
      <c r="B21" s="154"/>
      <c r="C21" s="174" t="s">
        <v>135</v>
      </c>
      <c r="D21" s="157"/>
      <c r="E21" s="158">
        <v>297</v>
      </c>
      <c r="F21" s="156"/>
      <c r="G21" s="156"/>
      <c r="H21" s="156"/>
      <c r="I21" s="156"/>
      <c r="J21" s="156"/>
      <c r="K21" s="156"/>
      <c r="L21" s="156"/>
      <c r="M21" s="156"/>
      <c r="N21" s="155"/>
      <c r="O21" s="155"/>
      <c r="P21" s="155"/>
      <c r="Q21" s="155"/>
      <c r="R21" s="156"/>
      <c r="S21" s="156"/>
      <c r="T21" s="156"/>
      <c r="U21" s="156"/>
      <c r="V21" s="156"/>
      <c r="W21" s="156"/>
      <c r="X21" s="156"/>
      <c r="Y21" s="156"/>
      <c r="Z21" s="146"/>
      <c r="AA21" s="146"/>
      <c r="AB21" s="146"/>
      <c r="AC21" s="146"/>
      <c r="AD21" s="146"/>
      <c r="AE21" s="146"/>
      <c r="AF21" s="146"/>
      <c r="AG21" s="146" t="s">
        <v>119</v>
      </c>
      <c r="AH21" s="146">
        <v>0</v>
      </c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</row>
    <row r="22" spans="1:60" outlineLevel="1">
      <c r="A22" s="164">
        <v>6</v>
      </c>
      <c r="B22" s="165" t="s">
        <v>136</v>
      </c>
      <c r="C22" s="173" t="s">
        <v>137</v>
      </c>
      <c r="D22" s="166" t="s">
        <v>138</v>
      </c>
      <c r="E22" s="167">
        <v>22.725000000000001</v>
      </c>
      <c r="F22" s="168"/>
      <c r="G22" s="169">
        <f>ROUND(E22*F22,2)</f>
        <v>0</v>
      </c>
      <c r="H22" s="168"/>
      <c r="I22" s="169">
        <f>ROUND(E22*H22,2)</f>
        <v>0</v>
      </c>
      <c r="J22" s="168"/>
      <c r="K22" s="169">
        <f>ROUND(E22*J22,2)</f>
        <v>0</v>
      </c>
      <c r="L22" s="169">
        <v>21</v>
      </c>
      <c r="M22" s="169">
        <f>G22*(1+L22/100)</f>
        <v>0</v>
      </c>
      <c r="N22" s="167">
        <v>0</v>
      </c>
      <c r="O22" s="167">
        <f>ROUND(E22*N22,2)</f>
        <v>0</v>
      </c>
      <c r="P22" s="167">
        <v>0</v>
      </c>
      <c r="Q22" s="167">
        <f>ROUND(E22*P22,2)</f>
        <v>0</v>
      </c>
      <c r="R22" s="169" t="s">
        <v>139</v>
      </c>
      <c r="S22" s="169" t="s">
        <v>111</v>
      </c>
      <c r="T22" s="170" t="s">
        <v>112</v>
      </c>
      <c r="U22" s="156">
        <v>9.7000000000000003E-2</v>
      </c>
      <c r="V22" s="156">
        <f>ROUND(E22*U22,2)</f>
        <v>2.2000000000000002</v>
      </c>
      <c r="W22" s="156"/>
      <c r="X22" s="156" t="s">
        <v>113</v>
      </c>
      <c r="Y22" s="156" t="s">
        <v>114</v>
      </c>
      <c r="Z22" s="146"/>
      <c r="AA22" s="146"/>
      <c r="AB22" s="146"/>
      <c r="AC22" s="146"/>
      <c r="AD22" s="146"/>
      <c r="AE22" s="146"/>
      <c r="AF22" s="146"/>
      <c r="AG22" s="146" t="s">
        <v>122</v>
      </c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outlineLevel="2">
      <c r="A23" s="153"/>
      <c r="B23" s="154"/>
      <c r="C23" s="237" t="s">
        <v>140</v>
      </c>
      <c r="D23" s="238"/>
      <c r="E23" s="238"/>
      <c r="F23" s="238"/>
      <c r="G23" s="238"/>
      <c r="H23" s="156"/>
      <c r="I23" s="156"/>
      <c r="J23" s="156"/>
      <c r="K23" s="156"/>
      <c r="L23" s="156"/>
      <c r="M23" s="156"/>
      <c r="N23" s="155"/>
      <c r="O23" s="155"/>
      <c r="P23" s="155"/>
      <c r="Q23" s="155"/>
      <c r="R23" s="156"/>
      <c r="S23" s="156"/>
      <c r="T23" s="156"/>
      <c r="U23" s="156"/>
      <c r="V23" s="156"/>
      <c r="W23" s="156"/>
      <c r="X23" s="156"/>
      <c r="Y23" s="156"/>
      <c r="Z23" s="146"/>
      <c r="AA23" s="146"/>
      <c r="AB23" s="146"/>
      <c r="AC23" s="146"/>
      <c r="AD23" s="146"/>
      <c r="AE23" s="146"/>
      <c r="AF23" s="146"/>
      <c r="AG23" s="146" t="s">
        <v>117</v>
      </c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71" t="str">
        <f>C23</f>
        <v>nebo lesní půdy, s vodorovným přemístěním na hromady v místě upotřebení nebo na dočasné či trvalé skládky se složením</v>
      </c>
      <c r="BB23" s="146"/>
      <c r="BC23" s="146"/>
      <c r="BD23" s="146"/>
      <c r="BE23" s="146"/>
      <c r="BF23" s="146"/>
      <c r="BG23" s="146"/>
      <c r="BH23" s="146"/>
    </row>
    <row r="24" spans="1:60" outlineLevel="2">
      <c r="A24" s="153"/>
      <c r="B24" s="154"/>
      <c r="C24" s="174" t="s">
        <v>141</v>
      </c>
      <c r="D24" s="157"/>
      <c r="E24" s="158">
        <v>22.725000000000001</v>
      </c>
      <c r="F24" s="156"/>
      <c r="G24" s="156"/>
      <c r="H24" s="156"/>
      <c r="I24" s="156"/>
      <c r="J24" s="156"/>
      <c r="K24" s="156"/>
      <c r="L24" s="156"/>
      <c r="M24" s="156"/>
      <c r="N24" s="155"/>
      <c r="O24" s="155"/>
      <c r="P24" s="155"/>
      <c r="Q24" s="155"/>
      <c r="R24" s="156"/>
      <c r="S24" s="156"/>
      <c r="T24" s="156"/>
      <c r="U24" s="156"/>
      <c r="V24" s="156"/>
      <c r="W24" s="156"/>
      <c r="X24" s="156"/>
      <c r="Y24" s="156"/>
      <c r="Z24" s="146"/>
      <c r="AA24" s="146"/>
      <c r="AB24" s="146"/>
      <c r="AC24" s="146"/>
      <c r="AD24" s="146"/>
      <c r="AE24" s="146"/>
      <c r="AF24" s="146"/>
      <c r="AG24" s="146" t="s">
        <v>119</v>
      </c>
      <c r="AH24" s="146">
        <v>0</v>
      </c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outlineLevel="1">
      <c r="A25" s="164">
        <v>7</v>
      </c>
      <c r="B25" s="165" t="s">
        <v>142</v>
      </c>
      <c r="C25" s="173" t="s">
        <v>143</v>
      </c>
      <c r="D25" s="166" t="s">
        <v>138</v>
      </c>
      <c r="E25" s="167">
        <v>225</v>
      </c>
      <c r="F25" s="168"/>
      <c r="G25" s="169">
        <f>ROUND(E25*F25,2)</f>
        <v>0</v>
      </c>
      <c r="H25" s="168"/>
      <c r="I25" s="169">
        <f>ROUND(E25*H25,2)</f>
        <v>0</v>
      </c>
      <c r="J25" s="168"/>
      <c r="K25" s="169">
        <f>ROUND(E25*J25,2)</f>
        <v>0</v>
      </c>
      <c r="L25" s="169">
        <v>21</v>
      </c>
      <c r="M25" s="169">
        <f>G25*(1+L25/100)</f>
        <v>0</v>
      </c>
      <c r="N25" s="167">
        <v>0</v>
      </c>
      <c r="O25" s="167">
        <f>ROUND(E25*N25,2)</f>
        <v>0</v>
      </c>
      <c r="P25" s="167">
        <v>0</v>
      </c>
      <c r="Q25" s="167">
        <f>ROUND(E25*P25,2)</f>
        <v>0</v>
      </c>
      <c r="R25" s="169" t="s">
        <v>139</v>
      </c>
      <c r="S25" s="169" t="s">
        <v>111</v>
      </c>
      <c r="T25" s="170" t="s">
        <v>112</v>
      </c>
      <c r="U25" s="156">
        <v>0.22</v>
      </c>
      <c r="V25" s="156">
        <f>ROUND(E25*U25,2)</f>
        <v>49.5</v>
      </c>
      <c r="W25" s="156"/>
      <c r="X25" s="156" t="s">
        <v>113</v>
      </c>
      <c r="Y25" s="156" t="s">
        <v>114</v>
      </c>
      <c r="Z25" s="146"/>
      <c r="AA25" s="146"/>
      <c r="AB25" s="146"/>
      <c r="AC25" s="146"/>
      <c r="AD25" s="146"/>
      <c r="AE25" s="146"/>
      <c r="AF25" s="146"/>
      <c r="AG25" s="146" t="s">
        <v>115</v>
      </c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outlineLevel="2">
      <c r="A26" s="153"/>
      <c r="B26" s="154"/>
      <c r="C26" s="237" t="s">
        <v>144</v>
      </c>
      <c r="D26" s="238"/>
      <c r="E26" s="238"/>
      <c r="F26" s="238"/>
      <c r="G26" s="238"/>
      <c r="H26" s="156"/>
      <c r="I26" s="156"/>
      <c r="J26" s="156"/>
      <c r="K26" s="156"/>
      <c r="L26" s="156"/>
      <c r="M26" s="156"/>
      <c r="N26" s="155"/>
      <c r="O26" s="155"/>
      <c r="P26" s="155"/>
      <c r="Q26" s="155"/>
      <c r="R26" s="156"/>
      <c r="S26" s="156"/>
      <c r="T26" s="156"/>
      <c r="U26" s="156"/>
      <c r="V26" s="156"/>
      <c r="W26" s="156"/>
      <c r="X26" s="156"/>
      <c r="Y26" s="156"/>
      <c r="Z26" s="146"/>
      <c r="AA26" s="146"/>
      <c r="AB26" s="146"/>
      <c r="AC26" s="146"/>
      <c r="AD26" s="146"/>
      <c r="AE26" s="146"/>
      <c r="AF26" s="146"/>
      <c r="AG26" s="146" t="s">
        <v>117</v>
      </c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71" t="str">
        <f>C26</f>
        <v>s přemístěním výkopku v příčných profilech na vzdálenost do 15 m nebo s naložením na dopravní prostředek.</v>
      </c>
      <c r="BB26" s="146"/>
      <c r="BC26" s="146"/>
      <c r="BD26" s="146"/>
      <c r="BE26" s="146"/>
      <c r="BF26" s="146"/>
      <c r="BG26" s="146"/>
      <c r="BH26" s="146"/>
    </row>
    <row r="27" spans="1:60" outlineLevel="2">
      <c r="A27" s="153"/>
      <c r="B27" s="154"/>
      <c r="C27" s="174" t="s">
        <v>145</v>
      </c>
      <c r="D27" s="157"/>
      <c r="E27" s="158">
        <v>225</v>
      </c>
      <c r="F27" s="156"/>
      <c r="G27" s="156"/>
      <c r="H27" s="156"/>
      <c r="I27" s="156"/>
      <c r="J27" s="156"/>
      <c r="K27" s="156"/>
      <c r="L27" s="156"/>
      <c r="M27" s="156"/>
      <c r="N27" s="155"/>
      <c r="O27" s="155"/>
      <c r="P27" s="155"/>
      <c r="Q27" s="155"/>
      <c r="R27" s="156"/>
      <c r="S27" s="156"/>
      <c r="T27" s="156"/>
      <c r="U27" s="156"/>
      <c r="V27" s="156"/>
      <c r="W27" s="156"/>
      <c r="X27" s="156"/>
      <c r="Y27" s="156"/>
      <c r="Z27" s="146"/>
      <c r="AA27" s="146"/>
      <c r="AB27" s="146"/>
      <c r="AC27" s="146"/>
      <c r="AD27" s="146"/>
      <c r="AE27" s="146"/>
      <c r="AF27" s="146"/>
      <c r="AG27" s="146" t="s">
        <v>119</v>
      </c>
      <c r="AH27" s="146">
        <v>0</v>
      </c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ht="22.5" outlineLevel="1">
      <c r="A28" s="164">
        <v>8</v>
      </c>
      <c r="B28" s="165" t="s">
        <v>146</v>
      </c>
      <c r="C28" s="173" t="s">
        <v>147</v>
      </c>
      <c r="D28" s="166" t="s">
        <v>138</v>
      </c>
      <c r="E28" s="167">
        <v>225</v>
      </c>
      <c r="F28" s="168"/>
      <c r="G28" s="169">
        <f>ROUND(E28*F28,2)</f>
        <v>0</v>
      </c>
      <c r="H28" s="168"/>
      <c r="I28" s="169">
        <f>ROUND(E28*H28,2)</f>
        <v>0</v>
      </c>
      <c r="J28" s="168"/>
      <c r="K28" s="169">
        <f>ROUND(E28*J28,2)</f>
        <v>0</v>
      </c>
      <c r="L28" s="169">
        <v>21</v>
      </c>
      <c r="M28" s="169">
        <f>G28*(1+L28/100)</f>
        <v>0</v>
      </c>
      <c r="N28" s="167">
        <v>0</v>
      </c>
      <c r="O28" s="167">
        <f>ROUND(E28*N28,2)</f>
        <v>0</v>
      </c>
      <c r="P28" s="167">
        <v>0</v>
      </c>
      <c r="Q28" s="167">
        <f>ROUND(E28*P28,2)</f>
        <v>0</v>
      </c>
      <c r="R28" s="169" t="s">
        <v>139</v>
      </c>
      <c r="S28" s="169" t="s">
        <v>111</v>
      </c>
      <c r="T28" s="170" t="s">
        <v>112</v>
      </c>
      <c r="U28" s="156">
        <v>5.2999999999999999E-2</v>
      </c>
      <c r="V28" s="156">
        <f>ROUND(E28*U28,2)</f>
        <v>11.93</v>
      </c>
      <c r="W28" s="156"/>
      <c r="X28" s="156" t="s">
        <v>113</v>
      </c>
      <c r="Y28" s="156" t="s">
        <v>114</v>
      </c>
      <c r="Z28" s="146"/>
      <c r="AA28" s="146"/>
      <c r="AB28" s="146"/>
      <c r="AC28" s="146"/>
      <c r="AD28" s="146"/>
      <c r="AE28" s="146"/>
      <c r="AF28" s="146"/>
      <c r="AG28" s="146" t="s">
        <v>122</v>
      </c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</row>
    <row r="29" spans="1:60" outlineLevel="1">
      <c r="A29" s="164">
        <v>9</v>
      </c>
      <c r="B29" s="165" t="s">
        <v>148</v>
      </c>
      <c r="C29" s="173" t="s">
        <v>149</v>
      </c>
      <c r="D29" s="166" t="s">
        <v>109</v>
      </c>
      <c r="E29" s="167">
        <v>150</v>
      </c>
      <c r="F29" s="168"/>
      <c r="G29" s="169">
        <f>ROUND(E29*F29,2)</f>
        <v>0</v>
      </c>
      <c r="H29" s="168"/>
      <c r="I29" s="169">
        <f>ROUND(E29*H29,2)</f>
        <v>0</v>
      </c>
      <c r="J29" s="168"/>
      <c r="K29" s="169">
        <f>ROUND(E29*J29,2)</f>
        <v>0</v>
      </c>
      <c r="L29" s="169">
        <v>21</v>
      </c>
      <c r="M29" s="169">
        <f>G29*(1+L29/100)</f>
        <v>0</v>
      </c>
      <c r="N29" s="167">
        <v>0</v>
      </c>
      <c r="O29" s="167">
        <f>ROUND(E29*N29,2)</f>
        <v>0</v>
      </c>
      <c r="P29" s="167">
        <v>0</v>
      </c>
      <c r="Q29" s="167">
        <f>ROUND(E29*P29,2)</f>
        <v>0</v>
      </c>
      <c r="R29" s="169" t="s">
        <v>150</v>
      </c>
      <c r="S29" s="169" t="s">
        <v>111</v>
      </c>
      <c r="T29" s="170" t="s">
        <v>112</v>
      </c>
      <c r="U29" s="156">
        <v>0.1</v>
      </c>
      <c r="V29" s="156">
        <f>ROUND(E29*U29,2)</f>
        <v>15</v>
      </c>
      <c r="W29" s="156"/>
      <c r="X29" s="156" t="s">
        <v>113</v>
      </c>
      <c r="Y29" s="156" t="s">
        <v>114</v>
      </c>
      <c r="Z29" s="146"/>
      <c r="AA29" s="146"/>
      <c r="AB29" s="146"/>
      <c r="AC29" s="146"/>
      <c r="AD29" s="146"/>
      <c r="AE29" s="146"/>
      <c r="AF29" s="146"/>
      <c r="AG29" s="146" t="s">
        <v>122</v>
      </c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 outlineLevel="2">
      <c r="A30" s="153"/>
      <c r="B30" s="154"/>
      <c r="C30" s="237" t="s">
        <v>151</v>
      </c>
      <c r="D30" s="238"/>
      <c r="E30" s="238"/>
      <c r="F30" s="238"/>
      <c r="G30" s="238"/>
      <c r="H30" s="156"/>
      <c r="I30" s="156"/>
      <c r="J30" s="156"/>
      <c r="K30" s="156"/>
      <c r="L30" s="156"/>
      <c r="M30" s="156"/>
      <c r="N30" s="155"/>
      <c r="O30" s="155"/>
      <c r="P30" s="155"/>
      <c r="Q30" s="155"/>
      <c r="R30" s="156"/>
      <c r="S30" s="156"/>
      <c r="T30" s="156"/>
      <c r="U30" s="156"/>
      <c r="V30" s="156"/>
      <c r="W30" s="156"/>
      <c r="X30" s="156"/>
      <c r="Y30" s="156"/>
      <c r="Z30" s="146"/>
      <c r="AA30" s="146"/>
      <c r="AB30" s="146"/>
      <c r="AC30" s="146"/>
      <c r="AD30" s="146"/>
      <c r="AE30" s="146"/>
      <c r="AF30" s="146"/>
      <c r="AG30" s="146" t="s">
        <v>117</v>
      </c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outlineLevel="1">
      <c r="A31" s="164">
        <v>10</v>
      </c>
      <c r="B31" s="165" t="s">
        <v>152</v>
      </c>
      <c r="C31" s="173" t="s">
        <v>153</v>
      </c>
      <c r="D31" s="166" t="s">
        <v>109</v>
      </c>
      <c r="E31" s="167">
        <v>579.5</v>
      </c>
      <c r="F31" s="168"/>
      <c r="G31" s="169">
        <f>ROUND(E31*F31,2)</f>
        <v>0</v>
      </c>
      <c r="H31" s="168"/>
      <c r="I31" s="169">
        <f>ROUND(E31*H31,2)</f>
        <v>0</v>
      </c>
      <c r="J31" s="168"/>
      <c r="K31" s="169">
        <f>ROUND(E31*J31,2)</f>
        <v>0</v>
      </c>
      <c r="L31" s="169">
        <v>21</v>
      </c>
      <c r="M31" s="169">
        <f>G31*(1+L31/100)</f>
        <v>0</v>
      </c>
      <c r="N31" s="167">
        <v>0</v>
      </c>
      <c r="O31" s="167">
        <f>ROUND(E31*N31,2)</f>
        <v>0</v>
      </c>
      <c r="P31" s="167">
        <v>0</v>
      </c>
      <c r="Q31" s="167">
        <f>ROUND(E31*P31,2)</f>
        <v>0</v>
      </c>
      <c r="R31" s="169" t="s">
        <v>139</v>
      </c>
      <c r="S31" s="169" t="s">
        <v>111</v>
      </c>
      <c r="T31" s="170" t="s">
        <v>112</v>
      </c>
      <c r="U31" s="156">
        <v>0.02</v>
      </c>
      <c r="V31" s="156">
        <f>ROUND(E31*U31,2)</f>
        <v>11.59</v>
      </c>
      <c r="W31" s="156"/>
      <c r="X31" s="156" t="s">
        <v>113</v>
      </c>
      <c r="Y31" s="156" t="s">
        <v>114</v>
      </c>
      <c r="Z31" s="146"/>
      <c r="AA31" s="146"/>
      <c r="AB31" s="146"/>
      <c r="AC31" s="146"/>
      <c r="AD31" s="146"/>
      <c r="AE31" s="146"/>
      <c r="AF31" s="146"/>
      <c r="AG31" s="146" t="s">
        <v>115</v>
      </c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outlineLevel="2">
      <c r="A32" s="153"/>
      <c r="B32" s="154"/>
      <c r="C32" s="237" t="s">
        <v>154</v>
      </c>
      <c r="D32" s="238"/>
      <c r="E32" s="238"/>
      <c r="F32" s="238"/>
      <c r="G32" s="238"/>
      <c r="H32" s="156"/>
      <c r="I32" s="156"/>
      <c r="J32" s="156"/>
      <c r="K32" s="156"/>
      <c r="L32" s="156"/>
      <c r="M32" s="156"/>
      <c r="N32" s="155"/>
      <c r="O32" s="155"/>
      <c r="P32" s="155"/>
      <c r="Q32" s="155"/>
      <c r="R32" s="156"/>
      <c r="S32" s="156"/>
      <c r="T32" s="156"/>
      <c r="U32" s="156"/>
      <c r="V32" s="156"/>
      <c r="W32" s="156"/>
      <c r="X32" s="156"/>
      <c r="Y32" s="156"/>
      <c r="Z32" s="146"/>
      <c r="AA32" s="146"/>
      <c r="AB32" s="146"/>
      <c r="AC32" s="146"/>
      <c r="AD32" s="146"/>
      <c r="AE32" s="146"/>
      <c r="AF32" s="146"/>
      <c r="AG32" s="146" t="s">
        <v>117</v>
      </c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outlineLevel="2">
      <c r="A33" s="153"/>
      <c r="B33" s="154"/>
      <c r="C33" s="174" t="s">
        <v>155</v>
      </c>
      <c r="D33" s="157"/>
      <c r="E33" s="158">
        <v>579.5</v>
      </c>
      <c r="F33" s="156"/>
      <c r="G33" s="156"/>
      <c r="H33" s="156"/>
      <c r="I33" s="156"/>
      <c r="J33" s="156"/>
      <c r="K33" s="156"/>
      <c r="L33" s="156"/>
      <c r="M33" s="156"/>
      <c r="N33" s="155"/>
      <c r="O33" s="155"/>
      <c r="P33" s="155"/>
      <c r="Q33" s="155"/>
      <c r="R33" s="156"/>
      <c r="S33" s="156"/>
      <c r="T33" s="156"/>
      <c r="U33" s="156"/>
      <c r="V33" s="156"/>
      <c r="W33" s="156"/>
      <c r="X33" s="156"/>
      <c r="Y33" s="156"/>
      <c r="Z33" s="146"/>
      <c r="AA33" s="146"/>
      <c r="AB33" s="146"/>
      <c r="AC33" s="146"/>
      <c r="AD33" s="146"/>
      <c r="AE33" s="146"/>
      <c r="AF33" s="146"/>
      <c r="AG33" s="146" t="s">
        <v>119</v>
      </c>
      <c r="AH33" s="146">
        <v>0</v>
      </c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ht="22.5" outlineLevel="1">
      <c r="A34" s="164">
        <v>11</v>
      </c>
      <c r="B34" s="165" t="s">
        <v>156</v>
      </c>
      <c r="C34" s="173" t="s">
        <v>157</v>
      </c>
      <c r="D34" s="166" t="s">
        <v>109</v>
      </c>
      <c r="E34" s="167">
        <v>151.5</v>
      </c>
      <c r="F34" s="168"/>
      <c r="G34" s="169">
        <f>ROUND(E34*F34,2)</f>
        <v>0</v>
      </c>
      <c r="H34" s="168"/>
      <c r="I34" s="169">
        <f>ROUND(E34*H34,2)</f>
        <v>0</v>
      </c>
      <c r="J34" s="168"/>
      <c r="K34" s="169">
        <f>ROUND(E34*J34,2)</f>
        <v>0</v>
      </c>
      <c r="L34" s="169">
        <v>21</v>
      </c>
      <c r="M34" s="169">
        <f>G34*(1+L34/100)</f>
        <v>0</v>
      </c>
      <c r="N34" s="167">
        <v>0</v>
      </c>
      <c r="O34" s="167">
        <f>ROUND(E34*N34,2)</f>
        <v>0</v>
      </c>
      <c r="P34" s="167">
        <v>0</v>
      </c>
      <c r="Q34" s="167">
        <f>ROUND(E34*P34,2)</f>
        <v>0</v>
      </c>
      <c r="R34" s="169" t="s">
        <v>139</v>
      </c>
      <c r="S34" s="169" t="s">
        <v>111</v>
      </c>
      <c r="T34" s="170" t="s">
        <v>112</v>
      </c>
      <c r="U34" s="156">
        <v>0.26</v>
      </c>
      <c r="V34" s="156">
        <f>ROUND(E34*U34,2)</f>
        <v>39.39</v>
      </c>
      <c r="W34" s="156"/>
      <c r="X34" s="156" t="s">
        <v>113</v>
      </c>
      <c r="Y34" s="156" t="s">
        <v>114</v>
      </c>
      <c r="Z34" s="146"/>
      <c r="AA34" s="146"/>
      <c r="AB34" s="146"/>
      <c r="AC34" s="146"/>
      <c r="AD34" s="146"/>
      <c r="AE34" s="146"/>
      <c r="AF34" s="146"/>
      <c r="AG34" s="146" t="s">
        <v>115</v>
      </c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outlineLevel="2">
      <c r="A35" s="153"/>
      <c r="B35" s="154"/>
      <c r="C35" s="237" t="s">
        <v>158</v>
      </c>
      <c r="D35" s="238"/>
      <c r="E35" s="238"/>
      <c r="F35" s="238"/>
      <c r="G35" s="238"/>
      <c r="H35" s="156"/>
      <c r="I35" s="156"/>
      <c r="J35" s="156"/>
      <c r="K35" s="156"/>
      <c r="L35" s="156"/>
      <c r="M35" s="156"/>
      <c r="N35" s="155"/>
      <c r="O35" s="155"/>
      <c r="P35" s="155"/>
      <c r="Q35" s="155"/>
      <c r="R35" s="156"/>
      <c r="S35" s="156"/>
      <c r="T35" s="156"/>
      <c r="U35" s="156"/>
      <c r="V35" s="156"/>
      <c r="W35" s="156"/>
      <c r="X35" s="156"/>
      <c r="Y35" s="156"/>
      <c r="Z35" s="146"/>
      <c r="AA35" s="146"/>
      <c r="AB35" s="146"/>
      <c r="AC35" s="146"/>
      <c r="AD35" s="146"/>
      <c r="AE35" s="146"/>
      <c r="AF35" s="146"/>
      <c r="AG35" s="146" t="s">
        <v>117</v>
      </c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71" t="str">
        <f>C35</f>
        <v>s případným nutným přemístěním hromad nebo dočasných skládek na místo potřeby ze vzdálenosti do 30 m, ve svahu sklonu přes 1 : 5,</v>
      </c>
      <c r="BB35" s="146"/>
      <c r="BC35" s="146"/>
      <c r="BD35" s="146"/>
      <c r="BE35" s="146"/>
      <c r="BF35" s="146"/>
      <c r="BG35" s="146"/>
      <c r="BH35" s="146"/>
    </row>
    <row r="36" spans="1:60" outlineLevel="2">
      <c r="A36" s="153"/>
      <c r="B36" s="154"/>
      <c r="C36" s="174" t="s">
        <v>159</v>
      </c>
      <c r="D36" s="157"/>
      <c r="E36" s="158">
        <v>151.5</v>
      </c>
      <c r="F36" s="156"/>
      <c r="G36" s="156"/>
      <c r="H36" s="156"/>
      <c r="I36" s="156"/>
      <c r="J36" s="156"/>
      <c r="K36" s="156"/>
      <c r="L36" s="156"/>
      <c r="M36" s="156"/>
      <c r="N36" s="155"/>
      <c r="O36" s="155"/>
      <c r="P36" s="155"/>
      <c r="Q36" s="155"/>
      <c r="R36" s="156"/>
      <c r="S36" s="156"/>
      <c r="T36" s="156"/>
      <c r="U36" s="156"/>
      <c r="V36" s="156"/>
      <c r="W36" s="156"/>
      <c r="X36" s="156"/>
      <c r="Y36" s="156"/>
      <c r="Z36" s="146"/>
      <c r="AA36" s="146"/>
      <c r="AB36" s="146"/>
      <c r="AC36" s="146"/>
      <c r="AD36" s="146"/>
      <c r="AE36" s="146"/>
      <c r="AF36" s="146"/>
      <c r="AG36" s="146" t="s">
        <v>119</v>
      </c>
      <c r="AH36" s="146">
        <v>0</v>
      </c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outlineLevel="1">
      <c r="A37" s="164">
        <v>12</v>
      </c>
      <c r="B37" s="165" t="s">
        <v>160</v>
      </c>
      <c r="C37" s="173" t="s">
        <v>161</v>
      </c>
      <c r="D37" s="166" t="s">
        <v>138</v>
      </c>
      <c r="E37" s="167">
        <v>225</v>
      </c>
      <c r="F37" s="168"/>
      <c r="G37" s="169">
        <f>ROUND(E37*F37,2)</f>
        <v>0</v>
      </c>
      <c r="H37" s="168"/>
      <c r="I37" s="169">
        <f>ROUND(E37*H37,2)</f>
        <v>0</v>
      </c>
      <c r="J37" s="168"/>
      <c r="K37" s="169">
        <f>ROUND(E37*J37,2)</f>
        <v>0</v>
      </c>
      <c r="L37" s="169">
        <v>21</v>
      </c>
      <c r="M37" s="169">
        <f>G37*(1+L37/100)</f>
        <v>0</v>
      </c>
      <c r="N37" s="167">
        <v>0</v>
      </c>
      <c r="O37" s="167">
        <f>ROUND(E37*N37,2)</f>
        <v>0</v>
      </c>
      <c r="P37" s="167">
        <v>0</v>
      </c>
      <c r="Q37" s="167">
        <f>ROUND(E37*P37,2)</f>
        <v>0</v>
      </c>
      <c r="R37" s="169" t="s">
        <v>139</v>
      </c>
      <c r="S37" s="169" t="s">
        <v>111</v>
      </c>
      <c r="T37" s="170" t="s">
        <v>112</v>
      </c>
      <c r="U37" s="156">
        <v>0</v>
      </c>
      <c r="V37" s="156">
        <f>ROUND(E37*U37,2)</f>
        <v>0</v>
      </c>
      <c r="W37" s="156"/>
      <c r="X37" s="156" t="s">
        <v>113</v>
      </c>
      <c r="Y37" s="156" t="s">
        <v>114</v>
      </c>
      <c r="Z37" s="146"/>
      <c r="AA37" s="146"/>
      <c r="AB37" s="146"/>
      <c r="AC37" s="146"/>
      <c r="AD37" s="146"/>
      <c r="AE37" s="146"/>
      <c r="AF37" s="146"/>
      <c r="AG37" s="146" t="s">
        <v>122</v>
      </c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outlineLevel="1">
      <c r="A38" s="164">
        <v>13</v>
      </c>
      <c r="B38" s="165" t="s">
        <v>162</v>
      </c>
      <c r="C38" s="173" t="s">
        <v>163</v>
      </c>
      <c r="D38" s="166" t="s">
        <v>109</v>
      </c>
      <c r="E38" s="167">
        <v>41</v>
      </c>
      <c r="F38" s="168"/>
      <c r="G38" s="169">
        <f>ROUND(E38*F38,2)</f>
        <v>0</v>
      </c>
      <c r="H38" s="168"/>
      <c r="I38" s="169">
        <f>ROUND(E38*H38,2)</f>
        <v>0</v>
      </c>
      <c r="J38" s="168"/>
      <c r="K38" s="169">
        <f>ROUND(E38*J38,2)</f>
        <v>0</v>
      </c>
      <c r="L38" s="169">
        <v>21</v>
      </c>
      <c r="M38" s="169">
        <f>G38*(1+L38/100)</f>
        <v>0</v>
      </c>
      <c r="N38" s="167">
        <v>0</v>
      </c>
      <c r="O38" s="167">
        <f>ROUND(E38*N38,2)</f>
        <v>0</v>
      </c>
      <c r="P38" s="167">
        <v>0.33</v>
      </c>
      <c r="Q38" s="167">
        <f>ROUND(E38*P38,2)</f>
        <v>13.53</v>
      </c>
      <c r="R38" s="169"/>
      <c r="S38" s="169" t="s">
        <v>164</v>
      </c>
      <c r="T38" s="170" t="s">
        <v>112</v>
      </c>
      <c r="U38" s="156">
        <v>0.16</v>
      </c>
      <c r="V38" s="156">
        <f>ROUND(E38*U38,2)</f>
        <v>6.56</v>
      </c>
      <c r="W38" s="156"/>
      <c r="X38" s="156" t="s">
        <v>113</v>
      </c>
      <c r="Y38" s="156" t="s">
        <v>114</v>
      </c>
      <c r="Z38" s="146"/>
      <c r="AA38" s="146"/>
      <c r="AB38" s="146"/>
      <c r="AC38" s="146"/>
      <c r="AD38" s="146"/>
      <c r="AE38" s="146"/>
      <c r="AF38" s="146"/>
      <c r="AG38" s="146" t="s">
        <v>115</v>
      </c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outlineLevel="2">
      <c r="A39" s="153"/>
      <c r="B39" s="154"/>
      <c r="C39" s="174" t="s">
        <v>130</v>
      </c>
      <c r="D39" s="157"/>
      <c r="E39" s="158">
        <v>41</v>
      </c>
      <c r="F39" s="156"/>
      <c r="G39" s="156"/>
      <c r="H39" s="156"/>
      <c r="I39" s="156"/>
      <c r="J39" s="156"/>
      <c r="K39" s="156"/>
      <c r="L39" s="156"/>
      <c r="M39" s="156"/>
      <c r="N39" s="155"/>
      <c r="O39" s="155"/>
      <c r="P39" s="155"/>
      <c r="Q39" s="155"/>
      <c r="R39" s="156"/>
      <c r="S39" s="156"/>
      <c r="T39" s="156"/>
      <c r="U39" s="156"/>
      <c r="V39" s="156"/>
      <c r="W39" s="156"/>
      <c r="X39" s="156"/>
      <c r="Y39" s="156"/>
      <c r="Z39" s="146"/>
      <c r="AA39" s="146"/>
      <c r="AB39" s="146"/>
      <c r="AC39" s="146"/>
      <c r="AD39" s="146"/>
      <c r="AE39" s="146"/>
      <c r="AF39" s="146"/>
      <c r="AG39" s="146" t="s">
        <v>119</v>
      </c>
      <c r="AH39" s="146">
        <v>0</v>
      </c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ht="22.5" outlineLevel="1">
      <c r="A40" s="164">
        <v>14</v>
      </c>
      <c r="B40" s="165" t="s">
        <v>165</v>
      </c>
      <c r="C40" s="173" t="s">
        <v>166</v>
      </c>
      <c r="D40" s="166" t="s">
        <v>138</v>
      </c>
      <c r="E40" s="167">
        <v>225</v>
      </c>
      <c r="F40" s="168"/>
      <c r="G40" s="169">
        <f>ROUND(E40*F40,2)</f>
        <v>0</v>
      </c>
      <c r="H40" s="168"/>
      <c r="I40" s="169">
        <f>ROUND(E40*H40,2)</f>
        <v>0</v>
      </c>
      <c r="J40" s="168"/>
      <c r="K40" s="169">
        <f>ROUND(E40*J40,2)</f>
        <v>0</v>
      </c>
      <c r="L40" s="169">
        <v>21</v>
      </c>
      <c r="M40" s="169">
        <f>G40*(1+L40/100)</f>
        <v>0</v>
      </c>
      <c r="N40" s="167">
        <v>0</v>
      </c>
      <c r="O40" s="167">
        <f>ROUND(E40*N40,2)</f>
        <v>0</v>
      </c>
      <c r="P40" s="167">
        <v>0</v>
      </c>
      <c r="Q40" s="167">
        <f>ROUND(E40*P40,2)</f>
        <v>0</v>
      </c>
      <c r="R40" s="169"/>
      <c r="S40" s="169" t="s">
        <v>164</v>
      </c>
      <c r="T40" s="170" t="s">
        <v>167</v>
      </c>
      <c r="U40" s="156">
        <v>0</v>
      </c>
      <c r="V40" s="156">
        <f>ROUND(E40*U40,2)</f>
        <v>0</v>
      </c>
      <c r="W40" s="156"/>
      <c r="X40" s="156" t="s">
        <v>113</v>
      </c>
      <c r="Y40" s="156" t="s">
        <v>114</v>
      </c>
      <c r="Z40" s="146"/>
      <c r="AA40" s="146"/>
      <c r="AB40" s="146"/>
      <c r="AC40" s="146"/>
      <c r="AD40" s="146"/>
      <c r="AE40" s="146"/>
      <c r="AF40" s="146"/>
      <c r="AG40" s="146" t="s">
        <v>122</v>
      </c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outlineLevel="1">
      <c r="A41" s="164">
        <v>15</v>
      </c>
      <c r="B41" s="165" t="s">
        <v>168</v>
      </c>
      <c r="C41" s="173" t="s">
        <v>169</v>
      </c>
      <c r="D41" s="166" t="s">
        <v>170</v>
      </c>
      <c r="E41" s="167">
        <v>6</v>
      </c>
      <c r="F41" s="168"/>
      <c r="G41" s="169">
        <f>ROUND(E41*F41,2)</f>
        <v>0</v>
      </c>
      <c r="H41" s="168"/>
      <c r="I41" s="169">
        <f>ROUND(E41*H41,2)</f>
        <v>0</v>
      </c>
      <c r="J41" s="168"/>
      <c r="K41" s="169">
        <f>ROUND(E41*J41,2)</f>
        <v>0</v>
      </c>
      <c r="L41" s="169">
        <v>21</v>
      </c>
      <c r="M41" s="169">
        <f>G41*(1+L41/100)</f>
        <v>0</v>
      </c>
      <c r="N41" s="167">
        <v>1E-3</v>
      </c>
      <c r="O41" s="167">
        <f>ROUND(E41*N41,2)</f>
        <v>0.01</v>
      </c>
      <c r="P41" s="167">
        <v>0</v>
      </c>
      <c r="Q41" s="167">
        <f>ROUND(E41*P41,2)</f>
        <v>0</v>
      </c>
      <c r="R41" s="169" t="s">
        <v>171</v>
      </c>
      <c r="S41" s="169" t="s">
        <v>111</v>
      </c>
      <c r="T41" s="170" t="s">
        <v>112</v>
      </c>
      <c r="U41" s="156">
        <v>0</v>
      </c>
      <c r="V41" s="156">
        <f>ROUND(E41*U41,2)</f>
        <v>0</v>
      </c>
      <c r="W41" s="156"/>
      <c r="X41" s="156" t="s">
        <v>172</v>
      </c>
      <c r="Y41" s="156" t="s">
        <v>114</v>
      </c>
      <c r="Z41" s="146"/>
      <c r="AA41" s="146"/>
      <c r="AB41" s="146"/>
      <c r="AC41" s="146"/>
      <c r="AD41" s="146"/>
      <c r="AE41" s="146"/>
      <c r="AF41" s="146"/>
      <c r="AG41" s="146" t="s">
        <v>173</v>
      </c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</row>
    <row r="42" spans="1:60" outlineLevel="2">
      <c r="A42" s="153"/>
      <c r="B42" s="154"/>
      <c r="C42" s="174" t="s">
        <v>174</v>
      </c>
      <c r="D42" s="157"/>
      <c r="E42" s="158">
        <v>6</v>
      </c>
      <c r="F42" s="156"/>
      <c r="G42" s="156"/>
      <c r="H42" s="156"/>
      <c r="I42" s="156"/>
      <c r="J42" s="156"/>
      <c r="K42" s="156"/>
      <c r="L42" s="156"/>
      <c r="M42" s="156"/>
      <c r="N42" s="155"/>
      <c r="O42" s="155"/>
      <c r="P42" s="155"/>
      <c r="Q42" s="155"/>
      <c r="R42" s="156"/>
      <c r="S42" s="156"/>
      <c r="T42" s="156"/>
      <c r="U42" s="156"/>
      <c r="V42" s="156"/>
      <c r="W42" s="156"/>
      <c r="X42" s="156"/>
      <c r="Y42" s="156"/>
      <c r="Z42" s="146"/>
      <c r="AA42" s="146"/>
      <c r="AB42" s="146"/>
      <c r="AC42" s="146"/>
      <c r="AD42" s="146"/>
      <c r="AE42" s="146"/>
      <c r="AF42" s="146"/>
      <c r="AG42" s="146" t="s">
        <v>119</v>
      </c>
      <c r="AH42" s="146">
        <v>0</v>
      </c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>
      <c r="A43" s="149" t="s">
        <v>105</v>
      </c>
      <c r="B43" s="150" t="s">
        <v>66</v>
      </c>
      <c r="C43" s="172" t="s">
        <v>67</v>
      </c>
      <c r="D43" s="160"/>
      <c r="E43" s="161"/>
      <c r="F43" s="162"/>
      <c r="G43" s="162">
        <f>SUMIF(AG44:AG81,"&lt;&gt;NOR",G44:G81)</f>
        <v>0</v>
      </c>
      <c r="H43" s="162"/>
      <c r="I43" s="162">
        <f>SUM(I44:I81)</f>
        <v>0</v>
      </c>
      <c r="J43" s="162"/>
      <c r="K43" s="162">
        <f>SUM(K44:K81)</f>
        <v>0</v>
      </c>
      <c r="L43" s="162"/>
      <c r="M43" s="162">
        <f>SUM(M44:M81)</f>
        <v>0</v>
      </c>
      <c r="N43" s="161"/>
      <c r="O43" s="161">
        <f>SUM(O44:O81)</f>
        <v>521.08999999999992</v>
      </c>
      <c r="P43" s="161"/>
      <c r="Q43" s="161">
        <f>SUM(Q44:Q81)</f>
        <v>0</v>
      </c>
      <c r="R43" s="162"/>
      <c r="S43" s="162"/>
      <c r="T43" s="163"/>
      <c r="U43" s="159"/>
      <c r="V43" s="159">
        <f>SUM(V44:V81)</f>
        <v>434.03000000000003</v>
      </c>
      <c r="W43" s="159"/>
      <c r="X43" s="159"/>
      <c r="Y43" s="159"/>
      <c r="AG43" t="s">
        <v>106</v>
      </c>
    </row>
    <row r="44" spans="1:60" ht="22.5" outlineLevel="1">
      <c r="A44" s="164">
        <v>16</v>
      </c>
      <c r="B44" s="165" t="s">
        <v>175</v>
      </c>
      <c r="C44" s="173" t="s">
        <v>176</v>
      </c>
      <c r="D44" s="166" t="s">
        <v>109</v>
      </c>
      <c r="E44" s="167">
        <v>150</v>
      </c>
      <c r="F44" s="168"/>
      <c r="G44" s="169">
        <f>ROUND(E44*F44,2)</f>
        <v>0</v>
      </c>
      <c r="H44" s="168"/>
      <c r="I44" s="169">
        <f>ROUND(E44*H44,2)</f>
        <v>0</v>
      </c>
      <c r="J44" s="168"/>
      <c r="K44" s="169">
        <f>ROUND(E44*J44,2)</f>
        <v>0</v>
      </c>
      <c r="L44" s="169">
        <v>21</v>
      </c>
      <c r="M44" s="169">
        <f>G44*(1+L44/100)</f>
        <v>0</v>
      </c>
      <c r="N44" s="167">
        <v>0.378</v>
      </c>
      <c r="O44" s="167">
        <f>ROUND(E44*N44,2)</f>
        <v>56.7</v>
      </c>
      <c r="P44" s="167">
        <v>0</v>
      </c>
      <c r="Q44" s="167">
        <f>ROUND(E44*P44,2)</f>
        <v>0</v>
      </c>
      <c r="R44" s="169" t="s">
        <v>110</v>
      </c>
      <c r="S44" s="169" t="s">
        <v>111</v>
      </c>
      <c r="T44" s="170" t="s">
        <v>112</v>
      </c>
      <c r="U44" s="156">
        <v>0.03</v>
      </c>
      <c r="V44" s="156">
        <f>ROUND(E44*U44,2)</f>
        <v>4.5</v>
      </c>
      <c r="W44" s="156"/>
      <c r="X44" s="156" t="s">
        <v>113</v>
      </c>
      <c r="Y44" s="156" t="s">
        <v>114</v>
      </c>
      <c r="Z44" s="146"/>
      <c r="AA44" s="146"/>
      <c r="AB44" s="146"/>
      <c r="AC44" s="146"/>
      <c r="AD44" s="146"/>
      <c r="AE44" s="146"/>
      <c r="AF44" s="146"/>
      <c r="AG44" s="146" t="s">
        <v>122</v>
      </c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</row>
    <row r="45" spans="1:60" outlineLevel="2">
      <c r="A45" s="153"/>
      <c r="B45" s="154"/>
      <c r="C45" s="174" t="s">
        <v>177</v>
      </c>
      <c r="D45" s="157"/>
      <c r="E45" s="158">
        <v>150</v>
      </c>
      <c r="F45" s="156"/>
      <c r="G45" s="156"/>
      <c r="H45" s="156"/>
      <c r="I45" s="156"/>
      <c r="J45" s="156"/>
      <c r="K45" s="156"/>
      <c r="L45" s="156"/>
      <c r="M45" s="156"/>
      <c r="N45" s="155"/>
      <c r="O45" s="155"/>
      <c r="P45" s="155"/>
      <c r="Q45" s="155"/>
      <c r="R45" s="156"/>
      <c r="S45" s="156"/>
      <c r="T45" s="156"/>
      <c r="U45" s="156"/>
      <c r="V45" s="156"/>
      <c r="W45" s="156"/>
      <c r="X45" s="156"/>
      <c r="Y45" s="156"/>
      <c r="Z45" s="146"/>
      <c r="AA45" s="146"/>
      <c r="AB45" s="146"/>
      <c r="AC45" s="146"/>
      <c r="AD45" s="146"/>
      <c r="AE45" s="146"/>
      <c r="AF45" s="146"/>
      <c r="AG45" s="146" t="s">
        <v>119</v>
      </c>
      <c r="AH45" s="146">
        <v>0</v>
      </c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ht="22.5" outlineLevel="1">
      <c r="A46" s="164">
        <v>17</v>
      </c>
      <c r="B46" s="165" t="s">
        <v>178</v>
      </c>
      <c r="C46" s="173" t="s">
        <v>179</v>
      </c>
      <c r="D46" s="166" t="s">
        <v>109</v>
      </c>
      <c r="E46" s="167">
        <v>150</v>
      </c>
      <c r="F46" s="168"/>
      <c r="G46" s="169">
        <f>ROUND(E46*F46,2)</f>
        <v>0</v>
      </c>
      <c r="H46" s="168"/>
      <c r="I46" s="169">
        <f>ROUND(E46*H46,2)</f>
        <v>0</v>
      </c>
      <c r="J46" s="168"/>
      <c r="K46" s="169">
        <f>ROUND(E46*J46,2)</f>
        <v>0</v>
      </c>
      <c r="L46" s="169">
        <v>21</v>
      </c>
      <c r="M46" s="169">
        <f>G46*(1+L46/100)</f>
        <v>0</v>
      </c>
      <c r="N46" s="167">
        <v>0.441</v>
      </c>
      <c r="O46" s="167">
        <f>ROUND(E46*N46,2)</f>
        <v>66.150000000000006</v>
      </c>
      <c r="P46" s="167">
        <v>0</v>
      </c>
      <c r="Q46" s="167">
        <f>ROUND(E46*P46,2)</f>
        <v>0</v>
      </c>
      <c r="R46" s="169" t="s">
        <v>110</v>
      </c>
      <c r="S46" s="169" t="s">
        <v>111</v>
      </c>
      <c r="T46" s="170" t="s">
        <v>112</v>
      </c>
      <c r="U46" s="156">
        <v>0.03</v>
      </c>
      <c r="V46" s="156">
        <f>ROUND(E46*U46,2)</f>
        <v>4.5</v>
      </c>
      <c r="W46" s="156"/>
      <c r="X46" s="156" t="s">
        <v>113</v>
      </c>
      <c r="Y46" s="156" t="s">
        <v>114</v>
      </c>
      <c r="Z46" s="146"/>
      <c r="AA46" s="146"/>
      <c r="AB46" s="146"/>
      <c r="AC46" s="146"/>
      <c r="AD46" s="146"/>
      <c r="AE46" s="146"/>
      <c r="AF46" s="146"/>
      <c r="AG46" s="146" t="s">
        <v>122</v>
      </c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2">
      <c r="A47" s="153"/>
      <c r="B47" s="154"/>
      <c r="C47" s="174" t="s">
        <v>177</v>
      </c>
      <c r="D47" s="157"/>
      <c r="E47" s="158">
        <v>150</v>
      </c>
      <c r="F47" s="156"/>
      <c r="G47" s="156"/>
      <c r="H47" s="156"/>
      <c r="I47" s="156"/>
      <c r="J47" s="156"/>
      <c r="K47" s="156"/>
      <c r="L47" s="156"/>
      <c r="M47" s="156"/>
      <c r="N47" s="155"/>
      <c r="O47" s="155"/>
      <c r="P47" s="155"/>
      <c r="Q47" s="155"/>
      <c r="R47" s="156"/>
      <c r="S47" s="156"/>
      <c r="T47" s="156"/>
      <c r="U47" s="156"/>
      <c r="V47" s="156"/>
      <c r="W47" s="156"/>
      <c r="X47" s="156"/>
      <c r="Y47" s="156"/>
      <c r="Z47" s="146"/>
      <c r="AA47" s="146"/>
      <c r="AB47" s="146"/>
      <c r="AC47" s="146"/>
      <c r="AD47" s="146"/>
      <c r="AE47" s="146"/>
      <c r="AF47" s="146"/>
      <c r="AG47" s="146" t="s">
        <v>119</v>
      </c>
      <c r="AH47" s="146">
        <v>0</v>
      </c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ht="22.5" outlineLevel="1">
      <c r="A48" s="164">
        <v>18</v>
      </c>
      <c r="B48" s="165" t="s">
        <v>180</v>
      </c>
      <c r="C48" s="173" t="s">
        <v>181</v>
      </c>
      <c r="D48" s="166" t="s">
        <v>109</v>
      </c>
      <c r="E48" s="167">
        <v>62.5</v>
      </c>
      <c r="F48" s="168"/>
      <c r="G48" s="169">
        <f>ROUND(E48*F48,2)</f>
        <v>0</v>
      </c>
      <c r="H48" s="168"/>
      <c r="I48" s="169">
        <f>ROUND(E48*H48,2)</f>
        <v>0</v>
      </c>
      <c r="J48" s="168"/>
      <c r="K48" s="169">
        <f>ROUND(E48*J48,2)</f>
        <v>0</v>
      </c>
      <c r="L48" s="169">
        <v>21</v>
      </c>
      <c r="M48" s="169">
        <f>G48*(1+L48/100)</f>
        <v>0</v>
      </c>
      <c r="N48" s="167">
        <v>0.48509999999999998</v>
      </c>
      <c r="O48" s="167">
        <f>ROUND(E48*N48,2)</f>
        <v>30.32</v>
      </c>
      <c r="P48" s="167">
        <v>0</v>
      </c>
      <c r="Q48" s="167">
        <f>ROUND(E48*P48,2)</f>
        <v>0</v>
      </c>
      <c r="R48" s="169" t="s">
        <v>110</v>
      </c>
      <c r="S48" s="169" t="s">
        <v>111</v>
      </c>
      <c r="T48" s="170" t="s">
        <v>112</v>
      </c>
      <c r="U48" s="156">
        <v>0.03</v>
      </c>
      <c r="V48" s="156">
        <f>ROUND(E48*U48,2)</f>
        <v>1.88</v>
      </c>
      <c r="W48" s="156"/>
      <c r="X48" s="156" t="s">
        <v>113</v>
      </c>
      <c r="Y48" s="156" t="s">
        <v>114</v>
      </c>
      <c r="Z48" s="146"/>
      <c r="AA48" s="146"/>
      <c r="AB48" s="146"/>
      <c r="AC48" s="146"/>
      <c r="AD48" s="146"/>
      <c r="AE48" s="146"/>
      <c r="AF48" s="146"/>
      <c r="AG48" s="146" t="s">
        <v>122</v>
      </c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outlineLevel="2">
      <c r="A49" s="153"/>
      <c r="B49" s="154"/>
      <c r="C49" s="174" t="s">
        <v>182</v>
      </c>
      <c r="D49" s="157"/>
      <c r="E49" s="158">
        <v>62.5</v>
      </c>
      <c r="F49" s="156"/>
      <c r="G49" s="156"/>
      <c r="H49" s="156"/>
      <c r="I49" s="156"/>
      <c r="J49" s="156"/>
      <c r="K49" s="156"/>
      <c r="L49" s="156"/>
      <c r="M49" s="156"/>
      <c r="N49" s="155"/>
      <c r="O49" s="155"/>
      <c r="P49" s="155"/>
      <c r="Q49" s="155"/>
      <c r="R49" s="156"/>
      <c r="S49" s="156"/>
      <c r="T49" s="156"/>
      <c r="U49" s="156"/>
      <c r="V49" s="156"/>
      <c r="W49" s="156"/>
      <c r="X49" s="156"/>
      <c r="Y49" s="156"/>
      <c r="Z49" s="146"/>
      <c r="AA49" s="146"/>
      <c r="AB49" s="146"/>
      <c r="AC49" s="146"/>
      <c r="AD49" s="146"/>
      <c r="AE49" s="146"/>
      <c r="AF49" s="146"/>
      <c r="AG49" s="146" t="s">
        <v>119</v>
      </c>
      <c r="AH49" s="146">
        <v>0</v>
      </c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ht="22.5" outlineLevel="1">
      <c r="A50" s="164">
        <v>19</v>
      </c>
      <c r="B50" s="165" t="s">
        <v>183</v>
      </c>
      <c r="C50" s="173" t="s">
        <v>184</v>
      </c>
      <c r="D50" s="166" t="s">
        <v>109</v>
      </c>
      <c r="E50" s="167">
        <v>367</v>
      </c>
      <c r="F50" s="168"/>
      <c r="G50" s="169">
        <f>ROUND(E50*F50,2)</f>
        <v>0</v>
      </c>
      <c r="H50" s="168"/>
      <c r="I50" s="169">
        <f>ROUND(E50*H50,2)</f>
        <v>0</v>
      </c>
      <c r="J50" s="168"/>
      <c r="K50" s="169">
        <f>ROUND(E50*J50,2)</f>
        <v>0</v>
      </c>
      <c r="L50" s="169">
        <v>21</v>
      </c>
      <c r="M50" s="169">
        <f>G50*(1+L50/100)</f>
        <v>0</v>
      </c>
      <c r="N50" s="167">
        <v>0.55125000000000002</v>
      </c>
      <c r="O50" s="167">
        <f>ROUND(E50*N50,2)</f>
        <v>202.31</v>
      </c>
      <c r="P50" s="167">
        <v>0</v>
      </c>
      <c r="Q50" s="167">
        <f>ROUND(E50*P50,2)</f>
        <v>0</v>
      </c>
      <c r="R50" s="169" t="s">
        <v>110</v>
      </c>
      <c r="S50" s="169" t="s">
        <v>111</v>
      </c>
      <c r="T50" s="170" t="s">
        <v>112</v>
      </c>
      <c r="U50" s="156">
        <v>2.7E-2</v>
      </c>
      <c r="V50" s="156">
        <f>ROUND(E50*U50,2)</f>
        <v>9.91</v>
      </c>
      <c r="W50" s="156"/>
      <c r="X50" s="156" t="s">
        <v>113</v>
      </c>
      <c r="Y50" s="156" t="s">
        <v>114</v>
      </c>
      <c r="Z50" s="146"/>
      <c r="AA50" s="146"/>
      <c r="AB50" s="146"/>
      <c r="AC50" s="146"/>
      <c r="AD50" s="146"/>
      <c r="AE50" s="146"/>
      <c r="AF50" s="146"/>
      <c r="AG50" s="146" t="s">
        <v>122</v>
      </c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outlineLevel="2">
      <c r="A51" s="153"/>
      <c r="B51" s="154"/>
      <c r="C51" s="174" t="s">
        <v>185</v>
      </c>
      <c r="D51" s="157"/>
      <c r="E51" s="158">
        <v>367</v>
      </c>
      <c r="F51" s="156"/>
      <c r="G51" s="156"/>
      <c r="H51" s="156"/>
      <c r="I51" s="156"/>
      <c r="J51" s="156"/>
      <c r="K51" s="156"/>
      <c r="L51" s="156"/>
      <c r="M51" s="156"/>
      <c r="N51" s="155"/>
      <c r="O51" s="155"/>
      <c r="P51" s="155"/>
      <c r="Q51" s="155"/>
      <c r="R51" s="156"/>
      <c r="S51" s="156"/>
      <c r="T51" s="156"/>
      <c r="U51" s="156"/>
      <c r="V51" s="156"/>
      <c r="W51" s="156"/>
      <c r="X51" s="156"/>
      <c r="Y51" s="156"/>
      <c r="Z51" s="146"/>
      <c r="AA51" s="146"/>
      <c r="AB51" s="146"/>
      <c r="AC51" s="146"/>
      <c r="AD51" s="146"/>
      <c r="AE51" s="146"/>
      <c r="AF51" s="146"/>
      <c r="AG51" s="146" t="s">
        <v>119</v>
      </c>
      <c r="AH51" s="146">
        <v>0</v>
      </c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ht="22.5" outlineLevel="1">
      <c r="A52" s="164">
        <v>20</v>
      </c>
      <c r="B52" s="165" t="s">
        <v>186</v>
      </c>
      <c r="C52" s="173" t="s">
        <v>187</v>
      </c>
      <c r="D52" s="166" t="s">
        <v>109</v>
      </c>
      <c r="E52" s="167">
        <v>124</v>
      </c>
      <c r="F52" s="168"/>
      <c r="G52" s="169">
        <f>ROUND(E52*F52,2)</f>
        <v>0</v>
      </c>
      <c r="H52" s="168"/>
      <c r="I52" s="169">
        <f>ROUND(E52*H52,2)</f>
        <v>0</v>
      </c>
      <c r="J52" s="168"/>
      <c r="K52" s="169">
        <f>ROUND(E52*J52,2)</f>
        <v>0</v>
      </c>
      <c r="L52" s="169">
        <v>21</v>
      </c>
      <c r="M52" s="169">
        <f>G52*(1+L52/100)</f>
        <v>0</v>
      </c>
      <c r="N52" s="167">
        <v>0.18462999999999999</v>
      </c>
      <c r="O52" s="167">
        <f>ROUND(E52*N52,2)</f>
        <v>22.89</v>
      </c>
      <c r="P52" s="167">
        <v>0</v>
      </c>
      <c r="Q52" s="167">
        <f>ROUND(E52*P52,2)</f>
        <v>0</v>
      </c>
      <c r="R52" s="169" t="s">
        <v>110</v>
      </c>
      <c r="S52" s="169" t="s">
        <v>111</v>
      </c>
      <c r="T52" s="170" t="s">
        <v>112</v>
      </c>
      <c r="U52" s="156">
        <v>6.4000000000000001E-2</v>
      </c>
      <c r="V52" s="156">
        <f>ROUND(E52*U52,2)</f>
        <v>7.94</v>
      </c>
      <c r="W52" s="156"/>
      <c r="X52" s="156" t="s">
        <v>113</v>
      </c>
      <c r="Y52" s="156" t="s">
        <v>114</v>
      </c>
      <c r="Z52" s="146"/>
      <c r="AA52" s="146"/>
      <c r="AB52" s="146"/>
      <c r="AC52" s="146"/>
      <c r="AD52" s="146"/>
      <c r="AE52" s="146"/>
      <c r="AF52" s="146"/>
      <c r="AG52" s="146" t="s">
        <v>122</v>
      </c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outlineLevel="2">
      <c r="A53" s="153"/>
      <c r="B53" s="154"/>
      <c r="C53" s="237" t="s">
        <v>188</v>
      </c>
      <c r="D53" s="238"/>
      <c r="E53" s="238"/>
      <c r="F53" s="238"/>
      <c r="G53" s="238"/>
      <c r="H53" s="156"/>
      <c r="I53" s="156"/>
      <c r="J53" s="156"/>
      <c r="K53" s="156"/>
      <c r="L53" s="156"/>
      <c r="M53" s="156"/>
      <c r="N53" s="155"/>
      <c r="O53" s="155"/>
      <c r="P53" s="155"/>
      <c r="Q53" s="155"/>
      <c r="R53" s="156"/>
      <c r="S53" s="156"/>
      <c r="T53" s="156"/>
      <c r="U53" s="156"/>
      <c r="V53" s="156"/>
      <c r="W53" s="156"/>
      <c r="X53" s="156"/>
      <c r="Y53" s="156"/>
      <c r="Z53" s="146"/>
      <c r="AA53" s="146"/>
      <c r="AB53" s="146"/>
      <c r="AC53" s="146"/>
      <c r="AD53" s="146"/>
      <c r="AE53" s="146"/>
      <c r="AF53" s="146"/>
      <c r="AG53" s="146" t="s">
        <v>117</v>
      </c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</row>
    <row r="54" spans="1:60" outlineLevel="1">
      <c r="A54" s="164">
        <v>21</v>
      </c>
      <c r="B54" s="165" t="s">
        <v>189</v>
      </c>
      <c r="C54" s="173" t="s">
        <v>190</v>
      </c>
      <c r="D54" s="166" t="s">
        <v>109</v>
      </c>
      <c r="E54" s="167">
        <v>83</v>
      </c>
      <c r="F54" s="168"/>
      <c r="G54" s="169">
        <f>ROUND(E54*F54,2)</f>
        <v>0</v>
      </c>
      <c r="H54" s="168"/>
      <c r="I54" s="169">
        <f>ROUND(E54*H54,2)</f>
        <v>0</v>
      </c>
      <c r="J54" s="168"/>
      <c r="K54" s="169">
        <f>ROUND(E54*J54,2)</f>
        <v>0</v>
      </c>
      <c r="L54" s="169">
        <v>21</v>
      </c>
      <c r="M54" s="169">
        <f>G54*(1+L54/100)</f>
        <v>0</v>
      </c>
      <c r="N54" s="167">
        <v>0.33206000000000002</v>
      </c>
      <c r="O54" s="167">
        <f>ROUND(E54*N54,2)</f>
        <v>27.56</v>
      </c>
      <c r="P54" s="167">
        <v>0</v>
      </c>
      <c r="Q54" s="167">
        <f>ROUND(E54*P54,2)</f>
        <v>0</v>
      </c>
      <c r="R54" s="169" t="s">
        <v>110</v>
      </c>
      <c r="S54" s="169" t="s">
        <v>111</v>
      </c>
      <c r="T54" s="170" t="s">
        <v>112</v>
      </c>
      <c r="U54" s="156">
        <v>0.03</v>
      </c>
      <c r="V54" s="156">
        <f>ROUND(E54*U54,2)</f>
        <v>2.4900000000000002</v>
      </c>
      <c r="W54" s="156"/>
      <c r="X54" s="156" t="s">
        <v>113</v>
      </c>
      <c r="Y54" s="156" t="s">
        <v>114</v>
      </c>
      <c r="Z54" s="146"/>
      <c r="AA54" s="146"/>
      <c r="AB54" s="146"/>
      <c r="AC54" s="146"/>
      <c r="AD54" s="146"/>
      <c r="AE54" s="146"/>
      <c r="AF54" s="146"/>
      <c r="AG54" s="146" t="s">
        <v>115</v>
      </c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</row>
    <row r="55" spans="1:60" outlineLevel="2">
      <c r="A55" s="153"/>
      <c r="B55" s="154"/>
      <c r="C55" s="237" t="s">
        <v>191</v>
      </c>
      <c r="D55" s="238"/>
      <c r="E55" s="238"/>
      <c r="F55" s="238"/>
      <c r="G55" s="238"/>
      <c r="H55" s="156"/>
      <c r="I55" s="156"/>
      <c r="J55" s="156"/>
      <c r="K55" s="156"/>
      <c r="L55" s="156"/>
      <c r="M55" s="156"/>
      <c r="N55" s="155"/>
      <c r="O55" s="155"/>
      <c r="P55" s="155"/>
      <c r="Q55" s="155"/>
      <c r="R55" s="156"/>
      <c r="S55" s="156"/>
      <c r="T55" s="156"/>
      <c r="U55" s="156"/>
      <c r="V55" s="156"/>
      <c r="W55" s="156"/>
      <c r="X55" s="156"/>
      <c r="Y55" s="156"/>
      <c r="Z55" s="146"/>
      <c r="AA55" s="146"/>
      <c r="AB55" s="146"/>
      <c r="AC55" s="146"/>
      <c r="AD55" s="146"/>
      <c r="AE55" s="146"/>
      <c r="AF55" s="146"/>
      <c r="AG55" s="146" t="s">
        <v>117</v>
      </c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</row>
    <row r="56" spans="1:60" outlineLevel="2">
      <c r="A56" s="153"/>
      <c r="B56" s="154"/>
      <c r="C56" s="174" t="s">
        <v>192</v>
      </c>
      <c r="D56" s="157"/>
      <c r="E56" s="158">
        <v>83</v>
      </c>
      <c r="F56" s="156"/>
      <c r="G56" s="156"/>
      <c r="H56" s="156"/>
      <c r="I56" s="156"/>
      <c r="J56" s="156"/>
      <c r="K56" s="156"/>
      <c r="L56" s="156"/>
      <c r="M56" s="156"/>
      <c r="N56" s="155"/>
      <c r="O56" s="155"/>
      <c r="P56" s="155"/>
      <c r="Q56" s="155"/>
      <c r="R56" s="156"/>
      <c r="S56" s="156"/>
      <c r="T56" s="156"/>
      <c r="U56" s="156"/>
      <c r="V56" s="156"/>
      <c r="W56" s="156"/>
      <c r="X56" s="156"/>
      <c r="Y56" s="156"/>
      <c r="Z56" s="146"/>
      <c r="AA56" s="146"/>
      <c r="AB56" s="146"/>
      <c r="AC56" s="146"/>
      <c r="AD56" s="146"/>
      <c r="AE56" s="146"/>
      <c r="AF56" s="146"/>
      <c r="AG56" s="146" t="s">
        <v>119</v>
      </c>
      <c r="AH56" s="146">
        <v>0</v>
      </c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</row>
    <row r="57" spans="1:60" ht="22.5" outlineLevel="1">
      <c r="A57" s="164">
        <v>22</v>
      </c>
      <c r="B57" s="165" t="s">
        <v>193</v>
      </c>
      <c r="C57" s="173" t="s">
        <v>194</v>
      </c>
      <c r="D57" s="166" t="s">
        <v>109</v>
      </c>
      <c r="E57" s="167">
        <v>124</v>
      </c>
      <c r="F57" s="168"/>
      <c r="G57" s="169">
        <f>ROUND(E57*F57,2)</f>
        <v>0</v>
      </c>
      <c r="H57" s="168"/>
      <c r="I57" s="169">
        <f>ROUND(E57*H57,2)</f>
        <v>0</v>
      </c>
      <c r="J57" s="168"/>
      <c r="K57" s="169">
        <f>ROUND(E57*J57,2)</f>
        <v>0</v>
      </c>
      <c r="L57" s="169">
        <v>21</v>
      </c>
      <c r="M57" s="169">
        <f>G57*(1+L57/100)</f>
        <v>0</v>
      </c>
      <c r="N57" s="167">
        <v>6.0999999999999997E-4</v>
      </c>
      <c r="O57" s="167">
        <f>ROUND(E57*N57,2)</f>
        <v>0.08</v>
      </c>
      <c r="P57" s="167">
        <v>0</v>
      </c>
      <c r="Q57" s="167">
        <f>ROUND(E57*P57,2)</f>
        <v>0</v>
      </c>
      <c r="R57" s="169" t="s">
        <v>110</v>
      </c>
      <c r="S57" s="169" t="s">
        <v>195</v>
      </c>
      <c r="T57" s="170" t="s">
        <v>195</v>
      </c>
      <c r="U57" s="156">
        <v>2E-3</v>
      </c>
      <c r="V57" s="156">
        <f>ROUND(E57*U57,2)</f>
        <v>0.25</v>
      </c>
      <c r="W57" s="156"/>
      <c r="X57" s="156" t="s">
        <v>113</v>
      </c>
      <c r="Y57" s="156" t="s">
        <v>114</v>
      </c>
      <c r="Z57" s="146"/>
      <c r="AA57" s="146"/>
      <c r="AB57" s="146"/>
      <c r="AC57" s="146"/>
      <c r="AD57" s="146"/>
      <c r="AE57" s="146"/>
      <c r="AF57" s="146"/>
      <c r="AG57" s="146" t="s">
        <v>115</v>
      </c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</row>
    <row r="58" spans="1:60" outlineLevel="2">
      <c r="A58" s="153"/>
      <c r="B58" s="154"/>
      <c r="C58" s="237" t="s">
        <v>196</v>
      </c>
      <c r="D58" s="238"/>
      <c r="E58" s="238"/>
      <c r="F58" s="238"/>
      <c r="G58" s="238"/>
      <c r="H58" s="156"/>
      <c r="I58" s="156"/>
      <c r="J58" s="156"/>
      <c r="K58" s="156"/>
      <c r="L58" s="156"/>
      <c r="M58" s="156"/>
      <c r="N58" s="155"/>
      <c r="O58" s="155"/>
      <c r="P58" s="155"/>
      <c r="Q58" s="155"/>
      <c r="R58" s="156"/>
      <c r="S58" s="156"/>
      <c r="T58" s="156"/>
      <c r="U58" s="156"/>
      <c r="V58" s="156"/>
      <c r="W58" s="156"/>
      <c r="X58" s="156"/>
      <c r="Y58" s="156"/>
      <c r="Z58" s="146"/>
      <c r="AA58" s="146"/>
      <c r="AB58" s="146"/>
      <c r="AC58" s="146"/>
      <c r="AD58" s="146"/>
      <c r="AE58" s="146"/>
      <c r="AF58" s="146"/>
      <c r="AG58" s="146" t="s">
        <v>117</v>
      </c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</row>
    <row r="59" spans="1:60" ht="22.5" outlineLevel="1">
      <c r="A59" s="164">
        <v>23</v>
      </c>
      <c r="B59" s="165" t="s">
        <v>197</v>
      </c>
      <c r="C59" s="173" t="s">
        <v>198</v>
      </c>
      <c r="D59" s="166" t="s">
        <v>109</v>
      </c>
      <c r="E59" s="167">
        <v>124</v>
      </c>
      <c r="F59" s="168"/>
      <c r="G59" s="169">
        <f>ROUND(E59*F59,2)</f>
        <v>0</v>
      </c>
      <c r="H59" s="168"/>
      <c r="I59" s="169">
        <f>ROUND(E59*H59,2)</f>
        <v>0</v>
      </c>
      <c r="J59" s="168"/>
      <c r="K59" s="169">
        <f>ROUND(E59*J59,2)</f>
        <v>0</v>
      </c>
      <c r="L59" s="169">
        <v>21</v>
      </c>
      <c r="M59" s="169">
        <f>G59*(1+L59/100)</f>
        <v>0</v>
      </c>
      <c r="N59" s="167">
        <v>0.10373</v>
      </c>
      <c r="O59" s="167">
        <f>ROUND(E59*N59,2)</f>
        <v>12.86</v>
      </c>
      <c r="P59" s="167">
        <v>0</v>
      </c>
      <c r="Q59" s="167">
        <f>ROUND(E59*P59,2)</f>
        <v>0</v>
      </c>
      <c r="R59" s="169" t="s">
        <v>110</v>
      </c>
      <c r="S59" s="169" t="s">
        <v>111</v>
      </c>
      <c r="T59" s="170" t="s">
        <v>112</v>
      </c>
      <c r="U59" s="156">
        <v>6.4000000000000001E-2</v>
      </c>
      <c r="V59" s="156">
        <f>ROUND(E59*U59,2)</f>
        <v>7.94</v>
      </c>
      <c r="W59" s="156"/>
      <c r="X59" s="156" t="s">
        <v>113</v>
      </c>
      <c r="Y59" s="156" t="s">
        <v>114</v>
      </c>
      <c r="Z59" s="146"/>
      <c r="AA59" s="146"/>
      <c r="AB59" s="146"/>
      <c r="AC59" s="146"/>
      <c r="AD59" s="146"/>
      <c r="AE59" s="146"/>
      <c r="AF59" s="146"/>
      <c r="AG59" s="146" t="s">
        <v>122</v>
      </c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</row>
    <row r="60" spans="1:60" outlineLevel="2">
      <c r="A60" s="153"/>
      <c r="B60" s="154"/>
      <c r="C60" s="174" t="s">
        <v>199</v>
      </c>
      <c r="D60" s="157"/>
      <c r="E60" s="158">
        <v>124</v>
      </c>
      <c r="F60" s="156"/>
      <c r="G60" s="156"/>
      <c r="H60" s="156"/>
      <c r="I60" s="156"/>
      <c r="J60" s="156"/>
      <c r="K60" s="156"/>
      <c r="L60" s="156"/>
      <c r="M60" s="156"/>
      <c r="N60" s="155"/>
      <c r="O60" s="155"/>
      <c r="P60" s="155"/>
      <c r="Q60" s="155"/>
      <c r="R60" s="156"/>
      <c r="S60" s="156"/>
      <c r="T60" s="156"/>
      <c r="U60" s="156"/>
      <c r="V60" s="156"/>
      <c r="W60" s="156"/>
      <c r="X60" s="156"/>
      <c r="Y60" s="156"/>
      <c r="Z60" s="146"/>
      <c r="AA60" s="146"/>
      <c r="AB60" s="146"/>
      <c r="AC60" s="146"/>
      <c r="AD60" s="146"/>
      <c r="AE60" s="146"/>
      <c r="AF60" s="146"/>
      <c r="AG60" s="146" t="s">
        <v>119</v>
      </c>
      <c r="AH60" s="146">
        <v>0</v>
      </c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</row>
    <row r="61" spans="1:60" outlineLevel="1">
      <c r="A61" s="164">
        <v>24</v>
      </c>
      <c r="B61" s="165" t="s">
        <v>200</v>
      </c>
      <c r="C61" s="173" t="s">
        <v>201</v>
      </c>
      <c r="D61" s="166" t="s">
        <v>109</v>
      </c>
      <c r="E61" s="167">
        <v>332.5</v>
      </c>
      <c r="F61" s="168"/>
      <c r="G61" s="169">
        <f>ROUND(E61*F61,2)</f>
        <v>0</v>
      </c>
      <c r="H61" s="168"/>
      <c r="I61" s="169">
        <f>ROUND(E61*H61,2)</f>
        <v>0</v>
      </c>
      <c r="J61" s="168"/>
      <c r="K61" s="169">
        <f>ROUND(E61*J61,2)</f>
        <v>0</v>
      </c>
      <c r="L61" s="169">
        <v>21</v>
      </c>
      <c r="M61" s="169">
        <f>G61*(1+L61/100)</f>
        <v>0</v>
      </c>
      <c r="N61" s="167">
        <v>5.5449999999999999E-2</v>
      </c>
      <c r="O61" s="167">
        <f>ROUND(E61*N61,2)</f>
        <v>18.440000000000001</v>
      </c>
      <c r="P61" s="167">
        <v>0</v>
      </c>
      <c r="Q61" s="167">
        <f>ROUND(E61*P61,2)</f>
        <v>0</v>
      </c>
      <c r="R61" s="169" t="s">
        <v>110</v>
      </c>
      <c r="S61" s="169" t="s">
        <v>111</v>
      </c>
      <c r="T61" s="170" t="s">
        <v>112</v>
      </c>
      <c r="U61" s="156">
        <v>0.44</v>
      </c>
      <c r="V61" s="156">
        <f>ROUND(E61*U61,2)</f>
        <v>146.30000000000001</v>
      </c>
      <c r="W61" s="156"/>
      <c r="X61" s="156" t="s">
        <v>113</v>
      </c>
      <c r="Y61" s="156" t="s">
        <v>114</v>
      </c>
      <c r="Z61" s="146"/>
      <c r="AA61" s="146"/>
      <c r="AB61" s="146"/>
      <c r="AC61" s="146"/>
      <c r="AD61" s="146"/>
      <c r="AE61" s="146"/>
      <c r="AF61" s="146"/>
      <c r="AG61" s="146" t="s">
        <v>122</v>
      </c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</row>
    <row r="62" spans="1:60" ht="22.5" outlineLevel="2">
      <c r="A62" s="153"/>
      <c r="B62" s="154"/>
      <c r="C62" s="237" t="s">
        <v>202</v>
      </c>
      <c r="D62" s="238"/>
      <c r="E62" s="238"/>
      <c r="F62" s="238"/>
      <c r="G62" s="238"/>
      <c r="H62" s="156"/>
      <c r="I62" s="156"/>
      <c r="J62" s="156"/>
      <c r="K62" s="156"/>
      <c r="L62" s="156"/>
      <c r="M62" s="156"/>
      <c r="N62" s="155"/>
      <c r="O62" s="155"/>
      <c r="P62" s="155"/>
      <c r="Q62" s="155"/>
      <c r="R62" s="156"/>
      <c r="S62" s="156"/>
      <c r="T62" s="156"/>
      <c r="U62" s="156"/>
      <c r="V62" s="156"/>
      <c r="W62" s="156"/>
      <c r="X62" s="156"/>
      <c r="Y62" s="156"/>
      <c r="Z62" s="146"/>
      <c r="AA62" s="146"/>
      <c r="AB62" s="146"/>
      <c r="AC62" s="146"/>
      <c r="AD62" s="146"/>
      <c r="AE62" s="146"/>
      <c r="AF62" s="146"/>
      <c r="AG62" s="146" t="s">
        <v>117</v>
      </c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71" t="str">
        <f>C62</f>
        <v>s provedením lože z kameniva drceného, s vyplněním spár, s dvojitým hutněním a se smetením přebytečného materiálu na krajnici. S dodáním hmot pro lože a výplň spár.</v>
      </c>
      <c r="BB62" s="146"/>
      <c r="BC62" s="146"/>
      <c r="BD62" s="146"/>
      <c r="BE62" s="146"/>
      <c r="BF62" s="146"/>
      <c r="BG62" s="146"/>
      <c r="BH62" s="146"/>
    </row>
    <row r="63" spans="1:60" outlineLevel="1">
      <c r="A63" s="164">
        <v>25</v>
      </c>
      <c r="B63" s="165" t="s">
        <v>203</v>
      </c>
      <c r="C63" s="173" t="s">
        <v>204</v>
      </c>
      <c r="D63" s="166" t="s">
        <v>109</v>
      </c>
      <c r="E63" s="167">
        <v>151.19999999999999</v>
      </c>
      <c r="F63" s="168"/>
      <c r="G63" s="169">
        <f>ROUND(E63*F63,2)</f>
        <v>0</v>
      </c>
      <c r="H63" s="168"/>
      <c r="I63" s="169">
        <f>ROUND(E63*H63,2)</f>
        <v>0</v>
      </c>
      <c r="J63" s="168"/>
      <c r="K63" s="169">
        <f>ROUND(E63*J63,2)</f>
        <v>0</v>
      </c>
      <c r="L63" s="169">
        <v>21</v>
      </c>
      <c r="M63" s="169">
        <f>G63*(1+L63/100)</f>
        <v>0</v>
      </c>
      <c r="N63" s="167">
        <v>7.3899999999999993E-2</v>
      </c>
      <c r="O63" s="167">
        <f>ROUND(E63*N63,2)</f>
        <v>11.17</v>
      </c>
      <c r="P63" s="167">
        <v>0</v>
      </c>
      <c r="Q63" s="167">
        <f>ROUND(E63*P63,2)</f>
        <v>0</v>
      </c>
      <c r="R63" s="169" t="s">
        <v>110</v>
      </c>
      <c r="S63" s="169" t="s">
        <v>111</v>
      </c>
      <c r="T63" s="170" t="s">
        <v>112</v>
      </c>
      <c r="U63" s="156">
        <v>0.48</v>
      </c>
      <c r="V63" s="156">
        <f>ROUND(E63*U63,2)</f>
        <v>72.58</v>
      </c>
      <c r="W63" s="156"/>
      <c r="X63" s="156" t="s">
        <v>113</v>
      </c>
      <c r="Y63" s="156" t="s">
        <v>114</v>
      </c>
      <c r="Z63" s="146"/>
      <c r="AA63" s="146"/>
      <c r="AB63" s="146"/>
      <c r="AC63" s="146"/>
      <c r="AD63" s="146"/>
      <c r="AE63" s="146"/>
      <c r="AF63" s="146"/>
      <c r="AG63" s="146" t="s">
        <v>122</v>
      </c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</row>
    <row r="64" spans="1:60" ht="22.5" outlineLevel="2">
      <c r="A64" s="153"/>
      <c r="B64" s="154"/>
      <c r="C64" s="237" t="s">
        <v>202</v>
      </c>
      <c r="D64" s="238"/>
      <c r="E64" s="238"/>
      <c r="F64" s="238"/>
      <c r="G64" s="238"/>
      <c r="H64" s="156"/>
      <c r="I64" s="156"/>
      <c r="J64" s="156"/>
      <c r="K64" s="156"/>
      <c r="L64" s="156"/>
      <c r="M64" s="156"/>
      <c r="N64" s="155"/>
      <c r="O64" s="155"/>
      <c r="P64" s="155"/>
      <c r="Q64" s="155"/>
      <c r="R64" s="156"/>
      <c r="S64" s="156"/>
      <c r="T64" s="156"/>
      <c r="U64" s="156"/>
      <c r="V64" s="156"/>
      <c r="W64" s="156"/>
      <c r="X64" s="156"/>
      <c r="Y64" s="156"/>
      <c r="Z64" s="146"/>
      <c r="AA64" s="146"/>
      <c r="AB64" s="146"/>
      <c r="AC64" s="146"/>
      <c r="AD64" s="146"/>
      <c r="AE64" s="146"/>
      <c r="AF64" s="146"/>
      <c r="AG64" s="146" t="s">
        <v>117</v>
      </c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71" t="str">
        <f>C64</f>
        <v>s provedením lože z kameniva drceného, s vyplněním spár, s dvojitým hutněním a se smetením přebytečného materiálu na krajnici. S dodáním hmot pro lože a výplň spár.</v>
      </c>
      <c r="BB64" s="146"/>
      <c r="BC64" s="146"/>
      <c r="BD64" s="146"/>
      <c r="BE64" s="146"/>
      <c r="BF64" s="146"/>
      <c r="BG64" s="146"/>
      <c r="BH64" s="146"/>
    </row>
    <row r="65" spans="1:60" outlineLevel="2">
      <c r="A65" s="153"/>
      <c r="B65" s="154"/>
      <c r="C65" s="174" t="s">
        <v>205</v>
      </c>
      <c r="D65" s="157"/>
      <c r="E65" s="158">
        <v>151.19999999999999</v>
      </c>
      <c r="F65" s="156"/>
      <c r="G65" s="156"/>
      <c r="H65" s="156"/>
      <c r="I65" s="156"/>
      <c r="J65" s="156"/>
      <c r="K65" s="156"/>
      <c r="L65" s="156"/>
      <c r="M65" s="156"/>
      <c r="N65" s="155"/>
      <c r="O65" s="155"/>
      <c r="P65" s="155"/>
      <c r="Q65" s="155"/>
      <c r="R65" s="156"/>
      <c r="S65" s="156"/>
      <c r="T65" s="156"/>
      <c r="U65" s="156"/>
      <c r="V65" s="156"/>
      <c r="W65" s="156"/>
      <c r="X65" s="156"/>
      <c r="Y65" s="156"/>
      <c r="Z65" s="146"/>
      <c r="AA65" s="146"/>
      <c r="AB65" s="146"/>
      <c r="AC65" s="146"/>
      <c r="AD65" s="146"/>
      <c r="AE65" s="146"/>
      <c r="AF65" s="146"/>
      <c r="AG65" s="146" t="s">
        <v>119</v>
      </c>
      <c r="AH65" s="146">
        <v>0</v>
      </c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</row>
    <row r="66" spans="1:60" outlineLevel="1">
      <c r="A66" s="164">
        <v>26</v>
      </c>
      <c r="B66" s="165" t="s">
        <v>206</v>
      </c>
      <c r="C66" s="173" t="s">
        <v>207</v>
      </c>
      <c r="D66" s="166" t="s">
        <v>133</v>
      </c>
      <c r="E66" s="167">
        <v>329</v>
      </c>
      <c r="F66" s="168"/>
      <c r="G66" s="169">
        <f>ROUND(E66*F66,2)</f>
        <v>0</v>
      </c>
      <c r="H66" s="168"/>
      <c r="I66" s="169">
        <f>ROUND(E66*H66,2)</f>
        <v>0</v>
      </c>
      <c r="J66" s="168"/>
      <c r="K66" s="169">
        <f>ROUND(E66*J66,2)</f>
        <v>0</v>
      </c>
      <c r="L66" s="169">
        <v>21</v>
      </c>
      <c r="M66" s="169">
        <f>G66*(1+L66/100)</f>
        <v>0</v>
      </c>
      <c r="N66" s="167">
        <v>3.3E-4</v>
      </c>
      <c r="O66" s="167">
        <f>ROUND(E66*N66,2)</f>
        <v>0.11</v>
      </c>
      <c r="P66" s="167">
        <v>0</v>
      </c>
      <c r="Q66" s="167">
        <f>ROUND(E66*P66,2)</f>
        <v>0</v>
      </c>
      <c r="R66" s="169" t="s">
        <v>110</v>
      </c>
      <c r="S66" s="169" t="s">
        <v>111</v>
      </c>
      <c r="T66" s="170" t="s">
        <v>167</v>
      </c>
      <c r="U66" s="156">
        <v>0.41</v>
      </c>
      <c r="V66" s="156">
        <f>ROUND(E66*U66,2)</f>
        <v>134.88999999999999</v>
      </c>
      <c r="W66" s="156"/>
      <c r="X66" s="156" t="s">
        <v>113</v>
      </c>
      <c r="Y66" s="156" t="s">
        <v>114</v>
      </c>
      <c r="Z66" s="146"/>
      <c r="AA66" s="146"/>
      <c r="AB66" s="146"/>
      <c r="AC66" s="146"/>
      <c r="AD66" s="146"/>
      <c r="AE66" s="146"/>
      <c r="AF66" s="146"/>
      <c r="AG66" s="146" t="s">
        <v>115</v>
      </c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</row>
    <row r="67" spans="1:60" outlineLevel="2">
      <c r="A67" s="153"/>
      <c r="B67" s="154"/>
      <c r="C67" s="174" t="s">
        <v>208</v>
      </c>
      <c r="D67" s="157"/>
      <c r="E67" s="158">
        <v>329</v>
      </c>
      <c r="F67" s="156"/>
      <c r="G67" s="156"/>
      <c r="H67" s="156"/>
      <c r="I67" s="156"/>
      <c r="J67" s="156"/>
      <c r="K67" s="156"/>
      <c r="L67" s="156"/>
      <c r="M67" s="156"/>
      <c r="N67" s="155"/>
      <c r="O67" s="155"/>
      <c r="P67" s="155"/>
      <c r="Q67" s="155"/>
      <c r="R67" s="156"/>
      <c r="S67" s="156"/>
      <c r="T67" s="156"/>
      <c r="U67" s="156"/>
      <c r="V67" s="156"/>
      <c r="W67" s="156"/>
      <c r="X67" s="156"/>
      <c r="Y67" s="156"/>
      <c r="Z67" s="146"/>
      <c r="AA67" s="146"/>
      <c r="AB67" s="146"/>
      <c r="AC67" s="146"/>
      <c r="AD67" s="146"/>
      <c r="AE67" s="146"/>
      <c r="AF67" s="146"/>
      <c r="AG67" s="146" t="s">
        <v>119</v>
      </c>
      <c r="AH67" s="146">
        <v>0</v>
      </c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</row>
    <row r="68" spans="1:60" outlineLevel="1">
      <c r="A68" s="164">
        <v>27</v>
      </c>
      <c r="B68" s="165" t="s">
        <v>209</v>
      </c>
      <c r="C68" s="173" t="s">
        <v>210</v>
      </c>
      <c r="D68" s="166" t="s">
        <v>133</v>
      </c>
      <c r="E68" s="167">
        <v>95</v>
      </c>
      <c r="F68" s="168"/>
      <c r="G68" s="169">
        <f>ROUND(E68*F68,2)</f>
        <v>0</v>
      </c>
      <c r="H68" s="168"/>
      <c r="I68" s="169">
        <f>ROUND(E68*H68,2)</f>
        <v>0</v>
      </c>
      <c r="J68" s="168"/>
      <c r="K68" s="169">
        <f>ROUND(E68*J68,2)</f>
        <v>0</v>
      </c>
      <c r="L68" s="169">
        <v>21</v>
      </c>
      <c r="M68" s="169">
        <f>G68*(1+L68/100)</f>
        <v>0</v>
      </c>
      <c r="N68" s="167">
        <v>3.6000000000000002E-4</v>
      </c>
      <c r="O68" s="167">
        <f>ROUND(E68*N68,2)</f>
        <v>0.03</v>
      </c>
      <c r="P68" s="167">
        <v>0</v>
      </c>
      <c r="Q68" s="167">
        <f>ROUND(E68*P68,2)</f>
        <v>0</v>
      </c>
      <c r="R68" s="169" t="s">
        <v>110</v>
      </c>
      <c r="S68" s="169" t="s">
        <v>111</v>
      </c>
      <c r="T68" s="170" t="s">
        <v>167</v>
      </c>
      <c r="U68" s="156">
        <v>0.43</v>
      </c>
      <c r="V68" s="156">
        <f>ROUND(E68*U68,2)</f>
        <v>40.85</v>
      </c>
      <c r="W68" s="156"/>
      <c r="X68" s="156" t="s">
        <v>113</v>
      </c>
      <c r="Y68" s="156" t="s">
        <v>114</v>
      </c>
      <c r="Z68" s="146"/>
      <c r="AA68" s="146"/>
      <c r="AB68" s="146"/>
      <c r="AC68" s="146"/>
      <c r="AD68" s="146"/>
      <c r="AE68" s="146"/>
      <c r="AF68" s="146"/>
      <c r="AG68" s="146" t="s">
        <v>115</v>
      </c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</row>
    <row r="69" spans="1:60" outlineLevel="2">
      <c r="A69" s="153"/>
      <c r="B69" s="154"/>
      <c r="C69" s="174" t="s">
        <v>211</v>
      </c>
      <c r="D69" s="157"/>
      <c r="E69" s="158">
        <v>95</v>
      </c>
      <c r="F69" s="156"/>
      <c r="G69" s="156"/>
      <c r="H69" s="156"/>
      <c r="I69" s="156"/>
      <c r="J69" s="156"/>
      <c r="K69" s="156"/>
      <c r="L69" s="156"/>
      <c r="M69" s="156"/>
      <c r="N69" s="155"/>
      <c r="O69" s="155"/>
      <c r="P69" s="155"/>
      <c r="Q69" s="155"/>
      <c r="R69" s="156"/>
      <c r="S69" s="156"/>
      <c r="T69" s="156"/>
      <c r="U69" s="156"/>
      <c r="V69" s="156"/>
      <c r="W69" s="156"/>
      <c r="X69" s="156"/>
      <c r="Y69" s="156"/>
      <c r="Z69" s="146"/>
      <c r="AA69" s="146"/>
      <c r="AB69" s="146"/>
      <c r="AC69" s="146"/>
      <c r="AD69" s="146"/>
      <c r="AE69" s="146"/>
      <c r="AF69" s="146"/>
      <c r="AG69" s="146" t="s">
        <v>119</v>
      </c>
      <c r="AH69" s="146">
        <v>0</v>
      </c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</row>
    <row r="70" spans="1:60" ht="22.5" outlineLevel="1">
      <c r="A70" s="164">
        <v>28</v>
      </c>
      <c r="B70" s="165" t="s">
        <v>212</v>
      </c>
      <c r="C70" s="173" t="s">
        <v>213</v>
      </c>
      <c r="D70" s="166" t="s">
        <v>109</v>
      </c>
      <c r="E70" s="167">
        <v>349.125</v>
      </c>
      <c r="F70" s="168"/>
      <c r="G70" s="169">
        <f>ROUND(E70*F70,2)</f>
        <v>0</v>
      </c>
      <c r="H70" s="168"/>
      <c r="I70" s="169">
        <f>ROUND(E70*H70,2)</f>
        <v>0</v>
      </c>
      <c r="J70" s="168"/>
      <c r="K70" s="169">
        <f>ROUND(E70*J70,2)</f>
        <v>0</v>
      </c>
      <c r="L70" s="169">
        <v>21</v>
      </c>
      <c r="M70" s="169">
        <f>G70*(1+L70/100)</f>
        <v>0</v>
      </c>
      <c r="N70" s="167">
        <v>0.129</v>
      </c>
      <c r="O70" s="167">
        <f>ROUND(E70*N70,2)</f>
        <v>45.04</v>
      </c>
      <c r="P70" s="167">
        <v>0</v>
      </c>
      <c r="Q70" s="167">
        <f>ROUND(E70*P70,2)</f>
        <v>0</v>
      </c>
      <c r="R70" s="169" t="s">
        <v>171</v>
      </c>
      <c r="S70" s="169" t="s">
        <v>111</v>
      </c>
      <c r="T70" s="170" t="s">
        <v>112</v>
      </c>
      <c r="U70" s="156">
        <v>0</v>
      </c>
      <c r="V70" s="156">
        <f>ROUND(E70*U70,2)</f>
        <v>0</v>
      </c>
      <c r="W70" s="156"/>
      <c r="X70" s="156" t="s">
        <v>172</v>
      </c>
      <c r="Y70" s="156" t="s">
        <v>114</v>
      </c>
      <c r="Z70" s="146"/>
      <c r="AA70" s="146"/>
      <c r="AB70" s="146"/>
      <c r="AC70" s="146"/>
      <c r="AD70" s="146"/>
      <c r="AE70" s="146"/>
      <c r="AF70" s="146"/>
      <c r="AG70" s="146" t="s">
        <v>214</v>
      </c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</row>
    <row r="71" spans="1:60" outlineLevel="2">
      <c r="A71" s="153"/>
      <c r="B71" s="154"/>
      <c r="C71" s="174" t="s">
        <v>215</v>
      </c>
      <c r="D71" s="157"/>
      <c r="E71" s="158">
        <v>349.125</v>
      </c>
      <c r="F71" s="156"/>
      <c r="G71" s="156"/>
      <c r="H71" s="156"/>
      <c r="I71" s="156"/>
      <c r="J71" s="156"/>
      <c r="K71" s="156"/>
      <c r="L71" s="156"/>
      <c r="M71" s="156"/>
      <c r="N71" s="155"/>
      <c r="O71" s="155"/>
      <c r="P71" s="155"/>
      <c r="Q71" s="155"/>
      <c r="R71" s="156"/>
      <c r="S71" s="156"/>
      <c r="T71" s="156"/>
      <c r="U71" s="156"/>
      <c r="V71" s="156"/>
      <c r="W71" s="156"/>
      <c r="X71" s="156"/>
      <c r="Y71" s="156"/>
      <c r="Z71" s="146"/>
      <c r="AA71" s="146"/>
      <c r="AB71" s="146"/>
      <c r="AC71" s="146"/>
      <c r="AD71" s="146"/>
      <c r="AE71" s="146"/>
      <c r="AF71" s="146"/>
      <c r="AG71" s="146" t="s">
        <v>119</v>
      </c>
      <c r="AH71" s="146">
        <v>0</v>
      </c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</row>
    <row r="72" spans="1:60" outlineLevel="1">
      <c r="A72" s="164">
        <v>29</v>
      </c>
      <c r="B72" s="165" t="s">
        <v>216</v>
      </c>
      <c r="C72" s="173" t="s">
        <v>217</v>
      </c>
      <c r="D72" s="166" t="s">
        <v>109</v>
      </c>
      <c r="E72" s="167">
        <v>51.975000000000001</v>
      </c>
      <c r="F72" s="168"/>
      <c r="G72" s="169">
        <f>ROUND(E72*F72,2)</f>
        <v>0</v>
      </c>
      <c r="H72" s="168"/>
      <c r="I72" s="169">
        <f>ROUND(E72*H72,2)</f>
        <v>0</v>
      </c>
      <c r="J72" s="168"/>
      <c r="K72" s="169">
        <f>ROUND(E72*J72,2)</f>
        <v>0</v>
      </c>
      <c r="L72" s="169">
        <v>21</v>
      </c>
      <c r="M72" s="169">
        <f>G72*(1+L72/100)</f>
        <v>0</v>
      </c>
      <c r="N72" s="167">
        <v>0.17244999999999999</v>
      </c>
      <c r="O72" s="167">
        <f>ROUND(E72*N72,2)</f>
        <v>8.9600000000000009</v>
      </c>
      <c r="P72" s="167">
        <v>0</v>
      </c>
      <c r="Q72" s="167">
        <f>ROUND(E72*P72,2)</f>
        <v>0</v>
      </c>
      <c r="R72" s="169" t="s">
        <v>171</v>
      </c>
      <c r="S72" s="169" t="s">
        <v>111</v>
      </c>
      <c r="T72" s="170" t="s">
        <v>112</v>
      </c>
      <c r="U72" s="156">
        <v>0</v>
      </c>
      <c r="V72" s="156">
        <f>ROUND(E72*U72,2)</f>
        <v>0</v>
      </c>
      <c r="W72" s="156"/>
      <c r="X72" s="156" t="s">
        <v>172</v>
      </c>
      <c r="Y72" s="156" t="s">
        <v>114</v>
      </c>
      <c r="Z72" s="146"/>
      <c r="AA72" s="146"/>
      <c r="AB72" s="146"/>
      <c r="AC72" s="146"/>
      <c r="AD72" s="146"/>
      <c r="AE72" s="146"/>
      <c r="AF72" s="146"/>
      <c r="AG72" s="146" t="s">
        <v>214</v>
      </c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</row>
    <row r="73" spans="1:60" outlineLevel="2">
      <c r="A73" s="153"/>
      <c r="B73" s="154"/>
      <c r="C73" s="174" t="s">
        <v>218</v>
      </c>
      <c r="D73" s="157"/>
      <c r="E73" s="158">
        <v>51.975000000000001</v>
      </c>
      <c r="F73" s="156"/>
      <c r="G73" s="156"/>
      <c r="H73" s="156"/>
      <c r="I73" s="156"/>
      <c r="J73" s="156"/>
      <c r="K73" s="156"/>
      <c r="L73" s="156"/>
      <c r="M73" s="156"/>
      <c r="N73" s="155"/>
      <c r="O73" s="155"/>
      <c r="P73" s="155"/>
      <c r="Q73" s="155"/>
      <c r="R73" s="156"/>
      <c r="S73" s="156"/>
      <c r="T73" s="156"/>
      <c r="U73" s="156"/>
      <c r="V73" s="156"/>
      <c r="W73" s="156"/>
      <c r="X73" s="156"/>
      <c r="Y73" s="156"/>
      <c r="Z73" s="146"/>
      <c r="AA73" s="146"/>
      <c r="AB73" s="146"/>
      <c r="AC73" s="146"/>
      <c r="AD73" s="146"/>
      <c r="AE73" s="146"/>
      <c r="AF73" s="146"/>
      <c r="AG73" s="146" t="s">
        <v>119</v>
      </c>
      <c r="AH73" s="146">
        <v>0</v>
      </c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</row>
    <row r="74" spans="1:60" outlineLevel="1">
      <c r="A74" s="164">
        <v>30</v>
      </c>
      <c r="B74" s="165" t="s">
        <v>219</v>
      </c>
      <c r="C74" s="173" t="s">
        <v>220</v>
      </c>
      <c r="D74" s="166" t="s">
        <v>221</v>
      </c>
      <c r="E74" s="167">
        <v>4.5</v>
      </c>
      <c r="F74" s="168"/>
      <c r="G74" s="169">
        <f>ROUND(E74*F74,2)</f>
        <v>0</v>
      </c>
      <c r="H74" s="168"/>
      <c r="I74" s="169">
        <f>ROUND(E74*H74,2)</f>
        <v>0</v>
      </c>
      <c r="J74" s="168"/>
      <c r="K74" s="169">
        <f>ROUND(E74*J74,2)</f>
        <v>0</v>
      </c>
      <c r="L74" s="169">
        <v>21</v>
      </c>
      <c r="M74" s="169">
        <f>G74*(1+L74/100)</f>
        <v>0</v>
      </c>
      <c r="N74" s="167">
        <v>0.17244999999999999</v>
      </c>
      <c r="O74" s="167">
        <f>ROUND(E74*N74,2)</f>
        <v>0.78</v>
      </c>
      <c r="P74" s="167">
        <v>0</v>
      </c>
      <c r="Q74" s="167">
        <f>ROUND(E74*P74,2)</f>
        <v>0</v>
      </c>
      <c r="R74" s="169"/>
      <c r="S74" s="169" t="s">
        <v>164</v>
      </c>
      <c r="T74" s="170" t="s">
        <v>167</v>
      </c>
      <c r="U74" s="156">
        <v>0</v>
      </c>
      <c r="V74" s="156">
        <f>ROUND(E74*U74,2)</f>
        <v>0</v>
      </c>
      <c r="W74" s="156"/>
      <c r="X74" s="156" t="s">
        <v>172</v>
      </c>
      <c r="Y74" s="156" t="s">
        <v>114</v>
      </c>
      <c r="Z74" s="146"/>
      <c r="AA74" s="146"/>
      <c r="AB74" s="146"/>
      <c r="AC74" s="146"/>
      <c r="AD74" s="146"/>
      <c r="AE74" s="146"/>
      <c r="AF74" s="146"/>
      <c r="AG74" s="146" t="s">
        <v>214</v>
      </c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</row>
    <row r="75" spans="1:60" outlineLevel="2">
      <c r="A75" s="153"/>
      <c r="B75" s="154"/>
      <c r="C75" s="235" t="s">
        <v>222</v>
      </c>
      <c r="D75" s="236"/>
      <c r="E75" s="236"/>
      <c r="F75" s="236"/>
      <c r="G75" s="236"/>
      <c r="H75" s="156"/>
      <c r="I75" s="156"/>
      <c r="J75" s="156"/>
      <c r="K75" s="156"/>
      <c r="L75" s="156"/>
      <c r="M75" s="156"/>
      <c r="N75" s="155"/>
      <c r="O75" s="155"/>
      <c r="P75" s="155"/>
      <c r="Q75" s="155"/>
      <c r="R75" s="156"/>
      <c r="S75" s="156"/>
      <c r="T75" s="156"/>
      <c r="U75" s="156"/>
      <c r="V75" s="156"/>
      <c r="W75" s="156"/>
      <c r="X75" s="156"/>
      <c r="Y75" s="156"/>
      <c r="Z75" s="146"/>
      <c r="AA75" s="146"/>
      <c r="AB75" s="146"/>
      <c r="AC75" s="146"/>
      <c r="AD75" s="146"/>
      <c r="AE75" s="146"/>
      <c r="AF75" s="146"/>
      <c r="AG75" s="146" t="s">
        <v>223</v>
      </c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</row>
    <row r="76" spans="1:60" outlineLevel="1">
      <c r="A76" s="164">
        <v>31</v>
      </c>
      <c r="B76" s="165" t="s">
        <v>224</v>
      </c>
      <c r="C76" s="173" t="s">
        <v>225</v>
      </c>
      <c r="D76" s="166" t="s">
        <v>109</v>
      </c>
      <c r="E76" s="167">
        <v>77.7</v>
      </c>
      <c r="F76" s="168"/>
      <c r="G76" s="169">
        <f>ROUND(E76*F76,2)</f>
        <v>0</v>
      </c>
      <c r="H76" s="168"/>
      <c r="I76" s="169">
        <f>ROUND(E76*H76,2)</f>
        <v>0</v>
      </c>
      <c r="J76" s="168"/>
      <c r="K76" s="169">
        <f>ROUND(E76*J76,2)</f>
        <v>0</v>
      </c>
      <c r="L76" s="169">
        <v>21</v>
      </c>
      <c r="M76" s="169">
        <f>G76*(1+L76/100)</f>
        <v>0</v>
      </c>
      <c r="N76" s="167">
        <v>0.17244999999999999</v>
      </c>
      <c r="O76" s="167">
        <f>ROUND(E76*N76,2)</f>
        <v>13.4</v>
      </c>
      <c r="P76" s="167">
        <v>0</v>
      </c>
      <c r="Q76" s="167">
        <f>ROUND(E76*P76,2)</f>
        <v>0</v>
      </c>
      <c r="R76" s="169"/>
      <c r="S76" s="169" t="s">
        <v>164</v>
      </c>
      <c r="T76" s="170" t="s">
        <v>112</v>
      </c>
      <c r="U76" s="156">
        <v>0</v>
      </c>
      <c r="V76" s="156">
        <f>ROUND(E76*U76,2)</f>
        <v>0</v>
      </c>
      <c r="W76" s="156"/>
      <c r="X76" s="156" t="s">
        <v>172</v>
      </c>
      <c r="Y76" s="156" t="s">
        <v>114</v>
      </c>
      <c r="Z76" s="146"/>
      <c r="AA76" s="146"/>
      <c r="AB76" s="146"/>
      <c r="AC76" s="146"/>
      <c r="AD76" s="146"/>
      <c r="AE76" s="146"/>
      <c r="AF76" s="146"/>
      <c r="AG76" s="146" t="s">
        <v>214</v>
      </c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</row>
    <row r="77" spans="1:60" outlineLevel="2">
      <c r="A77" s="153"/>
      <c r="B77" s="154"/>
      <c r="C77" s="174" t="s">
        <v>226</v>
      </c>
      <c r="D77" s="157"/>
      <c r="E77" s="158">
        <v>77.7</v>
      </c>
      <c r="F77" s="156"/>
      <c r="G77" s="156"/>
      <c r="H77" s="156"/>
      <c r="I77" s="156"/>
      <c r="J77" s="156"/>
      <c r="K77" s="156"/>
      <c r="L77" s="156"/>
      <c r="M77" s="156"/>
      <c r="N77" s="155"/>
      <c r="O77" s="155"/>
      <c r="P77" s="155"/>
      <c r="Q77" s="155"/>
      <c r="R77" s="156"/>
      <c r="S77" s="156"/>
      <c r="T77" s="156"/>
      <c r="U77" s="156"/>
      <c r="V77" s="156"/>
      <c r="W77" s="156"/>
      <c r="X77" s="156"/>
      <c r="Y77" s="156"/>
      <c r="Z77" s="146"/>
      <c r="AA77" s="146"/>
      <c r="AB77" s="146"/>
      <c r="AC77" s="146"/>
      <c r="AD77" s="146"/>
      <c r="AE77" s="146"/>
      <c r="AF77" s="146"/>
      <c r="AG77" s="146" t="s">
        <v>119</v>
      </c>
      <c r="AH77" s="146">
        <v>0</v>
      </c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</row>
    <row r="78" spans="1:60" ht="22.5" outlineLevel="1">
      <c r="A78" s="164">
        <v>32</v>
      </c>
      <c r="B78" s="165" t="s">
        <v>227</v>
      </c>
      <c r="C78" s="173" t="s">
        <v>228</v>
      </c>
      <c r="D78" s="166" t="s">
        <v>109</v>
      </c>
      <c r="E78" s="167">
        <v>24.36</v>
      </c>
      <c r="F78" s="168"/>
      <c r="G78" s="169">
        <f>ROUND(E78*F78,2)</f>
        <v>0</v>
      </c>
      <c r="H78" s="168"/>
      <c r="I78" s="169">
        <f>ROUND(E78*H78,2)</f>
        <v>0</v>
      </c>
      <c r="J78" s="168"/>
      <c r="K78" s="169">
        <f>ROUND(E78*J78,2)</f>
        <v>0</v>
      </c>
      <c r="L78" s="169">
        <v>21</v>
      </c>
      <c r="M78" s="169">
        <f>G78*(1+L78/100)</f>
        <v>0</v>
      </c>
      <c r="N78" s="167">
        <v>0.17599999999999999</v>
      </c>
      <c r="O78" s="167">
        <f>ROUND(E78*N78,2)</f>
        <v>4.29</v>
      </c>
      <c r="P78" s="167">
        <v>0</v>
      </c>
      <c r="Q78" s="167">
        <f>ROUND(E78*P78,2)</f>
        <v>0</v>
      </c>
      <c r="R78" s="169" t="s">
        <v>171</v>
      </c>
      <c r="S78" s="169" t="s">
        <v>111</v>
      </c>
      <c r="T78" s="170" t="s">
        <v>112</v>
      </c>
      <c r="U78" s="156">
        <v>0</v>
      </c>
      <c r="V78" s="156">
        <f>ROUND(E78*U78,2)</f>
        <v>0</v>
      </c>
      <c r="W78" s="156"/>
      <c r="X78" s="156" t="s">
        <v>172</v>
      </c>
      <c r="Y78" s="156" t="s">
        <v>114</v>
      </c>
      <c r="Z78" s="146"/>
      <c r="AA78" s="146"/>
      <c r="AB78" s="146"/>
      <c r="AC78" s="146"/>
      <c r="AD78" s="146"/>
      <c r="AE78" s="146"/>
      <c r="AF78" s="146"/>
      <c r="AG78" s="146" t="s">
        <v>214</v>
      </c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</row>
    <row r="79" spans="1:60" outlineLevel="2">
      <c r="A79" s="153"/>
      <c r="B79" s="154"/>
      <c r="C79" s="174" t="s">
        <v>229</v>
      </c>
      <c r="D79" s="157"/>
      <c r="E79" s="158">
        <v>24.36</v>
      </c>
      <c r="F79" s="156"/>
      <c r="G79" s="156"/>
      <c r="H79" s="156"/>
      <c r="I79" s="156"/>
      <c r="J79" s="156"/>
      <c r="K79" s="156"/>
      <c r="L79" s="156"/>
      <c r="M79" s="156"/>
      <c r="N79" s="155"/>
      <c r="O79" s="155"/>
      <c r="P79" s="155"/>
      <c r="Q79" s="155"/>
      <c r="R79" s="156"/>
      <c r="S79" s="156"/>
      <c r="T79" s="156"/>
      <c r="U79" s="156"/>
      <c r="V79" s="156"/>
      <c r="W79" s="156"/>
      <c r="X79" s="156"/>
      <c r="Y79" s="156"/>
      <c r="Z79" s="146"/>
      <c r="AA79" s="146"/>
      <c r="AB79" s="146"/>
      <c r="AC79" s="146"/>
      <c r="AD79" s="146"/>
      <c r="AE79" s="146"/>
      <c r="AF79" s="146"/>
      <c r="AG79" s="146" t="s">
        <v>119</v>
      </c>
      <c r="AH79" s="146">
        <v>0</v>
      </c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</row>
    <row r="80" spans="1:60" ht="22.5" outlineLevel="1">
      <c r="A80" s="164">
        <v>33</v>
      </c>
      <c r="B80" s="165" t="s">
        <v>49</v>
      </c>
      <c r="C80" s="173" t="s">
        <v>230</v>
      </c>
      <c r="D80" s="166" t="s">
        <v>231</v>
      </c>
      <c r="E80" s="167">
        <v>365</v>
      </c>
      <c r="F80" s="168"/>
      <c r="G80" s="169">
        <f>ROUND(E80*F80,2)</f>
        <v>0</v>
      </c>
      <c r="H80" s="168"/>
      <c r="I80" s="169">
        <f>ROUND(E80*H80,2)</f>
        <v>0</v>
      </c>
      <c r="J80" s="168"/>
      <c r="K80" s="169">
        <f>ROUND(E80*J80,2)</f>
        <v>0</v>
      </c>
      <c r="L80" s="169">
        <v>21</v>
      </c>
      <c r="M80" s="169">
        <f>G80*(1+L80/100)</f>
        <v>0</v>
      </c>
      <c r="N80" s="167">
        <v>0</v>
      </c>
      <c r="O80" s="167">
        <f>ROUND(E80*N80,2)</f>
        <v>0</v>
      </c>
      <c r="P80" s="167">
        <v>0</v>
      </c>
      <c r="Q80" s="167">
        <f>ROUND(E80*P80,2)</f>
        <v>0</v>
      </c>
      <c r="R80" s="169"/>
      <c r="S80" s="169" t="s">
        <v>164</v>
      </c>
      <c r="T80" s="170" t="s">
        <v>167</v>
      </c>
      <c r="U80" s="156">
        <v>0</v>
      </c>
      <c r="V80" s="156">
        <f>ROUND(E80*U80,2)</f>
        <v>0</v>
      </c>
      <c r="W80" s="156"/>
      <c r="X80" s="156" t="s">
        <v>232</v>
      </c>
      <c r="Y80" s="156" t="s">
        <v>114</v>
      </c>
      <c r="Z80" s="146"/>
      <c r="AA80" s="146"/>
      <c r="AB80" s="146"/>
      <c r="AC80" s="146"/>
      <c r="AD80" s="146"/>
      <c r="AE80" s="146"/>
      <c r="AF80" s="146"/>
      <c r="AG80" s="146" t="s">
        <v>233</v>
      </c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</row>
    <row r="81" spans="1:60" outlineLevel="2">
      <c r="A81" s="153"/>
      <c r="B81" s="154"/>
      <c r="C81" s="174" t="s">
        <v>234</v>
      </c>
      <c r="D81" s="157"/>
      <c r="E81" s="158">
        <v>365</v>
      </c>
      <c r="F81" s="156"/>
      <c r="G81" s="156"/>
      <c r="H81" s="156"/>
      <c r="I81" s="156"/>
      <c r="J81" s="156"/>
      <c r="K81" s="156"/>
      <c r="L81" s="156"/>
      <c r="M81" s="156"/>
      <c r="N81" s="155"/>
      <c r="O81" s="155"/>
      <c r="P81" s="155"/>
      <c r="Q81" s="155"/>
      <c r="R81" s="156"/>
      <c r="S81" s="156"/>
      <c r="T81" s="156"/>
      <c r="U81" s="156"/>
      <c r="V81" s="156"/>
      <c r="W81" s="156"/>
      <c r="X81" s="156"/>
      <c r="Y81" s="156"/>
      <c r="Z81" s="146"/>
      <c r="AA81" s="146"/>
      <c r="AB81" s="146"/>
      <c r="AC81" s="146"/>
      <c r="AD81" s="146"/>
      <c r="AE81" s="146"/>
      <c r="AF81" s="146"/>
      <c r="AG81" s="146" t="s">
        <v>119</v>
      </c>
      <c r="AH81" s="146">
        <v>0</v>
      </c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</row>
    <row r="82" spans="1:60">
      <c r="A82" s="149" t="s">
        <v>105</v>
      </c>
      <c r="B82" s="150" t="s">
        <v>68</v>
      </c>
      <c r="C82" s="172" t="s">
        <v>69</v>
      </c>
      <c r="D82" s="160"/>
      <c r="E82" s="161"/>
      <c r="F82" s="162"/>
      <c r="G82" s="162">
        <f>SUMIF(AG83:AG111,"&lt;&gt;NOR",G83:G111)</f>
        <v>0</v>
      </c>
      <c r="H82" s="162"/>
      <c r="I82" s="162">
        <f>SUM(I83:I111)</f>
        <v>0</v>
      </c>
      <c r="J82" s="162"/>
      <c r="K82" s="162">
        <f>SUM(K83:K111)</f>
        <v>0</v>
      </c>
      <c r="L82" s="162"/>
      <c r="M82" s="162">
        <f>SUM(M83:M111)</f>
        <v>0</v>
      </c>
      <c r="N82" s="161"/>
      <c r="O82" s="161">
        <f>SUM(O83:O111)</f>
        <v>147.72000000000003</v>
      </c>
      <c r="P82" s="161"/>
      <c r="Q82" s="161">
        <f>SUM(Q83:Q111)</f>
        <v>0</v>
      </c>
      <c r="R82" s="162"/>
      <c r="S82" s="162"/>
      <c r="T82" s="163"/>
      <c r="U82" s="159"/>
      <c r="V82" s="159">
        <f>SUM(V83:V111)</f>
        <v>223.26999999999987</v>
      </c>
      <c r="W82" s="159"/>
      <c r="X82" s="159"/>
      <c r="Y82" s="159"/>
      <c r="AG82" t="s">
        <v>106</v>
      </c>
    </row>
    <row r="83" spans="1:60" ht="22.5" outlineLevel="1">
      <c r="A83" s="164">
        <v>34</v>
      </c>
      <c r="B83" s="165" t="s">
        <v>235</v>
      </c>
      <c r="C83" s="173" t="s">
        <v>236</v>
      </c>
      <c r="D83" s="166" t="s">
        <v>133</v>
      </c>
      <c r="E83" s="167">
        <v>582</v>
      </c>
      <c r="F83" s="168"/>
      <c r="G83" s="169">
        <f>ROUND(E83*F83,2)</f>
        <v>0</v>
      </c>
      <c r="H83" s="168"/>
      <c r="I83" s="169">
        <f>ROUND(E83*H83,2)</f>
        <v>0</v>
      </c>
      <c r="J83" s="168"/>
      <c r="K83" s="169">
        <f>ROUND(E83*J83,2)</f>
        <v>0</v>
      </c>
      <c r="L83" s="169">
        <v>21</v>
      </c>
      <c r="M83" s="169">
        <f>G83*(1+L83/100)</f>
        <v>0</v>
      </c>
      <c r="N83" s="167">
        <v>0.188</v>
      </c>
      <c r="O83" s="167">
        <f>ROUND(E83*N83,2)</f>
        <v>109.42</v>
      </c>
      <c r="P83" s="167">
        <v>0</v>
      </c>
      <c r="Q83" s="167">
        <f>ROUND(E83*P83,2)</f>
        <v>0</v>
      </c>
      <c r="R83" s="169" t="s">
        <v>110</v>
      </c>
      <c r="S83" s="169" t="s">
        <v>111</v>
      </c>
      <c r="T83" s="170" t="s">
        <v>112</v>
      </c>
      <c r="U83" s="156">
        <v>0.27200000000000002</v>
      </c>
      <c r="V83" s="156">
        <f>ROUND(E83*U83,2)</f>
        <v>158.30000000000001</v>
      </c>
      <c r="W83" s="156"/>
      <c r="X83" s="156" t="s">
        <v>113</v>
      </c>
      <c r="Y83" s="156" t="s">
        <v>114</v>
      </c>
      <c r="Z83" s="146"/>
      <c r="AA83" s="146"/>
      <c r="AB83" s="146"/>
      <c r="AC83" s="146"/>
      <c r="AD83" s="146"/>
      <c r="AE83" s="146"/>
      <c r="AF83" s="146"/>
      <c r="AG83" s="146" t="s">
        <v>122</v>
      </c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</row>
    <row r="84" spans="1:60" outlineLevel="2">
      <c r="A84" s="153"/>
      <c r="B84" s="154"/>
      <c r="C84" s="237" t="s">
        <v>237</v>
      </c>
      <c r="D84" s="238"/>
      <c r="E84" s="238"/>
      <c r="F84" s="238"/>
      <c r="G84" s="238"/>
      <c r="H84" s="156"/>
      <c r="I84" s="156"/>
      <c r="J84" s="156"/>
      <c r="K84" s="156"/>
      <c r="L84" s="156"/>
      <c r="M84" s="156"/>
      <c r="N84" s="155"/>
      <c r="O84" s="155"/>
      <c r="P84" s="155"/>
      <c r="Q84" s="155"/>
      <c r="R84" s="156"/>
      <c r="S84" s="156"/>
      <c r="T84" s="156"/>
      <c r="U84" s="156"/>
      <c r="V84" s="156"/>
      <c r="W84" s="156"/>
      <c r="X84" s="156"/>
      <c r="Y84" s="156"/>
      <c r="Z84" s="146"/>
      <c r="AA84" s="146"/>
      <c r="AB84" s="146"/>
      <c r="AC84" s="146"/>
      <c r="AD84" s="146"/>
      <c r="AE84" s="146"/>
      <c r="AF84" s="146"/>
      <c r="AG84" s="146" t="s">
        <v>117</v>
      </c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</row>
    <row r="85" spans="1:60" outlineLevel="1">
      <c r="A85" s="164">
        <v>35</v>
      </c>
      <c r="B85" s="165" t="s">
        <v>238</v>
      </c>
      <c r="C85" s="173" t="s">
        <v>239</v>
      </c>
      <c r="D85" s="166" t="s">
        <v>133</v>
      </c>
      <c r="E85" s="167">
        <v>363</v>
      </c>
      <c r="F85" s="168"/>
      <c r="G85" s="169">
        <f>ROUND(E85*F85,2)</f>
        <v>0</v>
      </c>
      <c r="H85" s="168"/>
      <c r="I85" s="169">
        <f>ROUND(E85*H85,2)</f>
        <v>0</v>
      </c>
      <c r="J85" s="168"/>
      <c r="K85" s="169">
        <f>ROUND(E85*J85,2)</f>
        <v>0</v>
      </c>
      <c r="L85" s="169">
        <v>21</v>
      </c>
      <c r="M85" s="169">
        <f>G85*(1+L85/100)</f>
        <v>0</v>
      </c>
      <c r="N85" s="167">
        <v>0</v>
      </c>
      <c r="O85" s="167">
        <f>ROUND(E85*N85,2)</f>
        <v>0</v>
      </c>
      <c r="P85" s="167">
        <v>0</v>
      </c>
      <c r="Q85" s="167">
        <f>ROUND(E85*P85,2)</f>
        <v>0</v>
      </c>
      <c r="R85" s="169" t="s">
        <v>110</v>
      </c>
      <c r="S85" s="169" t="s">
        <v>111</v>
      </c>
      <c r="T85" s="170" t="s">
        <v>112</v>
      </c>
      <c r="U85" s="156">
        <v>7.0000000000000007E-2</v>
      </c>
      <c r="V85" s="156">
        <f>ROUND(E85*U85,2)</f>
        <v>25.41</v>
      </c>
      <c r="W85" s="156"/>
      <c r="X85" s="156" t="s">
        <v>113</v>
      </c>
      <c r="Y85" s="156" t="s">
        <v>114</v>
      </c>
      <c r="Z85" s="146"/>
      <c r="AA85" s="146"/>
      <c r="AB85" s="146"/>
      <c r="AC85" s="146"/>
      <c r="AD85" s="146"/>
      <c r="AE85" s="146"/>
      <c r="AF85" s="146"/>
      <c r="AG85" s="146" t="s">
        <v>115</v>
      </c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</row>
    <row r="86" spans="1:60" outlineLevel="2">
      <c r="A86" s="153"/>
      <c r="B86" s="154"/>
      <c r="C86" s="237" t="s">
        <v>240</v>
      </c>
      <c r="D86" s="238"/>
      <c r="E86" s="238"/>
      <c r="F86" s="238"/>
      <c r="G86" s="238"/>
      <c r="H86" s="156"/>
      <c r="I86" s="156"/>
      <c r="J86" s="156"/>
      <c r="K86" s="156"/>
      <c r="L86" s="156"/>
      <c r="M86" s="156"/>
      <c r="N86" s="155"/>
      <c r="O86" s="155"/>
      <c r="P86" s="155"/>
      <c r="Q86" s="155"/>
      <c r="R86" s="156"/>
      <c r="S86" s="156"/>
      <c r="T86" s="156"/>
      <c r="U86" s="156"/>
      <c r="V86" s="156"/>
      <c r="W86" s="156"/>
      <c r="X86" s="156"/>
      <c r="Y86" s="156"/>
      <c r="Z86" s="146"/>
      <c r="AA86" s="146"/>
      <c r="AB86" s="146"/>
      <c r="AC86" s="146"/>
      <c r="AD86" s="146"/>
      <c r="AE86" s="146"/>
      <c r="AF86" s="146"/>
      <c r="AG86" s="146" t="s">
        <v>117</v>
      </c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</row>
    <row r="87" spans="1:60" outlineLevel="2">
      <c r="A87" s="153"/>
      <c r="B87" s="154"/>
      <c r="C87" s="174" t="s">
        <v>241</v>
      </c>
      <c r="D87" s="157"/>
      <c r="E87" s="158">
        <v>363</v>
      </c>
      <c r="F87" s="156"/>
      <c r="G87" s="156"/>
      <c r="H87" s="156"/>
      <c r="I87" s="156"/>
      <c r="J87" s="156"/>
      <c r="K87" s="156"/>
      <c r="L87" s="156"/>
      <c r="M87" s="156"/>
      <c r="N87" s="155"/>
      <c r="O87" s="155"/>
      <c r="P87" s="155"/>
      <c r="Q87" s="155"/>
      <c r="R87" s="156"/>
      <c r="S87" s="156"/>
      <c r="T87" s="156"/>
      <c r="U87" s="156"/>
      <c r="V87" s="156"/>
      <c r="W87" s="156"/>
      <c r="X87" s="156"/>
      <c r="Y87" s="156"/>
      <c r="Z87" s="146"/>
      <c r="AA87" s="146"/>
      <c r="AB87" s="146"/>
      <c r="AC87" s="146"/>
      <c r="AD87" s="146"/>
      <c r="AE87" s="146"/>
      <c r="AF87" s="146"/>
      <c r="AG87" s="146" t="s">
        <v>119</v>
      </c>
      <c r="AH87" s="146">
        <v>0</v>
      </c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</row>
    <row r="88" spans="1:60" ht="22.5" outlineLevel="1">
      <c r="A88" s="164">
        <v>36</v>
      </c>
      <c r="B88" s="165" t="s">
        <v>242</v>
      </c>
      <c r="C88" s="173" t="s">
        <v>243</v>
      </c>
      <c r="D88" s="166" t="s">
        <v>244</v>
      </c>
      <c r="E88" s="167">
        <v>1</v>
      </c>
      <c r="F88" s="168"/>
      <c r="G88" s="169">
        <f t="shared" ref="G88:G101" si="0">ROUND(E88*F88,2)</f>
        <v>0</v>
      </c>
      <c r="H88" s="168"/>
      <c r="I88" s="169">
        <f t="shared" ref="I88:I101" si="1">ROUND(E88*H88,2)</f>
        <v>0</v>
      </c>
      <c r="J88" s="168"/>
      <c r="K88" s="169">
        <f t="shared" ref="K88:K101" si="2">ROUND(E88*J88,2)</f>
        <v>0</v>
      </c>
      <c r="L88" s="169">
        <v>21</v>
      </c>
      <c r="M88" s="169">
        <f t="shared" ref="M88:M101" si="3">G88*(1+L88/100)</f>
        <v>0</v>
      </c>
      <c r="N88" s="167">
        <v>0</v>
      </c>
      <c r="O88" s="167">
        <f t="shared" ref="O88:O101" si="4">ROUND(E88*N88,2)</f>
        <v>0</v>
      </c>
      <c r="P88" s="167">
        <v>0</v>
      </c>
      <c r="Q88" s="167">
        <f t="shared" ref="Q88:Q101" si="5">ROUND(E88*P88,2)</f>
        <v>0</v>
      </c>
      <c r="R88" s="169"/>
      <c r="S88" s="169" t="s">
        <v>164</v>
      </c>
      <c r="T88" s="170" t="s">
        <v>167</v>
      </c>
      <c r="U88" s="156">
        <v>0.92</v>
      </c>
      <c r="V88" s="156">
        <f t="shared" ref="V88:V101" si="6">ROUND(E88*U88,2)</f>
        <v>0.92</v>
      </c>
      <c r="W88" s="156"/>
      <c r="X88" s="156" t="s">
        <v>113</v>
      </c>
      <c r="Y88" s="156" t="s">
        <v>114</v>
      </c>
      <c r="Z88" s="146"/>
      <c r="AA88" s="146"/>
      <c r="AB88" s="146"/>
      <c r="AC88" s="146"/>
      <c r="AD88" s="146"/>
      <c r="AE88" s="146"/>
      <c r="AF88" s="146"/>
      <c r="AG88" s="146" t="s">
        <v>115</v>
      </c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</row>
    <row r="89" spans="1:60" outlineLevel="1">
      <c r="A89" s="164">
        <v>37</v>
      </c>
      <c r="B89" s="165" t="s">
        <v>245</v>
      </c>
      <c r="C89" s="173" t="s">
        <v>246</v>
      </c>
      <c r="D89" s="166" t="s">
        <v>247</v>
      </c>
      <c r="E89" s="167">
        <v>2</v>
      </c>
      <c r="F89" s="168"/>
      <c r="G89" s="169">
        <f t="shared" si="0"/>
        <v>0</v>
      </c>
      <c r="H89" s="168"/>
      <c r="I89" s="169">
        <f t="shared" si="1"/>
        <v>0</v>
      </c>
      <c r="J89" s="168"/>
      <c r="K89" s="169">
        <f t="shared" si="2"/>
        <v>0</v>
      </c>
      <c r="L89" s="169">
        <v>21</v>
      </c>
      <c r="M89" s="169">
        <f t="shared" si="3"/>
        <v>0</v>
      </c>
      <c r="N89" s="167">
        <v>0.1176</v>
      </c>
      <c r="O89" s="167">
        <f t="shared" si="4"/>
        <v>0.24</v>
      </c>
      <c r="P89" s="167">
        <v>0</v>
      </c>
      <c r="Q89" s="167">
        <f t="shared" si="5"/>
        <v>0</v>
      </c>
      <c r="R89" s="169"/>
      <c r="S89" s="169" t="s">
        <v>164</v>
      </c>
      <c r="T89" s="170" t="s">
        <v>167</v>
      </c>
      <c r="U89" s="156">
        <v>0.92</v>
      </c>
      <c r="V89" s="156">
        <f t="shared" si="6"/>
        <v>1.84</v>
      </c>
      <c r="W89" s="156"/>
      <c r="X89" s="156" t="s">
        <v>113</v>
      </c>
      <c r="Y89" s="156" t="s">
        <v>114</v>
      </c>
      <c r="Z89" s="146"/>
      <c r="AA89" s="146"/>
      <c r="AB89" s="146"/>
      <c r="AC89" s="146"/>
      <c r="AD89" s="146"/>
      <c r="AE89" s="146"/>
      <c r="AF89" s="146"/>
      <c r="AG89" s="146" t="s">
        <v>115</v>
      </c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</row>
    <row r="90" spans="1:60" outlineLevel="1">
      <c r="A90" s="164">
        <v>38</v>
      </c>
      <c r="B90" s="165" t="s">
        <v>248</v>
      </c>
      <c r="C90" s="173" t="s">
        <v>249</v>
      </c>
      <c r="D90" s="166" t="s">
        <v>250</v>
      </c>
      <c r="E90" s="167">
        <v>1</v>
      </c>
      <c r="F90" s="168"/>
      <c r="G90" s="169">
        <f t="shared" si="0"/>
        <v>0</v>
      </c>
      <c r="H90" s="168"/>
      <c r="I90" s="169">
        <f t="shared" si="1"/>
        <v>0</v>
      </c>
      <c r="J90" s="168"/>
      <c r="K90" s="169">
        <f t="shared" si="2"/>
        <v>0</v>
      </c>
      <c r="L90" s="169">
        <v>21</v>
      </c>
      <c r="M90" s="169">
        <f t="shared" si="3"/>
        <v>0</v>
      </c>
      <c r="N90" s="167">
        <v>0.1176</v>
      </c>
      <c r="O90" s="167">
        <f t="shared" si="4"/>
        <v>0.12</v>
      </c>
      <c r="P90" s="167">
        <v>0</v>
      </c>
      <c r="Q90" s="167">
        <f t="shared" si="5"/>
        <v>0</v>
      </c>
      <c r="R90" s="169"/>
      <c r="S90" s="169" t="s">
        <v>164</v>
      </c>
      <c r="T90" s="170" t="s">
        <v>167</v>
      </c>
      <c r="U90" s="156">
        <v>0.92</v>
      </c>
      <c r="V90" s="156">
        <f t="shared" si="6"/>
        <v>0.92</v>
      </c>
      <c r="W90" s="156"/>
      <c r="X90" s="156" t="s">
        <v>113</v>
      </c>
      <c r="Y90" s="156" t="s">
        <v>114</v>
      </c>
      <c r="Z90" s="146"/>
      <c r="AA90" s="146"/>
      <c r="AB90" s="146"/>
      <c r="AC90" s="146"/>
      <c r="AD90" s="146"/>
      <c r="AE90" s="146"/>
      <c r="AF90" s="146"/>
      <c r="AG90" s="146" t="s">
        <v>115</v>
      </c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</row>
    <row r="91" spans="1:60" outlineLevel="1">
      <c r="A91" s="164">
        <v>39</v>
      </c>
      <c r="B91" s="165" t="s">
        <v>251</v>
      </c>
      <c r="C91" s="173" t="s">
        <v>252</v>
      </c>
      <c r="D91" s="166" t="s">
        <v>221</v>
      </c>
      <c r="E91" s="167">
        <v>30</v>
      </c>
      <c r="F91" s="168"/>
      <c r="G91" s="169">
        <f t="shared" si="0"/>
        <v>0</v>
      </c>
      <c r="H91" s="168"/>
      <c r="I91" s="169">
        <f t="shared" si="1"/>
        <v>0</v>
      </c>
      <c r="J91" s="168"/>
      <c r="K91" s="169">
        <f t="shared" si="2"/>
        <v>0</v>
      </c>
      <c r="L91" s="169">
        <v>21</v>
      </c>
      <c r="M91" s="169">
        <f t="shared" si="3"/>
        <v>0</v>
      </c>
      <c r="N91" s="167">
        <v>0.1176</v>
      </c>
      <c r="O91" s="167">
        <f t="shared" si="4"/>
        <v>3.53</v>
      </c>
      <c r="P91" s="167">
        <v>0</v>
      </c>
      <c r="Q91" s="167">
        <f t="shared" si="5"/>
        <v>0</v>
      </c>
      <c r="R91" s="169"/>
      <c r="S91" s="169" t="s">
        <v>164</v>
      </c>
      <c r="T91" s="170" t="s">
        <v>167</v>
      </c>
      <c r="U91" s="156">
        <v>0.92</v>
      </c>
      <c r="V91" s="156">
        <f t="shared" si="6"/>
        <v>27.6</v>
      </c>
      <c r="W91" s="156"/>
      <c r="X91" s="156" t="s">
        <v>113</v>
      </c>
      <c r="Y91" s="156" t="s">
        <v>114</v>
      </c>
      <c r="Z91" s="146"/>
      <c r="AA91" s="146"/>
      <c r="AB91" s="146"/>
      <c r="AC91" s="146"/>
      <c r="AD91" s="146"/>
      <c r="AE91" s="146"/>
      <c r="AF91" s="146"/>
      <c r="AG91" s="146" t="s">
        <v>115</v>
      </c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</row>
    <row r="92" spans="1:60" ht="22.5" outlineLevel="1">
      <c r="A92" s="164">
        <v>40</v>
      </c>
      <c r="B92" s="165" t="s">
        <v>253</v>
      </c>
      <c r="C92" s="173" t="s">
        <v>254</v>
      </c>
      <c r="D92" s="166" t="s">
        <v>250</v>
      </c>
      <c r="E92" s="167">
        <v>1</v>
      </c>
      <c r="F92" s="168"/>
      <c r="G92" s="169">
        <f t="shared" si="0"/>
        <v>0</v>
      </c>
      <c r="H92" s="168"/>
      <c r="I92" s="169">
        <f t="shared" si="1"/>
        <v>0</v>
      </c>
      <c r="J92" s="168"/>
      <c r="K92" s="169">
        <f t="shared" si="2"/>
        <v>0</v>
      </c>
      <c r="L92" s="169">
        <v>21</v>
      </c>
      <c r="M92" s="169">
        <f t="shared" si="3"/>
        <v>0</v>
      </c>
      <c r="N92" s="167">
        <v>0</v>
      </c>
      <c r="O92" s="167">
        <f t="shared" si="4"/>
        <v>0</v>
      </c>
      <c r="P92" s="167">
        <v>0</v>
      </c>
      <c r="Q92" s="167">
        <f t="shared" si="5"/>
        <v>0</v>
      </c>
      <c r="R92" s="169"/>
      <c r="S92" s="169" t="s">
        <v>164</v>
      </c>
      <c r="T92" s="170" t="s">
        <v>167</v>
      </c>
      <c r="U92" s="156">
        <v>0.92</v>
      </c>
      <c r="V92" s="156">
        <f t="shared" si="6"/>
        <v>0.92</v>
      </c>
      <c r="W92" s="156"/>
      <c r="X92" s="156" t="s">
        <v>113</v>
      </c>
      <c r="Y92" s="156" t="s">
        <v>114</v>
      </c>
      <c r="Z92" s="146"/>
      <c r="AA92" s="146"/>
      <c r="AB92" s="146"/>
      <c r="AC92" s="146"/>
      <c r="AD92" s="146"/>
      <c r="AE92" s="146"/>
      <c r="AF92" s="146"/>
      <c r="AG92" s="146" t="s">
        <v>115</v>
      </c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</row>
    <row r="93" spans="1:60" ht="22.5" outlineLevel="1">
      <c r="A93" s="164">
        <v>41</v>
      </c>
      <c r="B93" s="165" t="s">
        <v>255</v>
      </c>
      <c r="C93" s="173" t="s">
        <v>256</v>
      </c>
      <c r="D93" s="166" t="s">
        <v>250</v>
      </c>
      <c r="E93" s="167">
        <v>1</v>
      </c>
      <c r="F93" s="168"/>
      <c r="G93" s="169">
        <f t="shared" si="0"/>
        <v>0</v>
      </c>
      <c r="H93" s="168"/>
      <c r="I93" s="169">
        <f t="shared" si="1"/>
        <v>0</v>
      </c>
      <c r="J93" s="168"/>
      <c r="K93" s="169">
        <f t="shared" si="2"/>
        <v>0</v>
      </c>
      <c r="L93" s="169">
        <v>21</v>
      </c>
      <c r="M93" s="169">
        <f t="shared" si="3"/>
        <v>0</v>
      </c>
      <c r="N93" s="167">
        <v>0</v>
      </c>
      <c r="O93" s="167">
        <f t="shared" si="4"/>
        <v>0</v>
      </c>
      <c r="P93" s="167">
        <v>0</v>
      </c>
      <c r="Q93" s="167">
        <f t="shared" si="5"/>
        <v>0</v>
      </c>
      <c r="R93" s="169"/>
      <c r="S93" s="169" t="s">
        <v>164</v>
      </c>
      <c r="T93" s="170" t="s">
        <v>167</v>
      </c>
      <c r="U93" s="156">
        <v>0.92</v>
      </c>
      <c r="V93" s="156">
        <f t="shared" si="6"/>
        <v>0.92</v>
      </c>
      <c r="W93" s="156"/>
      <c r="X93" s="156" t="s">
        <v>113</v>
      </c>
      <c r="Y93" s="156" t="s">
        <v>114</v>
      </c>
      <c r="Z93" s="146"/>
      <c r="AA93" s="146"/>
      <c r="AB93" s="146"/>
      <c r="AC93" s="146"/>
      <c r="AD93" s="146"/>
      <c r="AE93" s="146"/>
      <c r="AF93" s="146"/>
      <c r="AG93" s="146" t="s">
        <v>115</v>
      </c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</row>
    <row r="94" spans="1:60" ht="22.5" outlineLevel="1">
      <c r="A94" s="164">
        <v>42</v>
      </c>
      <c r="B94" s="165" t="s">
        <v>257</v>
      </c>
      <c r="C94" s="173" t="s">
        <v>258</v>
      </c>
      <c r="D94" s="166" t="s">
        <v>250</v>
      </c>
      <c r="E94" s="167">
        <v>1</v>
      </c>
      <c r="F94" s="168"/>
      <c r="G94" s="169">
        <f t="shared" si="0"/>
        <v>0</v>
      </c>
      <c r="H94" s="168"/>
      <c r="I94" s="169">
        <f t="shared" si="1"/>
        <v>0</v>
      </c>
      <c r="J94" s="168"/>
      <c r="K94" s="169">
        <f t="shared" si="2"/>
        <v>0</v>
      </c>
      <c r="L94" s="169">
        <v>21</v>
      </c>
      <c r="M94" s="169">
        <f t="shared" si="3"/>
        <v>0</v>
      </c>
      <c r="N94" s="167">
        <v>0</v>
      </c>
      <c r="O94" s="167">
        <f t="shared" si="4"/>
        <v>0</v>
      </c>
      <c r="P94" s="167">
        <v>0</v>
      </c>
      <c r="Q94" s="167">
        <f t="shared" si="5"/>
        <v>0</v>
      </c>
      <c r="R94" s="169"/>
      <c r="S94" s="169" t="s">
        <v>164</v>
      </c>
      <c r="T94" s="170" t="s">
        <v>167</v>
      </c>
      <c r="U94" s="156">
        <v>0.92</v>
      </c>
      <c r="V94" s="156">
        <f t="shared" si="6"/>
        <v>0.92</v>
      </c>
      <c r="W94" s="156"/>
      <c r="X94" s="156" t="s">
        <v>113</v>
      </c>
      <c r="Y94" s="156" t="s">
        <v>114</v>
      </c>
      <c r="Z94" s="146"/>
      <c r="AA94" s="146"/>
      <c r="AB94" s="146"/>
      <c r="AC94" s="146"/>
      <c r="AD94" s="146"/>
      <c r="AE94" s="146"/>
      <c r="AF94" s="146"/>
      <c r="AG94" s="146" t="s">
        <v>115</v>
      </c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</row>
    <row r="95" spans="1:60" ht="22.5" outlineLevel="1">
      <c r="A95" s="164">
        <v>43</v>
      </c>
      <c r="B95" s="165" t="s">
        <v>259</v>
      </c>
      <c r="C95" s="173" t="s">
        <v>260</v>
      </c>
      <c r="D95" s="166" t="s">
        <v>250</v>
      </c>
      <c r="E95" s="167">
        <v>1</v>
      </c>
      <c r="F95" s="168"/>
      <c r="G95" s="169">
        <f t="shared" si="0"/>
        <v>0</v>
      </c>
      <c r="H95" s="168"/>
      <c r="I95" s="169">
        <f t="shared" si="1"/>
        <v>0</v>
      </c>
      <c r="J95" s="168"/>
      <c r="K95" s="169">
        <f t="shared" si="2"/>
        <v>0</v>
      </c>
      <c r="L95" s="169">
        <v>21</v>
      </c>
      <c r="M95" s="169">
        <f t="shared" si="3"/>
        <v>0</v>
      </c>
      <c r="N95" s="167">
        <v>0</v>
      </c>
      <c r="O95" s="167">
        <f t="shared" si="4"/>
        <v>0</v>
      </c>
      <c r="P95" s="167">
        <v>0</v>
      </c>
      <c r="Q95" s="167">
        <f t="shared" si="5"/>
        <v>0</v>
      </c>
      <c r="R95" s="169"/>
      <c r="S95" s="169" t="s">
        <v>164</v>
      </c>
      <c r="T95" s="170" t="s">
        <v>167</v>
      </c>
      <c r="U95" s="156">
        <v>0.92</v>
      </c>
      <c r="V95" s="156">
        <f t="shared" si="6"/>
        <v>0.92</v>
      </c>
      <c r="W95" s="156"/>
      <c r="X95" s="156" t="s">
        <v>113</v>
      </c>
      <c r="Y95" s="156" t="s">
        <v>114</v>
      </c>
      <c r="Z95" s="146"/>
      <c r="AA95" s="146"/>
      <c r="AB95" s="146"/>
      <c r="AC95" s="146"/>
      <c r="AD95" s="146"/>
      <c r="AE95" s="146"/>
      <c r="AF95" s="146"/>
      <c r="AG95" s="146" t="s">
        <v>115</v>
      </c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</row>
    <row r="96" spans="1:60" ht="22.5" outlineLevel="1">
      <c r="A96" s="164">
        <v>44</v>
      </c>
      <c r="B96" s="165" t="s">
        <v>261</v>
      </c>
      <c r="C96" s="173" t="s">
        <v>262</v>
      </c>
      <c r="D96" s="166" t="s">
        <v>250</v>
      </c>
      <c r="E96" s="167">
        <v>1</v>
      </c>
      <c r="F96" s="168"/>
      <c r="G96" s="169">
        <f t="shared" si="0"/>
        <v>0</v>
      </c>
      <c r="H96" s="168"/>
      <c r="I96" s="169">
        <f t="shared" si="1"/>
        <v>0</v>
      </c>
      <c r="J96" s="168"/>
      <c r="K96" s="169">
        <f t="shared" si="2"/>
        <v>0</v>
      </c>
      <c r="L96" s="169">
        <v>21</v>
      </c>
      <c r="M96" s="169">
        <f t="shared" si="3"/>
        <v>0</v>
      </c>
      <c r="N96" s="167">
        <v>0</v>
      </c>
      <c r="O96" s="167">
        <f t="shared" si="4"/>
        <v>0</v>
      </c>
      <c r="P96" s="167">
        <v>0</v>
      </c>
      <c r="Q96" s="167">
        <f t="shared" si="5"/>
        <v>0</v>
      </c>
      <c r="R96" s="169"/>
      <c r="S96" s="169" t="s">
        <v>164</v>
      </c>
      <c r="T96" s="170" t="s">
        <v>167</v>
      </c>
      <c r="U96" s="156">
        <v>0.92</v>
      </c>
      <c r="V96" s="156">
        <f t="shared" si="6"/>
        <v>0.92</v>
      </c>
      <c r="W96" s="156"/>
      <c r="X96" s="156" t="s">
        <v>113</v>
      </c>
      <c r="Y96" s="156" t="s">
        <v>114</v>
      </c>
      <c r="Z96" s="146"/>
      <c r="AA96" s="146"/>
      <c r="AB96" s="146"/>
      <c r="AC96" s="146"/>
      <c r="AD96" s="146"/>
      <c r="AE96" s="146"/>
      <c r="AF96" s="146"/>
      <c r="AG96" s="146" t="s">
        <v>115</v>
      </c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</row>
    <row r="97" spans="1:60" ht="22.5" outlineLevel="1">
      <c r="A97" s="164">
        <v>45</v>
      </c>
      <c r="B97" s="165" t="s">
        <v>263</v>
      </c>
      <c r="C97" s="173" t="s">
        <v>264</v>
      </c>
      <c r="D97" s="166" t="s">
        <v>250</v>
      </c>
      <c r="E97" s="167">
        <v>1</v>
      </c>
      <c r="F97" s="168"/>
      <c r="G97" s="169">
        <f t="shared" si="0"/>
        <v>0</v>
      </c>
      <c r="H97" s="168"/>
      <c r="I97" s="169">
        <f t="shared" si="1"/>
        <v>0</v>
      </c>
      <c r="J97" s="168"/>
      <c r="K97" s="169">
        <f t="shared" si="2"/>
        <v>0</v>
      </c>
      <c r="L97" s="169">
        <v>21</v>
      </c>
      <c r="M97" s="169">
        <f t="shared" si="3"/>
        <v>0</v>
      </c>
      <c r="N97" s="167">
        <v>0</v>
      </c>
      <c r="O97" s="167">
        <f t="shared" si="4"/>
        <v>0</v>
      </c>
      <c r="P97" s="167">
        <v>0</v>
      </c>
      <c r="Q97" s="167">
        <f t="shared" si="5"/>
        <v>0</v>
      </c>
      <c r="R97" s="169"/>
      <c r="S97" s="169" t="s">
        <v>164</v>
      </c>
      <c r="T97" s="170" t="s">
        <v>167</v>
      </c>
      <c r="U97" s="156">
        <v>0.92</v>
      </c>
      <c r="V97" s="156">
        <f t="shared" si="6"/>
        <v>0.92</v>
      </c>
      <c r="W97" s="156"/>
      <c r="X97" s="156" t="s">
        <v>113</v>
      </c>
      <c r="Y97" s="156" t="s">
        <v>114</v>
      </c>
      <c r="Z97" s="146"/>
      <c r="AA97" s="146"/>
      <c r="AB97" s="146"/>
      <c r="AC97" s="146"/>
      <c r="AD97" s="146"/>
      <c r="AE97" s="146"/>
      <c r="AF97" s="146"/>
      <c r="AG97" s="146" t="s">
        <v>115</v>
      </c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</row>
    <row r="98" spans="1:60" ht="22.5" outlineLevel="1">
      <c r="A98" s="164">
        <v>46</v>
      </c>
      <c r="B98" s="165" t="s">
        <v>265</v>
      </c>
      <c r="C98" s="173" t="s">
        <v>266</v>
      </c>
      <c r="D98" s="166" t="s">
        <v>250</v>
      </c>
      <c r="E98" s="167">
        <v>1</v>
      </c>
      <c r="F98" s="168"/>
      <c r="G98" s="169">
        <f t="shared" si="0"/>
        <v>0</v>
      </c>
      <c r="H98" s="168"/>
      <c r="I98" s="169">
        <f t="shared" si="1"/>
        <v>0</v>
      </c>
      <c r="J98" s="168"/>
      <c r="K98" s="169">
        <f t="shared" si="2"/>
        <v>0</v>
      </c>
      <c r="L98" s="169">
        <v>21</v>
      </c>
      <c r="M98" s="169">
        <f t="shared" si="3"/>
        <v>0</v>
      </c>
      <c r="N98" s="167">
        <v>0</v>
      </c>
      <c r="O98" s="167">
        <f t="shared" si="4"/>
        <v>0</v>
      </c>
      <c r="P98" s="167">
        <v>0</v>
      </c>
      <c r="Q98" s="167">
        <f t="shared" si="5"/>
        <v>0</v>
      </c>
      <c r="R98" s="169"/>
      <c r="S98" s="169" t="s">
        <v>164</v>
      </c>
      <c r="T98" s="170" t="s">
        <v>167</v>
      </c>
      <c r="U98" s="156">
        <v>0.92</v>
      </c>
      <c r="V98" s="156">
        <f t="shared" si="6"/>
        <v>0.92</v>
      </c>
      <c r="W98" s="156"/>
      <c r="X98" s="156" t="s">
        <v>113</v>
      </c>
      <c r="Y98" s="156" t="s">
        <v>114</v>
      </c>
      <c r="Z98" s="146"/>
      <c r="AA98" s="146"/>
      <c r="AB98" s="146"/>
      <c r="AC98" s="146"/>
      <c r="AD98" s="146"/>
      <c r="AE98" s="146"/>
      <c r="AF98" s="146"/>
      <c r="AG98" s="146" t="s">
        <v>115</v>
      </c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</row>
    <row r="99" spans="1:60" outlineLevel="1">
      <c r="A99" s="164">
        <v>47</v>
      </c>
      <c r="B99" s="165" t="s">
        <v>267</v>
      </c>
      <c r="C99" s="173" t="s">
        <v>268</v>
      </c>
      <c r="D99" s="166" t="s">
        <v>250</v>
      </c>
      <c r="E99" s="167">
        <v>1</v>
      </c>
      <c r="F99" s="168"/>
      <c r="G99" s="169">
        <f t="shared" si="0"/>
        <v>0</v>
      </c>
      <c r="H99" s="168"/>
      <c r="I99" s="169">
        <f t="shared" si="1"/>
        <v>0</v>
      </c>
      <c r="J99" s="168"/>
      <c r="K99" s="169">
        <f t="shared" si="2"/>
        <v>0</v>
      </c>
      <c r="L99" s="169">
        <v>21</v>
      </c>
      <c r="M99" s="169">
        <f t="shared" si="3"/>
        <v>0</v>
      </c>
      <c r="N99" s="167">
        <v>0</v>
      </c>
      <c r="O99" s="167">
        <f t="shared" si="4"/>
        <v>0</v>
      </c>
      <c r="P99" s="167">
        <v>0</v>
      </c>
      <c r="Q99" s="167">
        <f t="shared" si="5"/>
        <v>0</v>
      </c>
      <c r="R99" s="169"/>
      <c r="S99" s="169" t="s">
        <v>164</v>
      </c>
      <c r="T99" s="170" t="s">
        <v>167</v>
      </c>
      <c r="U99" s="156">
        <v>0.92</v>
      </c>
      <c r="V99" s="156">
        <f t="shared" si="6"/>
        <v>0.92</v>
      </c>
      <c r="W99" s="156"/>
      <c r="X99" s="156" t="s">
        <v>113</v>
      </c>
      <c r="Y99" s="156" t="s">
        <v>114</v>
      </c>
      <c r="Z99" s="146"/>
      <c r="AA99" s="146"/>
      <c r="AB99" s="146"/>
      <c r="AC99" s="146"/>
      <c r="AD99" s="146"/>
      <c r="AE99" s="146"/>
      <c r="AF99" s="146"/>
      <c r="AG99" s="146" t="s">
        <v>115</v>
      </c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</row>
    <row r="100" spans="1:60" ht="22.5" outlineLevel="1">
      <c r="A100" s="164">
        <v>48</v>
      </c>
      <c r="B100" s="165" t="s">
        <v>269</v>
      </c>
      <c r="C100" s="173" t="s">
        <v>270</v>
      </c>
      <c r="D100" s="166" t="s">
        <v>250</v>
      </c>
      <c r="E100" s="167">
        <v>1</v>
      </c>
      <c r="F100" s="168"/>
      <c r="G100" s="169">
        <f t="shared" si="0"/>
        <v>0</v>
      </c>
      <c r="H100" s="168"/>
      <c r="I100" s="169">
        <f t="shared" si="1"/>
        <v>0</v>
      </c>
      <c r="J100" s="168"/>
      <c r="K100" s="169">
        <f t="shared" si="2"/>
        <v>0</v>
      </c>
      <c r="L100" s="169">
        <v>21</v>
      </c>
      <c r="M100" s="169">
        <f t="shared" si="3"/>
        <v>0</v>
      </c>
      <c r="N100" s="167">
        <v>0</v>
      </c>
      <c r="O100" s="167">
        <f t="shared" si="4"/>
        <v>0</v>
      </c>
      <c r="P100" s="167">
        <v>0</v>
      </c>
      <c r="Q100" s="167">
        <f t="shared" si="5"/>
        <v>0</v>
      </c>
      <c r="R100" s="169"/>
      <c r="S100" s="169" t="s">
        <v>164</v>
      </c>
      <c r="T100" s="170" t="s">
        <v>167</v>
      </c>
      <c r="U100" s="156">
        <v>0.92</v>
      </c>
      <c r="V100" s="156">
        <f t="shared" si="6"/>
        <v>0.92</v>
      </c>
      <c r="W100" s="156"/>
      <c r="X100" s="156" t="s">
        <v>113</v>
      </c>
      <c r="Y100" s="156" t="s">
        <v>114</v>
      </c>
      <c r="Z100" s="146"/>
      <c r="AA100" s="146"/>
      <c r="AB100" s="146"/>
      <c r="AC100" s="146"/>
      <c r="AD100" s="146"/>
      <c r="AE100" s="146"/>
      <c r="AF100" s="146"/>
      <c r="AG100" s="146" t="s">
        <v>115</v>
      </c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</row>
    <row r="101" spans="1:60" ht="22.5" outlineLevel="1">
      <c r="A101" s="164">
        <v>49</v>
      </c>
      <c r="B101" s="165" t="s">
        <v>271</v>
      </c>
      <c r="C101" s="173" t="s">
        <v>272</v>
      </c>
      <c r="D101" s="166" t="s">
        <v>247</v>
      </c>
      <c r="E101" s="167">
        <v>207</v>
      </c>
      <c r="F101" s="168"/>
      <c r="G101" s="169">
        <f t="shared" si="0"/>
        <v>0</v>
      </c>
      <c r="H101" s="168"/>
      <c r="I101" s="169">
        <f t="shared" si="1"/>
        <v>0</v>
      </c>
      <c r="J101" s="168"/>
      <c r="K101" s="169">
        <f t="shared" si="2"/>
        <v>0</v>
      </c>
      <c r="L101" s="169">
        <v>21</v>
      </c>
      <c r="M101" s="169">
        <f t="shared" si="3"/>
        <v>0</v>
      </c>
      <c r="N101" s="167">
        <v>8.1970000000000001E-2</v>
      </c>
      <c r="O101" s="167">
        <f t="shared" si="4"/>
        <v>16.97</v>
      </c>
      <c r="P101" s="167">
        <v>0</v>
      </c>
      <c r="Q101" s="167">
        <f t="shared" si="5"/>
        <v>0</v>
      </c>
      <c r="R101" s="169" t="s">
        <v>171</v>
      </c>
      <c r="S101" s="169" t="s">
        <v>111</v>
      </c>
      <c r="T101" s="170" t="s">
        <v>112</v>
      </c>
      <c r="U101" s="156">
        <v>0</v>
      </c>
      <c r="V101" s="156">
        <f t="shared" si="6"/>
        <v>0</v>
      </c>
      <c r="W101" s="156"/>
      <c r="X101" s="156" t="s">
        <v>172</v>
      </c>
      <c r="Y101" s="156" t="s">
        <v>114</v>
      </c>
      <c r="Z101" s="146"/>
      <c r="AA101" s="146"/>
      <c r="AB101" s="146"/>
      <c r="AC101" s="146"/>
      <c r="AD101" s="146"/>
      <c r="AE101" s="146"/>
      <c r="AF101" s="146"/>
      <c r="AG101" s="146" t="s">
        <v>173</v>
      </c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</row>
    <row r="102" spans="1:60" outlineLevel="2">
      <c r="A102" s="153"/>
      <c r="B102" s="154"/>
      <c r="C102" s="174" t="s">
        <v>273</v>
      </c>
      <c r="D102" s="157"/>
      <c r="E102" s="158">
        <v>204.5</v>
      </c>
      <c r="F102" s="156"/>
      <c r="G102" s="156"/>
      <c r="H102" s="156"/>
      <c r="I102" s="156"/>
      <c r="J102" s="156"/>
      <c r="K102" s="156"/>
      <c r="L102" s="156"/>
      <c r="M102" s="156"/>
      <c r="N102" s="155"/>
      <c r="O102" s="155"/>
      <c r="P102" s="155"/>
      <c r="Q102" s="155"/>
      <c r="R102" s="156"/>
      <c r="S102" s="156"/>
      <c r="T102" s="156"/>
      <c r="U102" s="156"/>
      <c r="V102" s="156"/>
      <c r="W102" s="156"/>
      <c r="X102" s="156"/>
      <c r="Y102" s="156"/>
      <c r="Z102" s="146"/>
      <c r="AA102" s="146"/>
      <c r="AB102" s="146"/>
      <c r="AC102" s="146"/>
      <c r="AD102" s="146"/>
      <c r="AE102" s="146"/>
      <c r="AF102" s="146"/>
      <c r="AG102" s="146" t="s">
        <v>119</v>
      </c>
      <c r="AH102" s="146">
        <v>0</v>
      </c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46"/>
      <c r="BC102" s="146"/>
      <c r="BD102" s="146"/>
      <c r="BE102" s="146"/>
      <c r="BF102" s="146"/>
      <c r="BG102" s="146"/>
      <c r="BH102" s="146"/>
    </row>
    <row r="103" spans="1:60" outlineLevel="3">
      <c r="A103" s="153"/>
      <c r="B103" s="154"/>
      <c r="C103" s="174" t="s">
        <v>274</v>
      </c>
      <c r="D103" s="157"/>
      <c r="E103" s="158">
        <v>2.5</v>
      </c>
      <c r="F103" s="156"/>
      <c r="G103" s="156"/>
      <c r="H103" s="156"/>
      <c r="I103" s="156"/>
      <c r="J103" s="156"/>
      <c r="K103" s="156"/>
      <c r="L103" s="156"/>
      <c r="M103" s="156"/>
      <c r="N103" s="155"/>
      <c r="O103" s="155"/>
      <c r="P103" s="155"/>
      <c r="Q103" s="155"/>
      <c r="R103" s="156"/>
      <c r="S103" s="156"/>
      <c r="T103" s="156"/>
      <c r="U103" s="156"/>
      <c r="V103" s="156"/>
      <c r="W103" s="156"/>
      <c r="X103" s="156"/>
      <c r="Y103" s="156"/>
      <c r="Z103" s="146"/>
      <c r="AA103" s="146"/>
      <c r="AB103" s="146"/>
      <c r="AC103" s="146"/>
      <c r="AD103" s="146"/>
      <c r="AE103" s="146"/>
      <c r="AF103" s="146"/>
      <c r="AG103" s="146" t="s">
        <v>119</v>
      </c>
      <c r="AH103" s="146">
        <v>0</v>
      </c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</row>
    <row r="104" spans="1:60" ht="22.5" outlineLevel="1">
      <c r="A104" s="164">
        <v>50</v>
      </c>
      <c r="B104" s="165" t="s">
        <v>275</v>
      </c>
      <c r="C104" s="173" t="s">
        <v>276</v>
      </c>
      <c r="D104" s="166" t="s">
        <v>247</v>
      </c>
      <c r="E104" s="167">
        <v>95</v>
      </c>
      <c r="F104" s="168"/>
      <c r="G104" s="169">
        <f>ROUND(E104*F104,2)</f>
        <v>0</v>
      </c>
      <c r="H104" s="168"/>
      <c r="I104" s="169">
        <f>ROUND(E104*H104,2)</f>
        <v>0</v>
      </c>
      <c r="J104" s="168"/>
      <c r="K104" s="169">
        <f>ROUND(E104*J104,2)</f>
        <v>0</v>
      </c>
      <c r="L104" s="169">
        <v>21</v>
      </c>
      <c r="M104" s="169">
        <f>G104*(1+L104/100)</f>
        <v>0</v>
      </c>
      <c r="N104" s="167">
        <v>4.2099999999999999E-2</v>
      </c>
      <c r="O104" s="167">
        <f>ROUND(E104*N104,2)</f>
        <v>4</v>
      </c>
      <c r="P104" s="167">
        <v>0</v>
      </c>
      <c r="Q104" s="167">
        <f>ROUND(E104*P104,2)</f>
        <v>0</v>
      </c>
      <c r="R104" s="169" t="s">
        <v>171</v>
      </c>
      <c r="S104" s="169" t="s">
        <v>111</v>
      </c>
      <c r="T104" s="170" t="s">
        <v>112</v>
      </c>
      <c r="U104" s="156">
        <v>0</v>
      </c>
      <c r="V104" s="156">
        <f>ROUND(E104*U104,2)</f>
        <v>0</v>
      </c>
      <c r="W104" s="156"/>
      <c r="X104" s="156" t="s">
        <v>172</v>
      </c>
      <c r="Y104" s="156" t="s">
        <v>114</v>
      </c>
      <c r="Z104" s="146"/>
      <c r="AA104" s="146"/>
      <c r="AB104" s="146"/>
      <c r="AC104" s="146"/>
      <c r="AD104" s="146"/>
      <c r="AE104" s="146"/>
      <c r="AF104" s="146"/>
      <c r="AG104" s="146" t="s">
        <v>173</v>
      </c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</row>
    <row r="105" spans="1:60" outlineLevel="2">
      <c r="A105" s="153"/>
      <c r="B105" s="154"/>
      <c r="C105" s="174" t="s">
        <v>277</v>
      </c>
      <c r="D105" s="157"/>
      <c r="E105" s="158">
        <v>94</v>
      </c>
      <c r="F105" s="156"/>
      <c r="G105" s="156"/>
      <c r="H105" s="156"/>
      <c r="I105" s="156"/>
      <c r="J105" s="156"/>
      <c r="K105" s="156"/>
      <c r="L105" s="156"/>
      <c r="M105" s="156"/>
      <c r="N105" s="155"/>
      <c r="O105" s="155"/>
      <c r="P105" s="155"/>
      <c r="Q105" s="155"/>
      <c r="R105" s="156"/>
      <c r="S105" s="156"/>
      <c r="T105" s="156"/>
      <c r="U105" s="156"/>
      <c r="V105" s="156"/>
      <c r="W105" s="156"/>
      <c r="X105" s="156"/>
      <c r="Y105" s="156"/>
      <c r="Z105" s="146"/>
      <c r="AA105" s="146"/>
      <c r="AB105" s="146"/>
      <c r="AC105" s="146"/>
      <c r="AD105" s="146"/>
      <c r="AE105" s="146"/>
      <c r="AF105" s="146"/>
      <c r="AG105" s="146" t="s">
        <v>119</v>
      </c>
      <c r="AH105" s="146">
        <v>0</v>
      </c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</row>
    <row r="106" spans="1:60" outlineLevel="3">
      <c r="A106" s="153"/>
      <c r="B106" s="154"/>
      <c r="C106" s="174" t="s">
        <v>278</v>
      </c>
      <c r="D106" s="157"/>
      <c r="E106" s="158">
        <v>1</v>
      </c>
      <c r="F106" s="156"/>
      <c r="G106" s="156"/>
      <c r="H106" s="156"/>
      <c r="I106" s="156"/>
      <c r="J106" s="156"/>
      <c r="K106" s="156"/>
      <c r="L106" s="156"/>
      <c r="M106" s="156"/>
      <c r="N106" s="155"/>
      <c r="O106" s="155"/>
      <c r="P106" s="155"/>
      <c r="Q106" s="155"/>
      <c r="R106" s="156"/>
      <c r="S106" s="156"/>
      <c r="T106" s="156"/>
      <c r="U106" s="156"/>
      <c r="V106" s="156"/>
      <c r="W106" s="156"/>
      <c r="X106" s="156"/>
      <c r="Y106" s="156"/>
      <c r="Z106" s="146"/>
      <c r="AA106" s="146"/>
      <c r="AB106" s="146"/>
      <c r="AC106" s="146"/>
      <c r="AD106" s="146"/>
      <c r="AE106" s="146"/>
      <c r="AF106" s="146"/>
      <c r="AG106" s="146" t="s">
        <v>119</v>
      </c>
      <c r="AH106" s="146">
        <v>0</v>
      </c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  <c r="BH106" s="146"/>
    </row>
    <row r="107" spans="1:60" ht="22.5" outlineLevel="1">
      <c r="A107" s="164">
        <v>51</v>
      </c>
      <c r="B107" s="165" t="s">
        <v>279</v>
      </c>
      <c r="C107" s="173" t="s">
        <v>280</v>
      </c>
      <c r="D107" s="166" t="s">
        <v>247</v>
      </c>
      <c r="E107" s="167">
        <v>263</v>
      </c>
      <c r="F107" s="168"/>
      <c r="G107" s="169">
        <f>ROUND(E107*F107,2)</f>
        <v>0</v>
      </c>
      <c r="H107" s="168"/>
      <c r="I107" s="169">
        <f>ROUND(E107*H107,2)</f>
        <v>0</v>
      </c>
      <c r="J107" s="168"/>
      <c r="K107" s="169">
        <f>ROUND(E107*J107,2)</f>
        <v>0</v>
      </c>
      <c r="L107" s="169">
        <v>21</v>
      </c>
      <c r="M107" s="169">
        <f>G107*(1+L107/100)</f>
        <v>0</v>
      </c>
      <c r="N107" s="167">
        <v>4.4999999999999998E-2</v>
      </c>
      <c r="O107" s="167">
        <f>ROUND(E107*N107,2)</f>
        <v>11.84</v>
      </c>
      <c r="P107" s="167">
        <v>0</v>
      </c>
      <c r="Q107" s="167">
        <f>ROUND(E107*P107,2)</f>
        <v>0</v>
      </c>
      <c r="R107" s="169" t="s">
        <v>171</v>
      </c>
      <c r="S107" s="169" t="s">
        <v>111</v>
      </c>
      <c r="T107" s="170" t="s">
        <v>112</v>
      </c>
      <c r="U107" s="156">
        <v>0</v>
      </c>
      <c r="V107" s="156">
        <f>ROUND(E107*U107,2)</f>
        <v>0</v>
      </c>
      <c r="W107" s="156"/>
      <c r="X107" s="156" t="s">
        <v>172</v>
      </c>
      <c r="Y107" s="156" t="s">
        <v>114</v>
      </c>
      <c r="Z107" s="146"/>
      <c r="AA107" s="146"/>
      <c r="AB107" s="146"/>
      <c r="AC107" s="146"/>
      <c r="AD107" s="146"/>
      <c r="AE107" s="146"/>
      <c r="AF107" s="146"/>
      <c r="AG107" s="146" t="s">
        <v>173</v>
      </c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  <c r="BH107" s="146"/>
    </row>
    <row r="108" spans="1:60" outlineLevel="2">
      <c r="A108" s="153"/>
      <c r="B108" s="154"/>
      <c r="C108" s="174" t="s">
        <v>281</v>
      </c>
      <c r="D108" s="157"/>
      <c r="E108" s="158">
        <v>259.60000000000002</v>
      </c>
      <c r="F108" s="156"/>
      <c r="G108" s="156"/>
      <c r="H108" s="156"/>
      <c r="I108" s="156"/>
      <c r="J108" s="156"/>
      <c r="K108" s="156"/>
      <c r="L108" s="156"/>
      <c r="M108" s="156"/>
      <c r="N108" s="155"/>
      <c r="O108" s="155"/>
      <c r="P108" s="155"/>
      <c r="Q108" s="155"/>
      <c r="R108" s="156"/>
      <c r="S108" s="156"/>
      <c r="T108" s="156"/>
      <c r="U108" s="156"/>
      <c r="V108" s="156"/>
      <c r="W108" s="156"/>
      <c r="X108" s="156"/>
      <c r="Y108" s="156"/>
      <c r="Z108" s="146"/>
      <c r="AA108" s="146"/>
      <c r="AB108" s="146"/>
      <c r="AC108" s="146"/>
      <c r="AD108" s="146"/>
      <c r="AE108" s="146"/>
      <c r="AF108" s="146"/>
      <c r="AG108" s="146" t="s">
        <v>119</v>
      </c>
      <c r="AH108" s="146">
        <v>0</v>
      </c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</row>
    <row r="109" spans="1:60" outlineLevel="3">
      <c r="A109" s="153"/>
      <c r="B109" s="154"/>
      <c r="C109" s="174" t="s">
        <v>282</v>
      </c>
      <c r="D109" s="157"/>
      <c r="E109" s="158">
        <v>3.4</v>
      </c>
      <c r="F109" s="156"/>
      <c r="G109" s="156"/>
      <c r="H109" s="156"/>
      <c r="I109" s="156"/>
      <c r="J109" s="156"/>
      <c r="K109" s="156"/>
      <c r="L109" s="156"/>
      <c r="M109" s="156"/>
      <c r="N109" s="155"/>
      <c r="O109" s="155"/>
      <c r="P109" s="155"/>
      <c r="Q109" s="155"/>
      <c r="R109" s="156"/>
      <c r="S109" s="156"/>
      <c r="T109" s="156"/>
      <c r="U109" s="156"/>
      <c r="V109" s="156"/>
      <c r="W109" s="156"/>
      <c r="X109" s="156"/>
      <c r="Y109" s="156"/>
      <c r="Z109" s="146"/>
      <c r="AA109" s="146"/>
      <c r="AB109" s="146"/>
      <c r="AC109" s="146"/>
      <c r="AD109" s="146"/>
      <c r="AE109" s="146"/>
      <c r="AF109" s="146"/>
      <c r="AG109" s="146" t="s">
        <v>119</v>
      </c>
      <c r="AH109" s="146">
        <v>0</v>
      </c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</row>
    <row r="110" spans="1:60" ht="22.5" outlineLevel="1">
      <c r="A110" s="164">
        <v>52</v>
      </c>
      <c r="B110" s="165" t="s">
        <v>283</v>
      </c>
      <c r="C110" s="173" t="s">
        <v>284</v>
      </c>
      <c r="D110" s="166" t="s">
        <v>247</v>
      </c>
      <c r="E110" s="167">
        <v>12</v>
      </c>
      <c r="F110" s="168"/>
      <c r="G110" s="169">
        <f>ROUND(E110*F110,2)</f>
        <v>0</v>
      </c>
      <c r="H110" s="168"/>
      <c r="I110" s="169">
        <f>ROUND(E110*H110,2)</f>
        <v>0</v>
      </c>
      <c r="J110" s="168"/>
      <c r="K110" s="169">
        <f>ROUND(E110*J110,2)</f>
        <v>0</v>
      </c>
      <c r="L110" s="169">
        <v>21</v>
      </c>
      <c r="M110" s="169">
        <f>G110*(1+L110/100)</f>
        <v>0</v>
      </c>
      <c r="N110" s="167">
        <v>6.7000000000000004E-2</v>
      </c>
      <c r="O110" s="167">
        <f>ROUND(E110*N110,2)</f>
        <v>0.8</v>
      </c>
      <c r="P110" s="167">
        <v>0</v>
      </c>
      <c r="Q110" s="167">
        <f>ROUND(E110*P110,2)</f>
        <v>0</v>
      </c>
      <c r="R110" s="169" t="s">
        <v>171</v>
      </c>
      <c r="S110" s="169" t="s">
        <v>111</v>
      </c>
      <c r="T110" s="170" t="s">
        <v>112</v>
      </c>
      <c r="U110" s="156">
        <v>0</v>
      </c>
      <c r="V110" s="156">
        <f>ROUND(E110*U110,2)</f>
        <v>0</v>
      </c>
      <c r="W110" s="156"/>
      <c r="X110" s="156" t="s">
        <v>172</v>
      </c>
      <c r="Y110" s="156" t="s">
        <v>114</v>
      </c>
      <c r="Z110" s="146"/>
      <c r="AA110" s="146"/>
      <c r="AB110" s="146"/>
      <c r="AC110" s="146"/>
      <c r="AD110" s="146"/>
      <c r="AE110" s="146"/>
      <c r="AF110" s="146"/>
      <c r="AG110" s="146" t="s">
        <v>173</v>
      </c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</row>
    <row r="111" spans="1:60" ht="22.5" outlineLevel="1">
      <c r="A111" s="164">
        <v>53</v>
      </c>
      <c r="B111" s="165" t="s">
        <v>285</v>
      </c>
      <c r="C111" s="173" t="s">
        <v>286</v>
      </c>
      <c r="D111" s="166" t="s">
        <v>247</v>
      </c>
      <c r="E111" s="167">
        <v>12</v>
      </c>
      <c r="F111" s="168"/>
      <c r="G111" s="169">
        <f>ROUND(E111*F111,2)</f>
        <v>0</v>
      </c>
      <c r="H111" s="168"/>
      <c r="I111" s="169">
        <f>ROUND(E111*H111,2)</f>
        <v>0</v>
      </c>
      <c r="J111" s="168"/>
      <c r="K111" s="169">
        <f>ROUND(E111*J111,2)</f>
        <v>0</v>
      </c>
      <c r="L111" s="169">
        <v>21</v>
      </c>
      <c r="M111" s="169">
        <f>G111*(1+L111/100)</f>
        <v>0</v>
      </c>
      <c r="N111" s="167">
        <v>6.7000000000000004E-2</v>
      </c>
      <c r="O111" s="167">
        <f>ROUND(E111*N111,2)</f>
        <v>0.8</v>
      </c>
      <c r="P111" s="167">
        <v>0</v>
      </c>
      <c r="Q111" s="167">
        <f>ROUND(E111*P111,2)</f>
        <v>0</v>
      </c>
      <c r="R111" s="169" t="s">
        <v>171</v>
      </c>
      <c r="S111" s="169" t="s">
        <v>111</v>
      </c>
      <c r="T111" s="170" t="s">
        <v>112</v>
      </c>
      <c r="U111" s="156">
        <v>0</v>
      </c>
      <c r="V111" s="156">
        <f>ROUND(E111*U111,2)</f>
        <v>0</v>
      </c>
      <c r="W111" s="156"/>
      <c r="X111" s="156" t="s">
        <v>172</v>
      </c>
      <c r="Y111" s="156" t="s">
        <v>114</v>
      </c>
      <c r="Z111" s="146"/>
      <c r="AA111" s="146"/>
      <c r="AB111" s="146"/>
      <c r="AC111" s="146"/>
      <c r="AD111" s="146"/>
      <c r="AE111" s="146"/>
      <c r="AF111" s="146"/>
      <c r="AG111" s="146" t="s">
        <v>173</v>
      </c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</row>
    <row r="112" spans="1:60">
      <c r="A112" s="149" t="s">
        <v>105</v>
      </c>
      <c r="B112" s="150" t="s">
        <v>70</v>
      </c>
      <c r="C112" s="172" t="s">
        <v>71</v>
      </c>
      <c r="D112" s="160"/>
      <c r="E112" s="161"/>
      <c r="F112" s="162"/>
      <c r="G112" s="162">
        <f>SUMIF(AG113:AG114,"&lt;&gt;NOR",G113:G114)</f>
        <v>0</v>
      </c>
      <c r="H112" s="162"/>
      <c r="I112" s="162">
        <f>SUM(I113:I114)</f>
        <v>0</v>
      </c>
      <c r="J112" s="162"/>
      <c r="K112" s="162">
        <f>SUM(K113:K114)</f>
        <v>0</v>
      </c>
      <c r="L112" s="162"/>
      <c r="M112" s="162">
        <f>SUM(M113:M114)</f>
        <v>0</v>
      </c>
      <c r="N112" s="161"/>
      <c r="O112" s="161">
        <f>SUM(O113:O114)</f>
        <v>0</v>
      </c>
      <c r="P112" s="161"/>
      <c r="Q112" s="161">
        <f>SUM(Q113:Q114)</f>
        <v>0</v>
      </c>
      <c r="R112" s="162"/>
      <c r="S112" s="162"/>
      <c r="T112" s="163"/>
      <c r="U112" s="159"/>
      <c r="V112" s="159">
        <f>SUM(V113:V114)</f>
        <v>0</v>
      </c>
      <c r="W112" s="159"/>
      <c r="X112" s="159"/>
      <c r="Y112" s="159"/>
      <c r="AG112" t="s">
        <v>106</v>
      </c>
    </row>
    <row r="113" spans="1:60" outlineLevel="1">
      <c r="A113" s="164">
        <v>54</v>
      </c>
      <c r="B113" s="165" t="s">
        <v>287</v>
      </c>
      <c r="C113" s="173" t="s">
        <v>288</v>
      </c>
      <c r="D113" s="166" t="s">
        <v>289</v>
      </c>
      <c r="E113" s="167">
        <v>19.844000000000001</v>
      </c>
      <c r="F113" s="168"/>
      <c r="G113" s="169">
        <f>ROUND(E113*F113,2)</f>
        <v>0</v>
      </c>
      <c r="H113" s="168"/>
      <c r="I113" s="169">
        <f>ROUND(E113*H113,2)</f>
        <v>0</v>
      </c>
      <c r="J113" s="168"/>
      <c r="K113" s="169">
        <f>ROUND(E113*J113,2)</f>
        <v>0</v>
      </c>
      <c r="L113" s="169">
        <v>21</v>
      </c>
      <c r="M113" s="169">
        <f>G113*(1+L113/100)</f>
        <v>0</v>
      </c>
      <c r="N113" s="167">
        <v>0</v>
      </c>
      <c r="O113" s="167">
        <f>ROUND(E113*N113,2)</f>
        <v>0</v>
      </c>
      <c r="P113" s="167">
        <v>0</v>
      </c>
      <c r="Q113" s="167">
        <f>ROUND(E113*P113,2)</f>
        <v>0</v>
      </c>
      <c r="R113" s="169"/>
      <c r="S113" s="169" t="s">
        <v>164</v>
      </c>
      <c r="T113" s="170" t="s">
        <v>167</v>
      </c>
      <c r="U113" s="156">
        <v>0</v>
      </c>
      <c r="V113" s="156">
        <f>ROUND(E113*U113,2)</f>
        <v>0</v>
      </c>
      <c r="W113" s="156"/>
      <c r="X113" s="156" t="s">
        <v>113</v>
      </c>
      <c r="Y113" s="156" t="s">
        <v>114</v>
      </c>
      <c r="Z113" s="146"/>
      <c r="AA113" s="146"/>
      <c r="AB113" s="146"/>
      <c r="AC113" s="146"/>
      <c r="AD113" s="146"/>
      <c r="AE113" s="146"/>
      <c r="AF113" s="146"/>
      <c r="AG113" s="146" t="s">
        <v>115</v>
      </c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</row>
    <row r="114" spans="1:60" outlineLevel="2">
      <c r="A114" s="153"/>
      <c r="B114" s="154"/>
      <c r="C114" s="174" t="s">
        <v>290</v>
      </c>
      <c r="D114" s="157"/>
      <c r="E114" s="158">
        <v>19.844000000000001</v>
      </c>
      <c r="F114" s="156"/>
      <c r="G114" s="156"/>
      <c r="H114" s="156"/>
      <c r="I114" s="156"/>
      <c r="J114" s="156"/>
      <c r="K114" s="156"/>
      <c r="L114" s="156"/>
      <c r="M114" s="156"/>
      <c r="N114" s="155"/>
      <c r="O114" s="155"/>
      <c r="P114" s="155"/>
      <c r="Q114" s="155"/>
      <c r="R114" s="156"/>
      <c r="S114" s="156"/>
      <c r="T114" s="156"/>
      <c r="U114" s="156"/>
      <c r="V114" s="156"/>
      <c r="W114" s="156"/>
      <c r="X114" s="156"/>
      <c r="Y114" s="156"/>
      <c r="Z114" s="146"/>
      <c r="AA114" s="146"/>
      <c r="AB114" s="146"/>
      <c r="AC114" s="146"/>
      <c r="AD114" s="146"/>
      <c r="AE114" s="146"/>
      <c r="AF114" s="146"/>
      <c r="AG114" s="146" t="s">
        <v>119</v>
      </c>
      <c r="AH114" s="146">
        <v>0</v>
      </c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</row>
    <row r="115" spans="1:60">
      <c r="A115" s="149" t="s">
        <v>105</v>
      </c>
      <c r="B115" s="150" t="s">
        <v>72</v>
      </c>
      <c r="C115" s="172" t="s">
        <v>73</v>
      </c>
      <c r="D115" s="160"/>
      <c r="E115" s="161"/>
      <c r="F115" s="162"/>
      <c r="G115" s="162">
        <f>SUMIF(AG116:AG118,"&lt;&gt;NOR",G116:G118)</f>
        <v>0</v>
      </c>
      <c r="H115" s="162"/>
      <c r="I115" s="162">
        <f>SUM(I116:I118)</f>
        <v>0</v>
      </c>
      <c r="J115" s="162"/>
      <c r="K115" s="162">
        <f>SUM(K116:K118)</f>
        <v>0</v>
      </c>
      <c r="L115" s="162"/>
      <c r="M115" s="162">
        <f>SUM(M116:M118)</f>
        <v>0</v>
      </c>
      <c r="N115" s="161"/>
      <c r="O115" s="161">
        <f>SUM(O116:O118)</f>
        <v>0</v>
      </c>
      <c r="P115" s="161"/>
      <c r="Q115" s="161">
        <f>SUM(Q116:Q118)</f>
        <v>0</v>
      </c>
      <c r="R115" s="162"/>
      <c r="S115" s="162"/>
      <c r="T115" s="163"/>
      <c r="U115" s="159"/>
      <c r="V115" s="159">
        <f>SUM(V116:V118)</f>
        <v>13.38</v>
      </c>
      <c r="W115" s="159"/>
      <c r="X115" s="159"/>
      <c r="Y115" s="159"/>
      <c r="AG115" t="s">
        <v>106</v>
      </c>
    </row>
    <row r="116" spans="1:60" outlineLevel="1">
      <c r="A116" s="164">
        <v>55</v>
      </c>
      <c r="B116" s="165" t="s">
        <v>291</v>
      </c>
      <c r="C116" s="173" t="s">
        <v>292</v>
      </c>
      <c r="D116" s="166" t="s">
        <v>289</v>
      </c>
      <c r="E116" s="167">
        <v>668.80038999999999</v>
      </c>
      <c r="F116" s="168"/>
      <c r="G116" s="169">
        <f>ROUND(E116*F116,2)</f>
        <v>0</v>
      </c>
      <c r="H116" s="168"/>
      <c r="I116" s="169">
        <f>ROUND(E116*H116,2)</f>
        <v>0</v>
      </c>
      <c r="J116" s="168"/>
      <c r="K116" s="169">
        <f>ROUND(E116*J116,2)</f>
        <v>0</v>
      </c>
      <c r="L116" s="169">
        <v>21</v>
      </c>
      <c r="M116" s="169">
        <f>G116*(1+L116/100)</f>
        <v>0</v>
      </c>
      <c r="N116" s="167">
        <v>0</v>
      </c>
      <c r="O116" s="167">
        <f>ROUND(E116*N116,2)</f>
        <v>0</v>
      </c>
      <c r="P116" s="167">
        <v>0</v>
      </c>
      <c r="Q116" s="167">
        <f>ROUND(E116*P116,2)</f>
        <v>0</v>
      </c>
      <c r="R116" s="169" t="s">
        <v>110</v>
      </c>
      <c r="S116" s="169" t="s">
        <v>111</v>
      </c>
      <c r="T116" s="170" t="s">
        <v>112</v>
      </c>
      <c r="U116" s="156">
        <v>0.02</v>
      </c>
      <c r="V116" s="156">
        <f>ROUND(E116*U116,2)</f>
        <v>13.38</v>
      </c>
      <c r="W116" s="156"/>
      <c r="X116" s="156" t="s">
        <v>293</v>
      </c>
      <c r="Y116" s="156" t="s">
        <v>114</v>
      </c>
      <c r="Z116" s="146"/>
      <c r="AA116" s="146"/>
      <c r="AB116" s="146"/>
      <c r="AC116" s="146"/>
      <c r="AD116" s="146"/>
      <c r="AE116" s="146"/>
      <c r="AF116" s="146"/>
      <c r="AG116" s="146" t="s">
        <v>294</v>
      </c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</row>
    <row r="117" spans="1:60" outlineLevel="2">
      <c r="A117" s="153"/>
      <c r="B117" s="154"/>
      <c r="C117" s="237" t="s">
        <v>295</v>
      </c>
      <c r="D117" s="238"/>
      <c r="E117" s="238"/>
      <c r="F117" s="238"/>
      <c r="G117" s="238"/>
      <c r="H117" s="156"/>
      <c r="I117" s="156"/>
      <c r="J117" s="156"/>
      <c r="K117" s="156"/>
      <c r="L117" s="156"/>
      <c r="M117" s="156"/>
      <c r="N117" s="155"/>
      <c r="O117" s="155"/>
      <c r="P117" s="155"/>
      <c r="Q117" s="155"/>
      <c r="R117" s="156"/>
      <c r="S117" s="156"/>
      <c r="T117" s="156"/>
      <c r="U117" s="156"/>
      <c r="V117" s="156"/>
      <c r="W117" s="156"/>
      <c r="X117" s="156"/>
      <c r="Y117" s="156"/>
      <c r="Z117" s="146"/>
      <c r="AA117" s="146"/>
      <c r="AB117" s="146"/>
      <c r="AC117" s="146"/>
      <c r="AD117" s="146"/>
      <c r="AE117" s="146"/>
      <c r="AF117" s="146"/>
      <c r="AG117" s="146" t="s">
        <v>117</v>
      </c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</row>
    <row r="118" spans="1:60" outlineLevel="2">
      <c r="A118" s="153"/>
      <c r="B118" s="154"/>
      <c r="C118" s="233" t="s">
        <v>296</v>
      </c>
      <c r="D118" s="234"/>
      <c r="E118" s="234"/>
      <c r="F118" s="234"/>
      <c r="G118" s="234"/>
      <c r="H118" s="156"/>
      <c r="I118" s="156"/>
      <c r="J118" s="156"/>
      <c r="K118" s="156"/>
      <c r="L118" s="156"/>
      <c r="M118" s="156"/>
      <c r="N118" s="155"/>
      <c r="O118" s="155"/>
      <c r="P118" s="155"/>
      <c r="Q118" s="155"/>
      <c r="R118" s="156"/>
      <c r="S118" s="156"/>
      <c r="T118" s="156"/>
      <c r="U118" s="156"/>
      <c r="V118" s="156"/>
      <c r="W118" s="156"/>
      <c r="X118" s="156"/>
      <c r="Y118" s="156"/>
      <c r="Z118" s="146"/>
      <c r="AA118" s="146"/>
      <c r="AB118" s="146"/>
      <c r="AC118" s="146"/>
      <c r="AD118" s="146"/>
      <c r="AE118" s="146"/>
      <c r="AF118" s="146"/>
      <c r="AG118" s="146" t="s">
        <v>223</v>
      </c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  <c r="BD118" s="146"/>
      <c r="BE118" s="146"/>
      <c r="BF118" s="146"/>
      <c r="BG118" s="146"/>
      <c r="BH118" s="146"/>
    </row>
    <row r="119" spans="1:60">
      <c r="A119" s="149" t="s">
        <v>105</v>
      </c>
      <c r="B119" s="150" t="s">
        <v>74</v>
      </c>
      <c r="C119" s="172" t="s">
        <v>71</v>
      </c>
      <c r="D119" s="160"/>
      <c r="E119" s="161"/>
      <c r="F119" s="162"/>
      <c r="G119" s="162">
        <f>SUMIF(AG120:AG128,"&lt;&gt;NOR",G120:G128)</f>
        <v>0</v>
      </c>
      <c r="H119" s="162"/>
      <c r="I119" s="162">
        <f>SUM(I120:I128)</f>
        <v>0</v>
      </c>
      <c r="J119" s="162"/>
      <c r="K119" s="162">
        <f>SUM(K120:K128)</f>
        <v>0</v>
      </c>
      <c r="L119" s="162"/>
      <c r="M119" s="162">
        <f>SUM(M120:M128)</f>
        <v>0</v>
      </c>
      <c r="N119" s="161"/>
      <c r="O119" s="161">
        <f>SUM(O120:O128)</f>
        <v>0</v>
      </c>
      <c r="P119" s="161"/>
      <c r="Q119" s="161">
        <f>SUM(Q120:Q128)</f>
        <v>0</v>
      </c>
      <c r="R119" s="162"/>
      <c r="S119" s="162"/>
      <c r="T119" s="163"/>
      <c r="U119" s="159"/>
      <c r="V119" s="159">
        <f>SUM(V120:V128)</f>
        <v>4.79</v>
      </c>
      <c r="W119" s="159"/>
      <c r="X119" s="159"/>
      <c r="Y119" s="159"/>
      <c r="AG119" t="s">
        <v>106</v>
      </c>
    </row>
    <row r="120" spans="1:60" outlineLevel="1">
      <c r="A120" s="164">
        <v>56</v>
      </c>
      <c r="B120" s="165" t="s">
        <v>297</v>
      </c>
      <c r="C120" s="173" t="s">
        <v>298</v>
      </c>
      <c r="D120" s="166" t="s">
        <v>289</v>
      </c>
      <c r="E120" s="167">
        <v>92.358000000000004</v>
      </c>
      <c r="F120" s="168"/>
      <c r="G120" s="169">
        <f>ROUND(E120*F120,2)</f>
        <v>0</v>
      </c>
      <c r="H120" s="168"/>
      <c r="I120" s="169">
        <f>ROUND(E120*H120,2)</f>
        <v>0</v>
      </c>
      <c r="J120" s="168"/>
      <c r="K120" s="169">
        <f>ROUND(E120*J120,2)</f>
        <v>0</v>
      </c>
      <c r="L120" s="169">
        <v>21</v>
      </c>
      <c r="M120" s="169">
        <f>G120*(1+L120/100)</f>
        <v>0</v>
      </c>
      <c r="N120" s="167">
        <v>0</v>
      </c>
      <c r="O120" s="167">
        <f>ROUND(E120*N120,2)</f>
        <v>0</v>
      </c>
      <c r="P120" s="167">
        <v>0</v>
      </c>
      <c r="Q120" s="167">
        <f>ROUND(E120*P120,2)</f>
        <v>0</v>
      </c>
      <c r="R120" s="169" t="s">
        <v>299</v>
      </c>
      <c r="S120" s="169" t="s">
        <v>300</v>
      </c>
      <c r="T120" s="170" t="s">
        <v>301</v>
      </c>
      <c r="U120" s="156">
        <v>0</v>
      </c>
      <c r="V120" s="156">
        <f>ROUND(E120*U120,2)</f>
        <v>0</v>
      </c>
      <c r="W120" s="156"/>
      <c r="X120" s="156" t="s">
        <v>113</v>
      </c>
      <c r="Y120" s="156" t="s">
        <v>114</v>
      </c>
      <c r="Z120" s="146"/>
      <c r="AA120" s="146"/>
      <c r="AB120" s="146"/>
      <c r="AC120" s="146"/>
      <c r="AD120" s="146"/>
      <c r="AE120" s="146"/>
      <c r="AF120" s="146"/>
      <c r="AG120" s="146" t="s">
        <v>115</v>
      </c>
      <c r="AH120" s="146"/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6"/>
      <c r="BB120" s="146"/>
      <c r="BC120" s="146"/>
      <c r="BD120" s="146"/>
      <c r="BE120" s="146"/>
      <c r="BF120" s="146"/>
      <c r="BG120" s="146"/>
      <c r="BH120" s="146"/>
    </row>
    <row r="121" spans="1:60" outlineLevel="2">
      <c r="A121" s="153"/>
      <c r="B121" s="154"/>
      <c r="C121" s="174" t="s">
        <v>302</v>
      </c>
      <c r="D121" s="157"/>
      <c r="E121" s="158">
        <v>51.03</v>
      </c>
      <c r="F121" s="156"/>
      <c r="G121" s="156"/>
      <c r="H121" s="156"/>
      <c r="I121" s="156"/>
      <c r="J121" s="156"/>
      <c r="K121" s="156"/>
      <c r="L121" s="156"/>
      <c r="M121" s="156"/>
      <c r="N121" s="155"/>
      <c r="O121" s="155"/>
      <c r="P121" s="155"/>
      <c r="Q121" s="155"/>
      <c r="R121" s="156"/>
      <c r="S121" s="156"/>
      <c r="T121" s="156"/>
      <c r="U121" s="156"/>
      <c r="V121" s="156"/>
      <c r="W121" s="156"/>
      <c r="X121" s="156"/>
      <c r="Y121" s="156"/>
      <c r="Z121" s="146"/>
      <c r="AA121" s="146"/>
      <c r="AB121" s="146"/>
      <c r="AC121" s="146"/>
      <c r="AD121" s="146"/>
      <c r="AE121" s="146"/>
      <c r="AF121" s="146"/>
      <c r="AG121" s="146" t="s">
        <v>119</v>
      </c>
      <c r="AH121" s="146">
        <v>0</v>
      </c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6"/>
      <c r="BB121" s="146"/>
      <c r="BC121" s="146"/>
      <c r="BD121" s="146"/>
      <c r="BE121" s="146"/>
      <c r="BF121" s="146"/>
      <c r="BG121" s="146"/>
      <c r="BH121" s="146"/>
    </row>
    <row r="122" spans="1:60" outlineLevel="3">
      <c r="A122" s="153"/>
      <c r="B122" s="154"/>
      <c r="C122" s="174" t="s">
        <v>303</v>
      </c>
      <c r="D122" s="157"/>
      <c r="E122" s="158">
        <v>41.328000000000003</v>
      </c>
      <c r="F122" s="156"/>
      <c r="G122" s="156"/>
      <c r="H122" s="156"/>
      <c r="I122" s="156"/>
      <c r="J122" s="156"/>
      <c r="K122" s="156"/>
      <c r="L122" s="156"/>
      <c r="M122" s="156"/>
      <c r="N122" s="155"/>
      <c r="O122" s="155"/>
      <c r="P122" s="155"/>
      <c r="Q122" s="155"/>
      <c r="R122" s="156"/>
      <c r="S122" s="156"/>
      <c r="T122" s="156"/>
      <c r="U122" s="156"/>
      <c r="V122" s="156"/>
      <c r="W122" s="156"/>
      <c r="X122" s="156"/>
      <c r="Y122" s="156"/>
      <c r="Z122" s="146"/>
      <c r="AA122" s="146"/>
      <c r="AB122" s="146"/>
      <c r="AC122" s="146"/>
      <c r="AD122" s="146"/>
      <c r="AE122" s="146"/>
      <c r="AF122" s="146"/>
      <c r="AG122" s="146" t="s">
        <v>119</v>
      </c>
      <c r="AH122" s="146">
        <v>0</v>
      </c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/>
      <c r="AY122" s="146"/>
      <c r="AZ122" s="146"/>
      <c r="BA122" s="146"/>
      <c r="BB122" s="146"/>
      <c r="BC122" s="146"/>
      <c r="BD122" s="146"/>
      <c r="BE122" s="146"/>
      <c r="BF122" s="146"/>
      <c r="BG122" s="146"/>
      <c r="BH122" s="146"/>
    </row>
    <row r="123" spans="1:60" outlineLevel="1">
      <c r="A123" s="164">
        <v>57</v>
      </c>
      <c r="B123" s="165" t="s">
        <v>304</v>
      </c>
      <c r="C123" s="173" t="s">
        <v>305</v>
      </c>
      <c r="D123" s="166" t="s">
        <v>289</v>
      </c>
      <c r="E123" s="167">
        <v>27.362500000000001</v>
      </c>
      <c r="F123" s="168"/>
      <c r="G123" s="169">
        <f>ROUND(E123*F123,2)</f>
        <v>0</v>
      </c>
      <c r="H123" s="168"/>
      <c r="I123" s="169">
        <f>ROUND(E123*H123,2)</f>
        <v>0</v>
      </c>
      <c r="J123" s="168"/>
      <c r="K123" s="169">
        <f>ROUND(E123*J123,2)</f>
        <v>0</v>
      </c>
      <c r="L123" s="169">
        <v>21</v>
      </c>
      <c r="M123" s="169">
        <f>G123*(1+L123/100)</f>
        <v>0</v>
      </c>
      <c r="N123" s="167">
        <v>0</v>
      </c>
      <c r="O123" s="167">
        <f>ROUND(E123*N123,2)</f>
        <v>0</v>
      </c>
      <c r="P123" s="167">
        <v>0</v>
      </c>
      <c r="Q123" s="167">
        <f>ROUND(E123*P123,2)</f>
        <v>0</v>
      </c>
      <c r="R123" s="169" t="s">
        <v>299</v>
      </c>
      <c r="S123" s="169" t="s">
        <v>112</v>
      </c>
      <c r="T123" s="170" t="s">
        <v>112</v>
      </c>
      <c r="U123" s="156">
        <v>0</v>
      </c>
      <c r="V123" s="156">
        <f>ROUND(E123*U123,2)</f>
        <v>0</v>
      </c>
      <c r="W123" s="156"/>
      <c r="X123" s="156" t="s">
        <v>113</v>
      </c>
      <c r="Y123" s="156" t="s">
        <v>114</v>
      </c>
      <c r="Z123" s="146"/>
      <c r="AA123" s="146"/>
      <c r="AB123" s="146"/>
      <c r="AC123" s="146"/>
      <c r="AD123" s="146"/>
      <c r="AE123" s="146"/>
      <c r="AF123" s="146"/>
      <c r="AG123" s="146" t="s">
        <v>115</v>
      </c>
      <c r="AH123" s="146"/>
      <c r="AI123" s="146"/>
      <c r="AJ123" s="146"/>
      <c r="AK123" s="146"/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46"/>
      <c r="BF123" s="146"/>
      <c r="BG123" s="146"/>
      <c r="BH123" s="146"/>
    </row>
    <row r="124" spans="1:60" outlineLevel="2">
      <c r="A124" s="153"/>
      <c r="B124" s="154"/>
      <c r="C124" s="174" t="s">
        <v>306</v>
      </c>
      <c r="D124" s="157"/>
      <c r="E124" s="158">
        <v>24.502500000000001</v>
      </c>
      <c r="F124" s="156"/>
      <c r="G124" s="156"/>
      <c r="H124" s="156"/>
      <c r="I124" s="156"/>
      <c r="J124" s="156"/>
      <c r="K124" s="156"/>
      <c r="L124" s="156"/>
      <c r="M124" s="156"/>
      <c r="N124" s="155"/>
      <c r="O124" s="155"/>
      <c r="P124" s="155"/>
      <c r="Q124" s="155"/>
      <c r="R124" s="156"/>
      <c r="S124" s="156"/>
      <c r="T124" s="156"/>
      <c r="U124" s="156"/>
      <c r="V124" s="156"/>
      <c r="W124" s="156"/>
      <c r="X124" s="156"/>
      <c r="Y124" s="156"/>
      <c r="Z124" s="146"/>
      <c r="AA124" s="146"/>
      <c r="AB124" s="146"/>
      <c r="AC124" s="146"/>
      <c r="AD124" s="146"/>
      <c r="AE124" s="146"/>
      <c r="AF124" s="146"/>
      <c r="AG124" s="146" t="s">
        <v>119</v>
      </c>
      <c r="AH124" s="146">
        <v>0</v>
      </c>
      <c r="AI124" s="146"/>
      <c r="AJ124" s="146"/>
      <c r="AK124" s="146"/>
      <c r="AL124" s="146"/>
      <c r="AM124" s="146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6"/>
      <c r="AY124" s="146"/>
      <c r="AZ124" s="146"/>
      <c r="BA124" s="146"/>
      <c r="BB124" s="146"/>
      <c r="BC124" s="146"/>
      <c r="BD124" s="146"/>
      <c r="BE124" s="146"/>
      <c r="BF124" s="146"/>
      <c r="BG124" s="146"/>
      <c r="BH124" s="146"/>
    </row>
    <row r="125" spans="1:60" outlineLevel="3">
      <c r="A125" s="153"/>
      <c r="B125" s="154"/>
      <c r="C125" s="174" t="s">
        <v>307</v>
      </c>
      <c r="D125" s="157"/>
      <c r="E125" s="158">
        <v>2.86</v>
      </c>
      <c r="F125" s="156"/>
      <c r="G125" s="156"/>
      <c r="H125" s="156"/>
      <c r="I125" s="156"/>
      <c r="J125" s="156"/>
      <c r="K125" s="156"/>
      <c r="L125" s="156"/>
      <c r="M125" s="156"/>
      <c r="N125" s="155"/>
      <c r="O125" s="155"/>
      <c r="P125" s="155"/>
      <c r="Q125" s="155"/>
      <c r="R125" s="156"/>
      <c r="S125" s="156"/>
      <c r="T125" s="156"/>
      <c r="U125" s="156"/>
      <c r="V125" s="156"/>
      <c r="W125" s="156"/>
      <c r="X125" s="156"/>
      <c r="Y125" s="156"/>
      <c r="Z125" s="146"/>
      <c r="AA125" s="146"/>
      <c r="AB125" s="146"/>
      <c r="AC125" s="146"/>
      <c r="AD125" s="146"/>
      <c r="AE125" s="146"/>
      <c r="AF125" s="146"/>
      <c r="AG125" s="146" t="s">
        <v>119</v>
      </c>
      <c r="AH125" s="146">
        <v>0</v>
      </c>
      <c r="AI125" s="146"/>
      <c r="AJ125" s="146"/>
      <c r="AK125" s="146"/>
      <c r="AL125" s="146"/>
      <c r="AM125" s="146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146"/>
      <c r="AY125" s="146"/>
      <c r="AZ125" s="146"/>
      <c r="BA125" s="146"/>
      <c r="BB125" s="146"/>
      <c r="BC125" s="146"/>
      <c r="BD125" s="146"/>
      <c r="BE125" s="146"/>
      <c r="BF125" s="146"/>
      <c r="BG125" s="146"/>
      <c r="BH125" s="146"/>
    </row>
    <row r="126" spans="1:60" outlineLevel="1">
      <c r="A126" s="164">
        <v>58</v>
      </c>
      <c r="B126" s="165" t="s">
        <v>308</v>
      </c>
      <c r="C126" s="173" t="s">
        <v>309</v>
      </c>
      <c r="D126" s="166" t="s">
        <v>289</v>
      </c>
      <c r="E126" s="167">
        <v>119.718</v>
      </c>
      <c r="F126" s="168"/>
      <c r="G126" s="169">
        <f>ROUND(E126*F126,2)</f>
        <v>0</v>
      </c>
      <c r="H126" s="168"/>
      <c r="I126" s="169">
        <f>ROUND(E126*H126,2)</f>
        <v>0</v>
      </c>
      <c r="J126" s="168"/>
      <c r="K126" s="169">
        <f>ROUND(E126*J126,2)</f>
        <v>0</v>
      </c>
      <c r="L126" s="169">
        <v>21</v>
      </c>
      <c r="M126" s="169">
        <f>G126*(1+L126/100)</f>
        <v>0</v>
      </c>
      <c r="N126" s="167">
        <v>0</v>
      </c>
      <c r="O126" s="167">
        <f>ROUND(E126*N126,2)</f>
        <v>0</v>
      </c>
      <c r="P126" s="167">
        <v>0</v>
      </c>
      <c r="Q126" s="167">
        <f>ROUND(E126*P126,2)</f>
        <v>0</v>
      </c>
      <c r="R126" s="169"/>
      <c r="S126" s="169" t="s">
        <v>164</v>
      </c>
      <c r="T126" s="170" t="s">
        <v>167</v>
      </c>
      <c r="U126" s="156">
        <v>0.04</v>
      </c>
      <c r="V126" s="156">
        <f>ROUND(E126*U126,2)</f>
        <v>4.79</v>
      </c>
      <c r="W126" s="156"/>
      <c r="X126" s="156" t="s">
        <v>113</v>
      </c>
      <c r="Y126" s="156" t="s">
        <v>114</v>
      </c>
      <c r="Z126" s="146"/>
      <c r="AA126" s="146"/>
      <c r="AB126" s="146"/>
      <c r="AC126" s="146"/>
      <c r="AD126" s="146"/>
      <c r="AE126" s="146"/>
      <c r="AF126" s="146"/>
      <c r="AG126" s="146" t="s">
        <v>115</v>
      </c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  <c r="BC126" s="146"/>
      <c r="BD126" s="146"/>
      <c r="BE126" s="146"/>
      <c r="BF126" s="146"/>
      <c r="BG126" s="146"/>
      <c r="BH126" s="146"/>
    </row>
    <row r="127" spans="1:60" outlineLevel="2">
      <c r="A127" s="153"/>
      <c r="B127" s="154"/>
      <c r="C127" s="235" t="s">
        <v>310</v>
      </c>
      <c r="D127" s="236"/>
      <c r="E127" s="236"/>
      <c r="F127" s="236"/>
      <c r="G127" s="236"/>
      <c r="H127" s="156"/>
      <c r="I127" s="156"/>
      <c r="J127" s="156"/>
      <c r="K127" s="156"/>
      <c r="L127" s="156"/>
      <c r="M127" s="156"/>
      <c r="N127" s="155"/>
      <c r="O127" s="155"/>
      <c r="P127" s="155"/>
      <c r="Q127" s="155"/>
      <c r="R127" s="156"/>
      <c r="S127" s="156"/>
      <c r="T127" s="156"/>
      <c r="U127" s="156"/>
      <c r="V127" s="156"/>
      <c r="W127" s="156"/>
      <c r="X127" s="156"/>
      <c r="Y127" s="156"/>
      <c r="Z127" s="146"/>
      <c r="AA127" s="146"/>
      <c r="AB127" s="146"/>
      <c r="AC127" s="146"/>
      <c r="AD127" s="146"/>
      <c r="AE127" s="146"/>
      <c r="AF127" s="146"/>
      <c r="AG127" s="146" t="s">
        <v>223</v>
      </c>
      <c r="AH127" s="146"/>
      <c r="AI127" s="146"/>
      <c r="AJ127" s="146"/>
      <c r="AK127" s="146"/>
      <c r="AL127" s="146"/>
      <c r="AM127" s="146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6"/>
      <c r="AY127" s="146"/>
      <c r="AZ127" s="146"/>
      <c r="BA127" s="146"/>
      <c r="BB127" s="146"/>
      <c r="BC127" s="146"/>
      <c r="BD127" s="146"/>
      <c r="BE127" s="146"/>
      <c r="BF127" s="146"/>
      <c r="BG127" s="146"/>
      <c r="BH127" s="146"/>
    </row>
    <row r="128" spans="1:60" outlineLevel="2">
      <c r="A128" s="153"/>
      <c r="B128" s="154"/>
      <c r="C128" s="174" t="s">
        <v>311</v>
      </c>
      <c r="D128" s="157"/>
      <c r="E128" s="158">
        <v>119.718</v>
      </c>
      <c r="F128" s="156"/>
      <c r="G128" s="156"/>
      <c r="H128" s="156"/>
      <c r="I128" s="156"/>
      <c r="J128" s="156"/>
      <c r="K128" s="156"/>
      <c r="L128" s="156"/>
      <c r="M128" s="156"/>
      <c r="N128" s="155"/>
      <c r="O128" s="155"/>
      <c r="P128" s="155"/>
      <c r="Q128" s="155"/>
      <c r="R128" s="156"/>
      <c r="S128" s="156"/>
      <c r="T128" s="156"/>
      <c r="U128" s="156"/>
      <c r="V128" s="156"/>
      <c r="W128" s="156"/>
      <c r="X128" s="156"/>
      <c r="Y128" s="156"/>
      <c r="Z128" s="146"/>
      <c r="AA128" s="146"/>
      <c r="AB128" s="146"/>
      <c r="AC128" s="146"/>
      <c r="AD128" s="146"/>
      <c r="AE128" s="146"/>
      <c r="AF128" s="146"/>
      <c r="AG128" s="146" t="s">
        <v>119</v>
      </c>
      <c r="AH128" s="146">
        <v>0</v>
      </c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6"/>
      <c r="AY128" s="146"/>
      <c r="AZ128" s="146"/>
      <c r="BA128" s="146"/>
      <c r="BB128" s="146"/>
      <c r="BC128" s="146"/>
      <c r="BD128" s="146"/>
      <c r="BE128" s="146"/>
      <c r="BF128" s="146"/>
      <c r="BG128" s="146"/>
      <c r="BH128" s="146"/>
    </row>
    <row r="129" spans="1:33">
      <c r="A129" s="3"/>
      <c r="B129" s="4"/>
      <c r="C129" s="175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AE129">
        <v>15</v>
      </c>
      <c r="AF129">
        <v>21</v>
      </c>
      <c r="AG129" t="s">
        <v>91</v>
      </c>
    </row>
    <row r="130" spans="1:33">
      <c r="A130" s="149"/>
      <c r="B130" s="150" t="s">
        <v>29</v>
      </c>
      <c r="C130" s="172"/>
      <c r="D130" s="151"/>
      <c r="E130" s="152"/>
      <c r="F130" s="152"/>
      <c r="G130" s="163">
        <f>G8+G43+G82+G112+G115+G119</f>
        <v>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AE130">
        <f>SUMIF(L7:L128,AE129,G7:G128)</f>
        <v>0</v>
      </c>
      <c r="AF130">
        <f>SUMIF(L7:L128,AF129,G7:G128)</f>
        <v>0</v>
      </c>
      <c r="AG130" t="s">
        <v>312</v>
      </c>
    </row>
    <row r="131" spans="1:33">
      <c r="C131" s="176"/>
      <c r="D131" s="10"/>
      <c r="AG131" t="s">
        <v>313</v>
      </c>
    </row>
    <row r="132" spans="1:33">
      <c r="D132" s="10"/>
    </row>
    <row r="133" spans="1:33">
      <c r="D133" s="10"/>
    </row>
    <row r="134" spans="1:33">
      <c r="D134" s="10"/>
    </row>
    <row r="135" spans="1:33">
      <c r="D135" s="10"/>
    </row>
    <row r="136" spans="1:33">
      <c r="D136" s="10"/>
    </row>
    <row r="137" spans="1:33">
      <c r="D137" s="10"/>
    </row>
    <row r="138" spans="1:33">
      <c r="D138" s="10"/>
    </row>
    <row r="139" spans="1:33">
      <c r="D139" s="10"/>
    </row>
    <row r="140" spans="1:33">
      <c r="D140" s="10"/>
    </row>
    <row r="141" spans="1:33">
      <c r="D141" s="10"/>
    </row>
    <row r="142" spans="1:33">
      <c r="D142" s="10"/>
    </row>
    <row r="143" spans="1:33">
      <c r="D143" s="10"/>
    </row>
    <row r="144" spans="1:33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9231" sheet="1" formatRows="0"/>
  <mergeCells count="22">
    <mergeCell ref="C10:G10"/>
    <mergeCell ref="C20:G20"/>
    <mergeCell ref="C23:G23"/>
    <mergeCell ref="C26:G26"/>
    <mergeCell ref="A1:G1"/>
    <mergeCell ref="C2:G2"/>
    <mergeCell ref="C3:G3"/>
    <mergeCell ref="C4:G4"/>
    <mergeCell ref="C55:G55"/>
    <mergeCell ref="C58:G58"/>
    <mergeCell ref="C62:G62"/>
    <mergeCell ref="C64:G64"/>
    <mergeCell ref="C30:G30"/>
    <mergeCell ref="C32:G32"/>
    <mergeCell ref="C35:G35"/>
    <mergeCell ref="C53:G53"/>
    <mergeCell ref="C118:G118"/>
    <mergeCell ref="C127:G127"/>
    <mergeCell ref="C75:G75"/>
    <mergeCell ref="C84:G84"/>
    <mergeCell ref="C86:G86"/>
    <mergeCell ref="C117:G117"/>
  </mergeCells>
  <phoneticPr fontId="17" type="noConversion"/>
  <pageMargins left="0.59055118110236204" right="0.196850393700787" top="0.984251969" bottom="0.984251969" header="0.4921259845" footer="0.4921259845"/>
  <pageSetup paperSize="9" orientation="landscape" horizontalDpi="300" verticalDpi="300" r:id="rId1"/>
  <headerFooter alignWithMargins="0"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/>
  <cols>
    <col min="1" max="1" width="3.42578125" customWidth="1"/>
    <col min="2" max="2" width="12.5703125" style="120" customWidth="1"/>
    <col min="3" max="3" width="63.28515625" style="12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>
      <c r="A1" s="239" t="s">
        <v>78</v>
      </c>
      <c r="B1" s="239"/>
      <c r="C1" s="239"/>
      <c r="D1" s="239"/>
      <c r="E1" s="239"/>
      <c r="F1" s="239"/>
      <c r="G1" s="239"/>
      <c r="AG1" t="s">
        <v>79</v>
      </c>
    </row>
    <row r="2" spans="1:60" ht="24.95" customHeight="1">
      <c r="A2" s="139" t="s">
        <v>7</v>
      </c>
      <c r="B2" s="49" t="s">
        <v>43</v>
      </c>
      <c r="C2" s="240" t="s">
        <v>44</v>
      </c>
      <c r="D2" s="241"/>
      <c r="E2" s="241"/>
      <c r="F2" s="241"/>
      <c r="G2" s="242"/>
      <c r="AG2" t="s">
        <v>80</v>
      </c>
    </row>
    <row r="3" spans="1:60" ht="24.95" customHeight="1">
      <c r="A3" s="139" t="s">
        <v>8</v>
      </c>
      <c r="B3" s="49" t="s">
        <v>51</v>
      </c>
      <c r="C3" s="240" t="s">
        <v>52</v>
      </c>
      <c r="D3" s="241"/>
      <c r="E3" s="241"/>
      <c r="F3" s="241"/>
      <c r="G3" s="242"/>
      <c r="AC3" s="120" t="s">
        <v>80</v>
      </c>
      <c r="AG3" t="s">
        <v>81</v>
      </c>
    </row>
    <row r="4" spans="1:60" ht="24.95" customHeight="1">
      <c r="A4" s="140" t="s">
        <v>9</v>
      </c>
      <c r="B4" s="141" t="s">
        <v>49</v>
      </c>
      <c r="C4" s="243" t="s">
        <v>50</v>
      </c>
      <c r="D4" s="244"/>
      <c r="E4" s="244"/>
      <c r="F4" s="244"/>
      <c r="G4" s="245"/>
      <c r="AG4" t="s">
        <v>82</v>
      </c>
    </row>
    <row r="5" spans="1:60">
      <c r="D5" s="10"/>
    </row>
    <row r="6" spans="1:60" ht="38.25">
      <c r="A6" s="142" t="s">
        <v>83</v>
      </c>
      <c r="B6" s="144" t="s">
        <v>84</v>
      </c>
      <c r="C6" s="144" t="s">
        <v>85</v>
      </c>
      <c r="D6" s="143" t="s">
        <v>86</v>
      </c>
      <c r="E6" s="142" t="s">
        <v>87</v>
      </c>
      <c r="F6" s="142" t="s">
        <v>88</v>
      </c>
      <c r="G6" s="142" t="s">
        <v>29</v>
      </c>
      <c r="H6" s="145" t="s">
        <v>30</v>
      </c>
      <c r="I6" s="145" t="s">
        <v>89</v>
      </c>
      <c r="J6" s="145" t="s">
        <v>31</v>
      </c>
      <c r="K6" s="145" t="s">
        <v>90</v>
      </c>
      <c r="L6" s="145" t="s">
        <v>91</v>
      </c>
      <c r="M6" s="145" t="s">
        <v>92</v>
      </c>
      <c r="N6" s="145" t="s">
        <v>93</v>
      </c>
      <c r="O6" s="145" t="s">
        <v>94</v>
      </c>
      <c r="P6" s="145" t="s">
        <v>95</v>
      </c>
      <c r="Q6" s="145" t="s">
        <v>96</v>
      </c>
      <c r="R6" s="145" t="s">
        <v>97</v>
      </c>
      <c r="S6" s="145" t="s">
        <v>98</v>
      </c>
      <c r="T6" s="145" t="s">
        <v>99</v>
      </c>
      <c r="U6" s="145" t="s">
        <v>100</v>
      </c>
      <c r="V6" s="145" t="s">
        <v>101</v>
      </c>
      <c r="W6" s="145" t="s">
        <v>102</v>
      </c>
      <c r="X6" s="145" t="s">
        <v>103</v>
      </c>
      <c r="Y6" s="145" t="s">
        <v>104</v>
      </c>
    </row>
    <row r="7" spans="1:60" hidden="1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7"/>
      <c r="O7" s="147"/>
      <c r="P7" s="147"/>
      <c r="Q7" s="147"/>
      <c r="R7" s="148"/>
      <c r="S7" s="148"/>
      <c r="T7" s="148"/>
      <c r="U7" s="148"/>
      <c r="V7" s="148"/>
      <c r="W7" s="148"/>
      <c r="X7" s="148"/>
      <c r="Y7" s="148"/>
    </row>
    <row r="8" spans="1:60">
      <c r="A8" s="149" t="s">
        <v>105</v>
      </c>
      <c r="B8" s="150" t="s">
        <v>76</v>
      </c>
      <c r="C8" s="172" t="s">
        <v>27</v>
      </c>
      <c r="D8" s="160"/>
      <c r="E8" s="161"/>
      <c r="F8" s="162"/>
      <c r="G8" s="162">
        <f>SUMIF(AG9:AG29,"&lt;&gt;NOR",G9:G29)</f>
        <v>0</v>
      </c>
      <c r="H8" s="162"/>
      <c r="I8" s="162">
        <f>SUM(I9:I29)</f>
        <v>0</v>
      </c>
      <c r="J8" s="162"/>
      <c r="K8" s="162">
        <f>SUM(K9:K29)</f>
        <v>0</v>
      </c>
      <c r="L8" s="162"/>
      <c r="M8" s="162">
        <f>SUM(M9:M29)</f>
        <v>0</v>
      </c>
      <c r="N8" s="161"/>
      <c r="O8" s="161">
        <f>SUM(O9:O29)</f>
        <v>0</v>
      </c>
      <c r="P8" s="161"/>
      <c r="Q8" s="161">
        <f>SUM(Q9:Q29)</f>
        <v>0</v>
      </c>
      <c r="R8" s="162"/>
      <c r="S8" s="162"/>
      <c r="T8" s="163"/>
      <c r="U8" s="159"/>
      <c r="V8" s="159">
        <f>SUM(V9:V29)</f>
        <v>0</v>
      </c>
      <c r="W8" s="159"/>
      <c r="X8" s="159"/>
      <c r="Y8" s="159"/>
      <c r="AG8" t="s">
        <v>106</v>
      </c>
    </row>
    <row r="9" spans="1:60" outlineLevel="1">
      <c r="A9" s="164">
        <v>1</v>
      </c>
      <c r="B9" s="165" t="s">
        <v>314</v>
      </c>
      <c r="C9" s="173" t="s">
        <v>315</v>
      </c>
      <c r="D9" s="166" t="s">
        <v>316</v>
      </c>
      <c r="E9" s="167">
        <v>1</v>
      </c>
      <c r="F9" s="168"/>
      <c r="G9" s="169">
        <f>ROUND(E9*F9,2)</f>
        <v>0</v>
      </c>
      <c r="H9" s="168"/>
      <c r="I9" s="169">
        <f>ROUND(E9*H9,2)</f>
        <v>0</v>
      </c>
      <c r="J9" s="168"/>
      <c r="K9" s="169">
        <f>ROUND(E9*J9,2)</f>
        <v>0</v>
      </c>
      <c r="L9" s="169">
        <v>21</v>
      </c>
      <c r="M9" s="169">
        <f>G9*(1+L9/100)</f>
        <v>0</v>
      </c>
      <c r="N9" s="167">
        <v>0</v>
      </c>
      <c r="O9" s="167">
        <f>ROUND(E9*N9,2)</f>
        <v>0</v>
      </c>
      <c r="P9" s="167">
        <v>0</v>
      </c>
      <c r="Q9" s="167">
        <f>ROUND(E9*P9,2)</f>
        <v>0</v>
      </c>
      <c r="R9" s="169"/>
      <c r="S9" s="169" t="s">
        <v>111</v>
      </c>
      <c r="T9" s="170" t="s">
        <v>167</v>
      </c>
      <c r="U9" s="156">
        <v>0</v>
      </c>
      <c r="V9" s="156">
        <f>ROUND(E9*U9,2)</f>
        <v>0</v>
      </c>
      <c r="W9" s="156"/>
      <c r="X9" s="156" t="s">
        <v>317</v>
      </c>
      <c r="Y9" s="156" t="s">
        <v>114</v>
      </c>
      <c r="Z9" s="146"/>
      <c r="AA9" s="146"/>
      <c r="AB9" s="146"/>
      <c r="AC9" s="146"/>
      <c r="AD9" s="146"/>
      <c r="AE9" s="146"/>
      <c r="AF9" s="146"/>
      <c r="AG9" s="146" t="s">
        <v>318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outlineLevel="2">
      <c r="A10" s="153"/>
      <c r="B10" s="154"/>
      <c r="C10" s="235" t="s">
        <v>360</v>
      </c>
      <c r="D10" s="236"/>
      <c r="E10" s="236"/>
      <c r="F10" s="236"/>
      <c r="G10" s="236"/>
      <c r="H10" s="156"/>
      <c r="I10" s="156"/>
      <c r="J10" s="156"/>
      <c r="K10" s="156"/>
      <c r="L10" s="156"/>
      <c r="M10" s="156"/>
      <c r="N10" s="155"/>
      <c r="O10" s="155"/>
      <c r="P10" s="155"/>
      <c r="Q10" s="155"/>
      <c r="R10" s="156"/>
      <c r="S10" s="156"/>
      <c r="T10" s="156"/>
      <c r="U10" s="156"/>
      <c r="V10" s="156"/>
      <c r="W10" s="156"/>
      <c r="X10" s="156"/>
      <c r="Y10" s="156"/>
      <c r="Z10" s="146"/>
      <c r="AA10" s="146"/>
      <c r="AB10" s="146"/>
      <c r="AC10" s="146"/>
      <c r="AD10" s="146"/>
      <c r="AE10" s="146"/>
      <c r="AF10" s="146"/>
      <c r="AG10" s="146" t="s">
        <v>223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ht="22.5" outlineLevel="3">
      <c r="A11" s="153"/>
      <c r="B11" s="154"/>
      <c r="C11" s="233" t="s">
        <v>319</v>
      </c>
      <c r="D11" s="234"/>
      <c r="E11" s="234"/>
      <c r="F11" s="234"/>
      <c r="G11" s="234"/>
      <c r="H11" s="156"/>
      <c r="I11" s="156"/>
      <c r="J11" s="156"/>
      <c r="K11" s="156"/>
      <c r="L11" s="156"/>
      <c r="M11" s="156"/>
      <c r="N11" s="155"/>
      <c r="O11" s="155"/>
      <c r="P11" s="155"/>
      <c r="Q11" s="155"/>
      <c r="R11" s="156"/>
      <c r="S11" s="156"/>
      <c r="T11" s="156"/>
      <c r="U11" s="156"/>
      <c r="V11" s="156"/>
      <c r="W11" s="156"/>
      <c r="X11" s="156"/>
      <c r="Y11" s="156"/>
      <c r="Z11" s="146"/>
      <c r="AA11" s="146"/>
      <c r="AB11" s="146"/>
      <c r="AC11" s="146"/>
      <c r="AD11" s="146"/>
      <c r="AE11" s="146"/>
      <c r="AF11" s="146"/>
      <c r="AG11" s="146" t="s">
        <v>223</v>
      </c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71" t="str">
        <f>C11</f>
        <v>Vyhotovení protokolu o vytyčení stavby se seznamem souřadnic vytyčených bodů a jejich polohopisnými (S-JTSK) a výškopisnými (Bpv) hodnotami.</v>
      </c>
      <c r="BB11" s="146"/>
      <c r="BC11" s="146"/>
      <c r="BD11" s="146"/>
      <c r="BE11" s="146"/>
      <c r="BF11" s="146"/>
      <c r="BG11" s="146"/>
      <c r="BH11" s="146"/>
    </row>
    <row r="12" spans="1:60" outlineLevel="1">
      <c r="A12" s="164">
        <v>2</v>
      </c>
      <c r="B12" s="165" t="s">
        <v>320</v>
      </c>
      <c r="C12" s="173" t="s">
        <v>321</v>
      </c>
      <c r="D12" s="166" t="s">
        <v>316</v>
      </c>
      <c r="E12" s="167">
        <v>1</v>
      </c>
      <c r="F12" s="168"/>
      <c r="G12" s="169">
        <f>ROUND(E12*F12,2)</f>
        <v>0</v>
      </c>
      <c r="H12" s="168"/>
      <c r="I12" s="169">
        <f>ROUND(E12*H12,2)</f>
        <v>0</v>
      </c>
      <c r="J12" s="168"/>
      <c r="K12" s="169">
        <f>ROUND(E12*J12,2)</f>
        <v>0</v>
      </c>
      <c r="L12" s="169">
        <v>21</v>
      </c>
      <c r="M12" s="169">
        <f>G12*(1+L12/100)</f>
        <v>0</v>
      </c>
      <c r="N12" s="167">
        <v>0</v>
      </c>
      <c r="O12" s="167">
        <f>ROUND(E12*N12,2)</f>
        <v>0</v>
      </c>
      <c r="P12" s="167">
        <v>0</v>
      </c>
      <c r="Q12" s="167">
        <f>ROUND(E12*P12,2)</f>
        <v>0</v>
      </c>
      <c r="R12" s="169"/>
      <c r="S12" s="169" t="s">
        <v>111</v>
      </c>
      <c r="T12" s="170" t="s">
        <v>167</v>
      </c>
      <c r="U12" s="156">
        <v>0</v>
      </c>
      <c r="V12" s="156">
        <f>ROUND(E12*U12,2)</f>
        <v>0</v>
      </c>
      <c r="W12" s="156"/>
      <c r="X12" s="156" t="s">
        <v>317</v>
      </c>
      <c r="Y12" s="156" t="s">
        <v>114</v>
      </c>
      <c r="Z12" s="146"/>
      <c r="AA12" s="146"/>
      <c r="AB12" s="146"/>
      <c r="AC12" s="146"/>
      <c r="AD12" s="146"/>
      <c r="AE12" s="146"/>
      <c r="AF12" s="146"/>
      <c r="AG12" s="146" t="s">
        <v>318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2">
      <c r="A13" s="153"/>
      <c r="B13" s="154"/>
      <c r="C13" s="235" t="s">
        <v>322</v>
      </c>
      <c r="D13" s="236"/>
      <c r="E13" s="236"/>
      <c r="F13" s="236"/>
      <c r="G13" s="236"/>
      <c r="H13" s="156"/>
      <c r="I13" s="156"/>
      <c r="J13" s="156"/>
      <c r="K13" s="156"/>
      <c r="L13" s="156"/>
      <c r="M13" s="156"/>
      <c r="N13" s="155"/>
      <c r="O13" s="155"/>
      <c r="P13" s="155"/>
      <c r="Q13" s="155"/>
      <c r="R13" s="156"/>
      <c r="S13" s="156"/>
      <c r="T13" s="156"/>
      <c r="U13" s="156"/>
      <c r="V13" s="156"/>
      <c r="W13" s="156"/>
      <c r="X13" s="156"/>
      <c r="Y13" s="156"/>
      <c r="Z13" s="146"/>
      <c r="AA13" s="146"/>
      <c r="AB13" s="146"/>
      <c r="AC13" s="146"/>
      <c r="AD13" s="146"/>
      <c r="AE13" s="146"/>
      <c r="AF13" s="146"/>
      <c r="AG13" s="146" t="s">
        <v>223</v>
      </c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71" t="str">
        <f>C13</f>
        <v>Zaměření a vytýčení stávajících inženýrských sítí v místě stavby z hlediska jejich ochrany při provádění stavby.</v>
      </c>
      <c r="BB13" s="146"/>
      <c r="BC13" s="146"/>
      <c r="BD13" s="146"/>
      <c r="BE13" s="146"/>
      <c r="BF13" s="146"/>
      <c r="BG13" s="146"/>
      <c r="BH13" s="146"/>
    </row>
    <row r="14" spans="1:60" outlineLevel="1">
      <c r="A14" s="164">
        <v>3</v>
      </c>
      <c r="B14" s="165" t="s">
        <v>323</v>
      </c>
      <c r="C14" s="173" t="s">
        <v>324</v>
      </c>
      <c r="D14" s="166" t="s">
        <v>316</v>
      </c>
      <c r="E14" s="167">
        <v>1</v>
      </c>
      <c r="F14" s="168"/>
      <c r="G14" s="169">
        <f>ROUND(E14*F14,2)</f>
        <v>0</v>
      </c>
      <c r="H14" s="168"/>
      <c r="I14" s="169">
        <f>ROUND(E14*H14,2)</f>
        <v>0</v>
      </c>
      <c r="J14" s="168"/>
      <c r="K14" s="169">
        <f>ROUND(E14*J14,2)</f>
        <v>0</v>
      </c>
      <c r="L14" s="169">
        <v>21</v>
      </c>
      <c r="M14" s="169">
        <f>G14*(1+L14/100)</f>
        <v>0</v>
      </c>
      <c r="N14" s="167">
        <v>0</v>
      </c>
      <c r="O14" s="167">
        <f>ROUND(E14*N14,2)</f>
        <v>0</v>
      </c>
      <c r="P14" s="167">
        <v>0</v>
      </c>
      <c r="Q14" s="167">
        <f>ROUND(E14*P14,2)</f>
        <v>0</v>
      </c>
      <c r="R14" s="169"/>
      <c r="S14" s="169" t="s">
        <v>111</v>
      </c>
      <c r="T14" s="170" t="s">
        <v>167</v>
      </c>
      <c r="U14" s="156">
        <v>0</v>
      </c>
      <c r="V14" s="156">
        <f>ROUND(E14*U14,2)</f>
        <v>0</v>
      </c>
      <c r="W14" s="156"/>
      <c r="X14" s="156" t="s">
        <v>317</v>
      </c>
      <c r="Y14" s="156" t="s">
        <v>114</v>
      </c>
      <c r="Z14" s="146"/>
      <c r="AA14" s="146"/>
      <c r="AB14" s="146"/>
      <c r="AC14" s="146"/>
      <c r="AD14" s="146"/>
      <c r="AE14" s="146"/>
      <c r="AF14" s="146"/>
      <c r="AG14" s="146" t="s">
        <v>318</v>
      </c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ht="33.75" outlineLevel="2">
      <c r="A15" s="153"/>
      <c r="B15" s="154"/>
      <c r="C15" s="235" t="s">
        <v>361</v>
      </c>
      <c r="D15" s="236"/>
      <c r="E15" s="236"/>
      <c r="F15" s="236"/>
      <c r="G15" s="236"/>
      <c r="H15" s="156"/>
      <c r="I15" s="156"/>
      <c r="J15" s="156"/>
      <c r="K15" s="156"/>
      <c r="L15" s="156"/>
      <c r="M15" s="156"/>
      <c r="N15" s="155"/>
      <c r="O15" s="155"/>
      <c r="P15" s="155"/>
      <c r="Q15" s="155"/>
      <c r="R15" s="156"/>
      <c r="S15" s="156"/>
      <c r="T15" s="156"/>
      <c r="U15" s="156"/>
      <c r="V15" s="156"/>
      <c r="W15" s="156"/>
      <c r="X15" s="156"/>
      <c r="Y15" s="156"/>
      <c r="Z15" s="146"/>
      <c r="AA15" s="146"/>
      <c r="AB15" s="146"/>
      <c r="AC15" s="146"/>
      <c r="AD15" s="146"/>
      <c r="AE15" s="146"/>
      <c r="AF15" s="146"/>
      <c r="AG15" s="146" t="s">
        <v>223</v>
      </c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71" t="str">
        <f>C15</f>
        <v>Náklady spojené s případným vypracováním pNáklady spojené se zřízením přípojek energií k objektům zařízení staveniště, vybudování případných měřících odběrných míst a zařízení, případná příprava území pro objekty zařízení staveniště a vlastní vybudování objektů zařízení staveniště.</v>
      </c>
      <c r="BB15" s="146"/>
      <c r="BC15" s="146"/>
      <c r="BD15" s="146"/>
      <c r="BE15" s="146"/>
      <c r="BF15" s="146"/>
      <c r="BG15" s="146"/>
      <c r="BH15" s="146"/>
    </row>
    <row r="16" spans="1:60" outlineLevel="3">
      <c r="A16" s="153"/>
      <c r="B16" s="154"/>
      <c r="C16" s="233" t="s">
        <v>325</v>
      </c>
      <c r="D16" s="234"/>
      <c r="E16" s="234"/>
      <c r="F16" s="234"/>
      <c r="G16" s="234"/>
      <c r="H16" s="156"/>
      <c r="I16" s="156"/>
      <c r="J16" s="156"/>
      <c r="K16" s="156"/>
      <c r="L16" s="156"/>
      <c r="M16" s="156"/>
      <c r="N16" s="155"/>
      <c r="O16" s="155"/>
      <c r="P16" s="155"/>
      <c r="Q16" s="155"/>
      <c r="R16" s="156"/>
      <c r="S16" s="156"/>
      <c r="T16" s="156"/>
      <c r="U16" s="156"/>
      <c r="V16" s="156"/>
      <c r="W16" s="156"/>
      <c r="X16" s="156"/>
      <c r="Y16" s="156"/>
      <c r="Z16" s="146"/>
      <c r="AA16" s="146"/>
      <c r="AB16" s="146"/>
      <c r="AC16" s="146"/>
      <c r="AD16" s="146"/>
      <c r="AE16" s="146"/>
      <c r="AF16" s="146"/>
      <c r="AG16" s="146" t="s">
        <v>223</v>
      </c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outlineLevel="3">
      <c r="A17" s="153"/>
      <c r="B17" s="154"/>
      <c r="C17" s="233" t="s">
        <v>362</v>
      </c>
      <c r="D17" s="234"/>
      <c r="E17" s="234"/>
      <c r="F17" s="234"/>
      <c r="G17" s="234"/>
      <c r="H17" s="156"/>
      <c r="I17" s="156"/>
      <c r="J17" s="156"/>
      <c r="K17" s="156"/>
      <c r="L17" s="156"/>
      <c r="M17" s="156"/>
      <c r="N17" s="155"/>
      <c r="O17" s="155"/>
      <c r="P17" s="155"/>
      <c r="Q17" s="155"/>
      <c r="R17" s="156"/>
      <c r="S17" s="156"/>
      <c r="T17" s="156"/>
      <c r="U17" s="156"/>
      <c r="V17" s="156"/>
      <c r="W17" s="156"/>
      <c r="X17" s="156"/>
      <c r="Y17" s="156"/>
      <c r="Z17" s="146"/>
      <c r="AA17" s="146"/>
      <c r="AB17" s="146"/>
      <c r="AC17" s="146"/>
      <c r="AD17" s="146"/>
      <c r="AE17" s="146"/>
      <c r="AF17" s="146"/>
      <c r="AG17" s="146" t="s">
        <v>223</v>
      </c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outlineLevel="3">
      <c r="A18" s="153"/>
      <c r="B18" s="154"/>
      <c r="C18" s="233" t="s">
        <v>363</v>
      </c>
      <c r="D18" s="234"/>
      <c r="E18" s="234"/>
      <c r="F18" s="234"/>
      <c r="G18" s="234"/>
      <c r="H18" s="156"/>
      <c r="I18" s="156"/>
      <c r="J18" s="156"/>
      <c r="K18" s="156"/>
      <c r="L18" s="156"/>
      <c r="M18" s="156"/>
      <c r="N18" s="155"/>
      <c r="O18" s="155"/>
      <c r="P18" s="155"/>
      <c r="Q18" s="155"/>
      <c r="R18" s="156"/>
      <c r="S18" s="156"/>
      <c r="T18" s="156"/>
      <c r="U18" s="156"/>
      <c r="V18" s="156"/>
      <c r="W18" s="156"/>
      <c r="X18" s="156"/>
      <c r="Y18" s="156"/>
      <c r="Z18" s="146"/>
      <c r="AA18" s="146"/>
      <c r="AB18" s="146"/>
      <c r="AC18" s="146"/>
      <c r="AD18" s="146"/>
      <c r="AE18" s="146"/>
      <c r="AF18" s="146"/>
      <c r="AG18" s="146" t="s">
        <v>223</v>
      </c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71" t="str">
        <f>C18</f>
        <v>-zábory, vyřízení povolení pro zábory			-venkovní osvětlení staveniště, výkopů, manipulačních skladových ploch</v>
      </c>
      <c r="BB18" s="146"/>
      <c r="BC18" s="146"/>
      <c r="BD18" s="146"/>
      <c r="BE18" s="146"/>
      <c r="BF18" s="146"/>
      <c r="BG18" s="146"/>
      <c r="BH18" s="146"/>
    </row>
    <row r="19" spans="1:60" outlineLevel="3">
      <c r="A19" s="153"/>
      <c r="B19" s="154"/>
      <c r="C19" s="233" t="s">
        <v>364</v>
      </c>
      <c r="D19" s="234"/>
      <c r="E19" s="234"/>
      <c r="F19" s="234"/>
      <c r="G19" s="234"/>
      <c r="H19" s="156"/>
      <c r="I19" s="156"/>
      <c r="J19" s="156"/>
      <c r="K19" s="156"/>
      <c r="L19" s="156"/>
      <c r="M19" s="156"/>
      <c r="N19" s="155"/>
      <c r="O19" s="155"/>
      <c r="P19" s="155"/>
      <c r="Q19" s="155"/>
      <c r="R19" s="156"/>
      <c r="S19" s="156"/>
      <c r="T19" s="156"/>
      <c r="U19" s="156"/>
      <c r="V19" s="156"/>
      <c r="W19" s="156"/>
      <c r="X19" s="156"/>
      <c r="Y19" s="156"/>
      <c r="Z19" s="146"/>
      <c r="AA19" s="146"/>
      <c r="AB19" s="146"/>
      <c r="AC19" s="146"/>
      <c r="AD19" s="146"/>
      <c r="AE19" s="146"/>
      <c r="AF19" s="146"/>
      <c r="AG19" s="146" t="s">
        <v>223</v>
      </c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outlineLevel="3">
      <c r="A20" s="153"/>
      <c r="B20" s="154"/>
      <c r="C20" s="233" t="s">
        <v>365</v>
      </c>
      <c r="D20" s="234"/>
      <c r="E20" s="234"/>
      <c r="F20" s="234"/>
      <c r="G20" s="234"/>
      <c r="H20" s="156"/>
      <c r="I20" s="156"/>
      <c r="J20" s="156"/>
      <c r="K20" s="156"/>
      <c r="L20" s="156"/>
      <c r="M20" s="156"/>
      <c r="N20" s="155"/>
      <c r="O20" s="155"/>
      <c r="P20" s="155"/>
      <c r="Q20" s="155"/>
      <c r="R20" s="156"/>
      <c r="S20" s="156"/>
      <c r="T20" s="156"/>
      <c r="U20" s="156"/>
      <c r="V20" s="156"/>
      <c r="W20" s="156"/>
      <c r="X20" s="156"/>
      <c r="Y20" s="156"/>
      <c r="Z20" s="146"/>
      <c r="AA20" s="146"/>
      <c r="AB20" s="146"/>
      <c r="AC20" s="146"/>
      <c r="AD20" s="146"/>
      <c r="AE20" s="146"/>
      <c r="AF20" s="146"/>
      <c r="AG20" s="146" t="s">
        <v>223</v>
      </c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</row>
    <row r="21" spans="1:60" outlineLevel="3">
      <c r="A21" s="153"/>
      <c r="B21" s="154"/>
      <c r="C21" s="233" t="s">
        <v>366</v>
      </c>
      <c r="D21" s="234"/>
      <c r="E21" s="234"/>
      <c r="F21" s="234"/>
      <c r="G21" s="234"/>
      <c r="H21" s="156"/>
      <c r="I21" s="156"/>
      <c r="J21" s="156"/>
      <c r="K21" s="156"/>
      <c r="L21" s="156"/>
      <c r="M21" s="156"/>
      <c r="N21" s="155"/>
      <c r="O21" s="155"/>
      <c r="P21" s="155"/>
      <c r="Q21" s="155"/>
      <c r="R21" s="156"/>
      <c r="S21" s="156"/>
      <c r="T21" s="156"/>
      <c r="U21" s="156"/>
      <c r="V21" s="156"/>
      <c r="W21" s="156"/>
      <c r="X21" s="156"/>
      <c r="Y21" s="156"/>
      <c r="Z21" s="146"/>
      <c r="AA21" s="146"/>
      <c r="AB21" s="146"/>
      <c r="AC21" s="146"/>
      <c r="AD21" s="146"/>
      <c r="AE21" s="146"/>
      <c r="AF21" s="146"/>
      <c r="AG21" s="146" t="s">
        <v>223</v>
      </c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</row>
    <row r="22" spans="1:60" outlineLevel="3">
      <c r="A22" s="153"/>
      <c r="B22" s="154"/>
      <c r="C22" s="233" t="s">
        <v>326</v>
      </c>
      <c r="D22" s="234"/>
      <c r="E22" s="234"/>
      <c r="F22" s="234"/>
      <c r="G22" s="234"/>
      <c r="H22" s="156"/>
      <c r="I22" s="156"/>
      <c r="J22" s="156"/>
      <c r="K22" s="156"/>
      <c r="L22" s="156"/>
      <c r="M22" s="156"/>
      <c r="N22" s="155"/>
      <c r="O22" s="155"/>
      <c r="P22" s="155"/>
      <c r="Q22" s="155"/>
      <c r="R22" s="156"/>
      <c r="S22" s="156"/>
      <c r="T22" s="156"/>
      <c r="U22" s="156"/>
      <c r="V22" s="156"/>
      <c r="W22" s="156"/>
      <c r="X22" s="156"/>
      <c r="Y22" s="156"/>
      <c r="Z22" s="146"/>
      <c r="AA22" s="146"/>
      <c r="AB22" s="146"/>
      <c r="AC22" s="146"/>
      <c r="AD22" s="146"/>
      <c r="AE22" s="146"/>
      <c r="AF22" s="146"/>
      <c r="AG22" s="146" t="s">
        <v>223</v>
      </c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outlineLevel="1">
      <c r="A23" s="164">
        <v>4</v>
      </c>
      <c r="B23" s="165" t="s">
        <v>327</v>
      </c>
      <c r="C23" s="173" t="s">
        <v>328</v>
      </c>
      <c r="D23" s="166" t="s">
        <v>316</v>
      </c>
      <c r="E23" s="167">
        <v>1</v>
      </c>
      <c r="F23" s="168"/>
      <c r="G23" s="169">
        <f>ROUND(E23*F23,2)</f>
        <v>0</v>
      </c>
      <c r="H23" s="168"/>
      <c r="I23" s="169">
        <f>ROUND(E23*H23,2)</f>
        <v>0</v>
      </c>
      <c r="J23" s="168"/>
      <c r="K23" s="169">
        <f>ROUND(E23*J23,2)</f>
        <v>0</v>
      </c>
      <c r="L23" s="169">
        <v>21</v>
      </c>
      <c r="M23" s="169">
        <f>G23*(1+L23/100)</f>
        <v>0</v>
      </c>
      <c r="N23" s="167">
        <v>0</v>
      </c>
      <c r="O23" s="167">
        <f>ROUND(E23*N23,2)</f>
        <v>0</v>
      </c>
      <c r="P23" s="167">
        <v>0</v>
      </c>
      <c r="Q23" s="167">
        <f>ROUND(E23*P23,2)</f>
        <v>0</v>
      </c>
      <c r="R23" s="169"/>
      <c r="S23" s="169" t="s">
        <v>111</v>
      </c>
      <c r="T23" s="170" t="s">
        <v>167</v>
      </c>
      <c r="U23" s="156">
        <v>0</v>
      </c>
      <c r="V23" s="156">
        <f>ROUND(E23*U23,2)</f>
        <v>0</v>
      </c>
      <c r="W23" s="156"/>
      <c r="X23" s="156" t="s">
        <v>317</v>
      </c>
      <c r="Y23" s="156" t="s">
        <v>114</v>
      </c>
      <c r="Z23" s="146"/>
      <c r="AA23" s="146"/>
      <c r="AB23" s="146"/>
      <c r="AC23" s="146"/>
      <c r="AD23" s="146"/>
      <c r="AE23" s="146"/>
      <c r="AF23" s="146"/>
      <c r="AG23" s="146" t="s">
        <v>318</v>
      </c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ht="33.75" outlineLevel="2">
      <c r="A24" s="153"/>
      <c r="B24" s="154"/>
      <c r="C24" s="235" t="s">
        <v>329</v>
      </c>
      <c r="D24" s="236"/>
      <c r="E24" s="236"/>
      <c r="F24" s="236"/>
      <c r="G24" s="236"/>
      <c r="H24" s="156"/>
      <c r="I24" s="156"/>
      <c r="J24" s="156"/>
      <c r="K24" s="156"/>
      <c r="L24" s="156"/>
      <c r="M24" s="156"/>
      <c r="N24" s="155"/>
      <c r="O24" s="155"/>
      <c r="P24" s="155"/>
      <c r="Q24" s="155"/>
      <c r="R24" s="156"/>
      <c r="S24" s="156"/>
      <c r="T24" s="156"/>
      <c r="U24" s="156"/>
      <c r="V24" s="156"/>
      <c r="W24" s="156"/>
      <c r="X24" s="156"/>
      <c r="Y24" s="156"/>
      <c r="Z24" s="146"/>
      <c r="AA24" s="146"/>
      <c r="AB24" s="146"/>
      <c r="AC24" s="146"/>
      <c r="AD24" s="146"/>
      <c r="AE24" s="146"/>
      <c r="AF24" s="146"/>
      <c r="AG24" s="146" t="s">
        <v>223</v>
      </c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71" t="str">
        <f>C24</f>
        <v>Náklady na vybavení objektů zařízení staveniště ,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24" s="146"/>
      <c r="BC24" s="146"/>
      <c r="BD24" s="146"/>
      <c r="BE24" s="146"/>
      <c r="BF24" s="146"/>
      <c r="BG24" s="146"/>
      <c r="BH24" s="146"/>
    </row>
    <row r="25" spans="1:60" outlineLevel="1">
      <c r="A25" s="164">
        <v>5</v>
      </c>
      <c r="B25" s="165" t="s">
        <v>330</v>
      </c>
      <c r="C25" s="173" t="s">
        <v>331</v>
      </c>
      <c r="D25" s="166" t="s">
        <v>316</v>
      </c>
      <c r="E25" s="167">
        <v>1</v>
      </c>
      <c r="F25" s="168"/>
      <c r="G25" s="169">
        <f>ROUND(E25*F25,2)</f>
        <v>0</v>
      </c>
      <c r="H25" s="168"/>
      <c r="I25" s="169">
        <f>ROUND(E25*H25,2)</f>
        <v>0</v>
      </c>
      <c r="J25" s="168"/>
      <c r="K25" s="169">
        <f>ROUND(E25*J25,2)</f>
        <v>0</v>
      </c>
      <c r="L25" s="169">
        <v>21</v>
      </c>
      <c r="M25" s="169">
        <f>G25*(1+L25/100)</f>
        <v>0</v>
      </c>
      <c r="N25" s="167">
        <v>0</v>
      </c>
      <c r="O25" s="167">
        <f>ROUND(E25*N25,2)</f>
        <v>0</v>
      </c>
      <c r="P25" s="167">
        <v>0</v>
      </c>
      <c r="Q25" s="167">
        <f>ROUND(E25*P25,2)</f>
        <v>0</v>
      </c>
      <c r="R25" s="169"/>
      <c r="S25" s="169" t="s">
        <v>111</v>
      </c>
      <c r="T25" s="170" t="s">
        <v>167</v>
      </c>
      <c r="U25" s="156">
        <v>0</v>
      </c>
      <c r="V25" s="156">
        <f>ROUND(E25*U25,2)</f>
        <v>0</v>
      </c>
      <c r="W25" s="156"/>
      <c r="X25" s="156" t="s">
        <v>317</v>
      </c>
      <c r="Y25" s="156" t="s">
        <v>114</v>
      </c>
      <c r="Z25" s="146"/>
      <c r="AA25" s="146"/>
      <c r="AB25" s="146"/>
      <c r="AC25" s="146"/>
      <c r="AD25" s="146"/>
      <c r="AE25" s="146"/>
      <c r="AF25" s="146"/>
      <c r="AG25" s="146" t="s">
        <v>318</v>
      </c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ht="22.5" outlineLevel="2">
      <c r="A26" s="153"/>
      <c r="B26" s="154"/>
      <c r="C26" s="235" t="s">
        <v>332</v>
      </c>
      <c r="D26" s="236"/>
      <c r="E26" s="236"/>
      <c r="F26" s="236"/>
      <c r="G26" s="236"/>
      <c r="H26" s="156"/>
      <c r="I26" s="156"/>
      <c r="J26" s="156"/>
      <c r="K26" s="156"/>
      <c r="L26" s="156"/>
      <c r="M26" s="156"/>
      <c r="N26" s="155"/>
      <c r="O26" s="155"/>
      <c r="P26" s="155"/>
      <c r="Q26" s="155"/>
      <c r="R26" s="156"/>
      <c r="S26" s="156"/>
      <c r="T26" s="156"/>
      <c r="U26" s="156"/>
      <c r="V26" s="156"/>
      <c r="W26" s="156"/>
      <c r="X26" s="156"/>
      <c r="Y26" s="156"/>
      <c r="Z26" s="146"/>
      <c r="AA26" s="146"/>
      <c r="AB26" s="146"/>
      <c r="AC26" s="146"/>
      <c r="AD26" s="146"/>
      <c r="AE26" s="146"/>
      <c r="AF26" s="146"/>
      <c r="AG26" s="146" t="s">
        <v>223</v>
      </c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71" t="str">
        <f>C26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26" s="146"/>
      <c r="BC26" s="146"/>
      <c r="BD26" s="146"/>
      <c r="BE26" s="146"/>
      <c r="BF26" s="146"/>
      <c r="BG26" s="146"/>
      <c r="BH26" s="146"/>
    </row>
    <row r="27" spans="1:60" ht="22.5" outlineLevel="1">
      <c r="A27" s="164">
        <v>6</v>
      </c>
      <c r="B27" s="165" t="s">
        <v>64</v>
      </c>
      <c r="C27" s="173" t="s">
        <v>333</v>
      </c>
      <c r="D27" s="166" t="s">
        <v>334</v>
      </c>
      <c r="E27" s="167">
        <v>1</v>
      </c>
      <c r="F27" s="168"/>
      <c r="G27" s="169">
        <f>ROUND(E27*F27,2)</f>
        <v>0</v>
      </c>
      <c r="H27" s="168"/>
      <c r="I27" s="169">
        <f>ROUND(E27*H27,2)</f>
        <v>0</v>
      </c>
      <c r="J27" s="168"/>
      <c r="K27" s="169">
        <f>ROUND(E27*J27,2)</f>
        <v>0</v>
      </c>
      <c r="L27" s="169">
        <v>21</v>
      </c>
      <c r="M27" s="169">
        <f>G27*(1+L27/100)</f>
        <v>0</v>
      </c>
      <c r="N27" s="167">
        <v>0</v>
      </c>
      <c r="O27" s="167">
        <f>ROUND(E27*N27,2)</f>
        <v>0</v>
      </c>
      <c r="P27" s="167">
        <v>0</v>
      </c>
      <c r="Q27" s="167">
        <f>ROUND(E27*P27,2)</f>
        <v>0</v>
      </c>
      <c r="R27" s="169"/>
      <c r="S27" s="169" t="s">
        <v>164</v>
      </c>
      <c r="T27" s="170" t="s">
        <v>167</v>
      </c>
      <c r="U27" s="156">
        <v>0</v>
      </c>
      <c r="V27" s="156">
        <f>ROUND(E27*U27,2)</f>
        <v>0</v>
      </c>
      <c r="W27" s="156"/>
      <c r="X27" s="156" t="s">
        <v>317</v>
      </c>
      <c r="Y27" s="156" t="s">
        <v>114</v>
      </c>
      <c r="Z27" s="146"/>
      <c r="AA27" s="146"/>
      <c r="AB27" s="146"/>
      <c r="AC27" s="146"/>
      <c r="AD27" s="146"/>
      <c r="AE27" s="146"/>
      <c r="AF27" s="146"/>
      <c r="AG27" s="146" t="s">
        <v>318</v>
      </c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ht="22.5" outlineLevel="1">
      <c r="A28" s="164">
        <v>7</v>
      </c>
      <c r="B28" s="165" t="s">
        <v>335</v>
      </c>
      <c r="C28" s="173" t="s">
        <v>336</v>
      </c>
      <c r="D28" s="166" t="s">
        <v>334</v>
      </c>
      <c r="E28" s="167">
        <v>1</v>
      </c>
      <c r="F28" s="168"/>
      <c r="G28" s="169">
        <f>ROUND(E28*F28,2)</f>
        <v>0</v>
      </c>
      <c r="H28" s="168"/>
      <c r="I28" s="169">
        <f>ROUND(E28*H28,2)</f>
        <v>0</v>
      </c>
      <c r="J28" s="168"/>
      <c r="K28" s="169">
        <f>ROUND(E28*J28,2)</f>
        <v>0</v>
      </c>
      <c r="L28" s="169">
        <v>21</v>
      </c>
      <c r="M28" s="169">
        <f>G28*(1+L28/100)</f>
        <v>0</v>
      </c>
      <c r="N28" s="167">
        <v>0</v>
      </c>
      <c r="O28" s="167">
        <f>ROUND(E28*N28,2)</f>
        <v>0</v>
      </c>
      <c r="P28" s="167">
        <v>0</v>
      </c>
      <c r="Q28" s="167">
        <f>ROUND(E28*P28,2)</f>
        <v>0</v>
      </c>
      <c r="R28" s="169"/>
      <c r="S28" s="169" t="s">
        <v>164</v>
      </c>
      <c r="T28" s="170" t="s">
        <v>167</v>
      </c>
      <c r="U28" s="156">
        <v>0</v>
      </c>
      <c r="V28" s="156">
        <f>ROUND(E28*U28,2)</f>
        <v>0</v>
      </c>
      <c r="W28" s="156"/>
      <c r="X28" s="156" t="s">
        <v>317</v>
      </c>
      <c r="Y28" s="156" t="s">
        <v>114</v>
      </c>
      <c r="Z28" s="146"/>
      <c r="AA28" s="146"/>
      <c r="AB28" s="146"/>
      <c r="AC28" s="146"/>
      <c r="AD28" s="146"/>
      <c r="AE28" s="146"/>
      <c r="AF28" s="146"/>
      <c r="AG28" s="146" t="s">
        <v>318</v>
      </c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</row>
    <row r="29" spans="1:60" ht="22.5" outlineLevel="1">
      <c r="A29" s="164">
        <v>8</v>
      </c>
      <c r="B29" s="165" t="s">
        <v>337</v>
      </c>
      <c r="C29" s="173" t="s">
        <v>338</v>
      </c>
      <c r="D29" s="166" t="s">
        <v>334</v>
      </c>
      <c r="E29" s="167">
        <v>1</v>
      </c>
      <c r="F29" s="168"/>
      <c r="G29" s="169">
        <f>ROUND(E29*F29,2)</f>
        <v>0</v>
      </c>
      <c r="H29" s="168"/>
      <c r="I29" s="169">
        <f>ROUND(E29*H29,2)</f>
        <v>0</v>
      </c>
      <c r="J29" s="168"/>
      <c r="K29" s="169">
        <f>ROUND(E29*J29,2)</f>
        <v>0</v>
      </c>
      <c r="L29" s="169">
        <v>21</v>
      </c>
      <c r="M29" s="169">
        <f>G29*(1+L29/100)</f>
        <v>0</v>
      </c>
      <c r="N29" s="167">
        <v>0</v>
      </c>
      <c r="O29" s="167">
        <f>ROUND(E29*N29,2)</f>
        <v>0</v>
      </c>
      <c r="P29" s="167">
        <v>0</v>
      </c>
      <c r="Q29" s="167">
        <f>ROUND(E29*P29,2)</f>
        <v>0</v>
      </c>
      <c r="R29" s="169"/>
      <c r="S29" s="169" t="s">
        <v>164</v>
      </c>
      <c r="T29" s="170" t="s">
        <v>167</v>
      </c>
      <c r="U29" s="156">
        <v>0</v>
      </c>
      <c r="V29" s="156">
        <f>ROUND(E29*U29,2)</f>
        <v>0</v>
      </c>
      <c r="W29" s="156"/>
      <c r="X29" s="156" t="s">
        <v>317</v>
      </c>
      <c r="Y29" s="156" t="s">
        <v>114</v>
      </c>
      <c r="Z29" s="146"/>
      <c r="AA29" s="146"/>
      <c r="AB29" s="146"/>
      <c r="AC29" s="146"/>
      <c r="AD29" s="146"/>
      <c r="AE29" s="146"/>
      <c r="AF29" s="146"/>
      <c r="AG29" s="146" t="s">
        <v>318</v>
      </c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>
      <c r="A30" s="149" t="s">
        <v>105</v>
      </c>
      <c r="B30" s="150" t="s">
        <v>77</v>
      </c>
      <c r="C30" s="172" t="s">
        <v>28</v>
      </c>
      <c r="D30" s="160"/>
      <c r="E30" s="161"/>
      <c r="F30" s="162"/>
      <c r="G30" s="162">
        <f>SUMIF(AG31:AG51,"&lt;&gt;NOR",G31:G51)</f>
        <v>0</v>
      </c>
      <c r="H30" s="162"/>
      <c r="I30" s="162">
        <f>SUM(I31:I51)</f>
        <v>0</v>
      </c>
      <c r="J30" s="162"/>
      <c r="K30" s="162">
        <f>SUM(K31:K51)</f>
        <v>0</v>
      </c>
      <c r="L30" s="162"/>
      <c r="M30" s="162">
        <f>SUM(M31:M51)</f>
        <v>0</v>
      </c>
      <c r="N30" s="161"/>
      <c r="O30" s="161">
        <f>SUM(O31:O51)</f>
        <v>0</v>
      </c>
      <c r="P30" s="161"/>
      <c r="Q30" s="161">
        <f>SUM(Q31:Q51)</f>
        <v>0</v>
      </c>
      <c r="R30" s="162"/>
      <c r="S30" s="162"/>
      <c r="T30" s="163"/>
      <c r="U30" s="159"/>
      <c r="V30" s="159">
        <f>SUM(V31:V51)</f>
        <v>0</v>
      </c>
      <c r="W30" s="159"/>
      <c r="X30" s="159"/>
      <c r="Y30" s="159"/>
      <c r="AG30" t="s">
        <v>106</v>
      </c>
    </row>
    <row r="31" spans="1:60" outlineLevel="1">
      <c r="A31" s="164">
        <v>9</v>
      </c>
      <c r="B31" s="165" t="s">
        <v>339</v>
      </c>
      <c r="C31" s="173" t="s">
        <v>340</v>
      </c>
      <c r="D31" s="166" t="s">
        <v>316</v>
      </c>
      <c r="E31" s="167">
        <v>1</v>
      </c>
      <c r="F31" s="168"/>
      <c r="G31" s="169">
        <f>ROUND(E31*F31,2)</f>
        <v>0</v>
      </c>
      <c r="H31" s="168"/>
      <c r="I31" s="169">
        <f>ROUND(E31*H31,2)</f>
        <v>0</v>
      </c>
      <c r="J31" s="168"/>
      <c r="K31" s="169">
        <f>ROUND(E31*J31,2)</f>
        <v>0</v>
      </c>
      <c r="L31" s="169">
        <v>21</v>
      </c>
      <c r="M31" s="169">
        <f>G31*(1+L31/100)</f>
        <v>0</v>
      </c>
      <c r="N31" s="167">
        <v>0</v>
      </c>
      <c r="O31" s="167">
        <f>ROUND(E31*N31,2)</f>
        <v>0</v>
      </c>
      <c r="P31" s="167">
        <v>0</v>
      </c>
      <c r="Q31" s="167">
        <f>ROUND(E31*P31,2)</f>
        <v>0</v>
      </c>
      <c r="R31" s="169"/>
      <c r="S31" s="169" t="s">
        <v>111</v>
      </c>
      <c r="T31" s="170" t="s">
        <v>167</v>
      </c>
      <c r="U31" s="156">
        <v>0</v>
      </c>
      <c r="V31" s="156">
        <f>ROUND(E31*U31,2)</f>
        <v>0</v>
      </c>
      <c r="W31" s="156"/>
      <c r="X31" s="156" t="s">
        <v>317</v>
      </c>
      <c r="Y31" s="156" t="s">
        <v>114</v>
      </c>
      <c r="Z31" s="146"/>
      <c r="AA31" s="146"/>
      <c r="AB31" s="146"/>
      <c r="AC31" s="146"/>
      <c r="AD31" s="146"/>
      <c r="AE31" s="146"/>
      <c r="AF31" s="146"/>
      <c r="AG31" s="146" t="s">
        <v>318</v>
      </c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ht="33.75" outlineLevel="2">
      <c r="A32" s="153"/>
      <c r="B32" s="154"/>
      <c r="C32" s="235" t="s">
        <v>367</v>
      </c>
      <c r="D32" s="236"/>
      <c r="E32" s="236"/>
      <c r="F32" s="236"/>
      <c r="G32" s="236"/>
      <c r="H32" s="156"/>
      <c r="I32" s="156"/>
      <c r="J32" s="156"/>
      <c r="K32" s="156"/>
      <c r="L32" s="156"/>
      <c r="M32" s="156"/>
      <c r="N32" s="155"/>
      <c r="O32" s="155"/>
      <c r="P32" s="155"/>
      <c r="Q32" s="155"/>
      <c r="R32" s="156"/>
      <c r="S32" s="156"/>
      <c r="T32" s="156"/>
      <c r="U32" s="156"/>
      <c r="V32" s="156"/>
      <c r="W32" s="156"/>
      <c r="X32" s="156"/>
      <c r="Y32" s="156"/>
      <c r="Z32" s="146"/>
      <c r="AA32" s="146"/>
      <c r="AB32" s="146"/>
      <c r="AC32" s="146"/>
      <c r="AD32" s="146"/>
      <c r="AE32" s="146"/>
      <c r="AF32" s="146"/>
      <c r="AG32" s="146" t="s">
        <v>223</v>
      </c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71" t="str">
        <f>C32</f>
        <v>Náklady na vyhotovení dokumentace skutečného provedení stavby a její předání objednateli v požadované formě a požadovaném počtu.		Dokumentace skutečného provedení bude minimálně obsahovat kompletní výkresy skutečného provedení a kompletní seznam použitých materiálů. Dokumentace skutečného provedení bude zahrnovat kromě výše uvedeného tyto následující části:</v>
      </c>
      <c r="BB32" s="146"/>
      <c r="BC32" s="146"/>
      <c r="BD32" s="146"/>
      <c r="BE32" s="146"/>
      <c r="BF32" s="146"/>
      <c r="BG32" s="146"/>
      <c r="BH32" s="146"/>
    </row>
    <row r="33" spans="1:60" outlineLevel="3">
      <c r="A33" s="153"/>
      <c r="B33" s="154"/>
      <c r="C33" s="233" t="s">
        <v>368</v>
      </c>
      <c r="D33" s="234"/>
      <c r="E33" s="234"/>
      <c r="F33" s="234"/>
      <c r="G33" s="234"/>
      <c r="H33" s="156"/>
      <c r="I33" s="156"/>
      <c r="J33" s="156"/>
      <c r="K33" s="156"/>
      <c r="L33" s="156"/>
      <c r="M33" s="156"/>
      <c r="N33" s="155"/>
      <c r="O33" s="155"/>
      <c r="P33" s="155"/>
      <c r="Q33" s="155"/>
      <c r="R33" s="156"/>
      <c r="S33" s="156"/>
      <c r="T33" s="156"/>
      <c r="U33" s="156"/>
      <c r="V33" s="156"/>
      <c r="W33" s="156"/>
      <c r="X33" s="156"/>
      <c r="Y33" s="156"/>
      <c r="Z33" s="146"/>
      <c r="AA33" s="146"/>
      <c r="AB33" s="146"/>
      <c r="AC33" s="146"/>
      <c r="AD33" s="146"/>
      <c r="AE33" s="146"/>
      <c r="AF33" s="146"/>
      <c r="AG33" s="146" t="s">
        <v>223</v>
      </c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outlineLevel="3">
      <c r="A34" s="153"/>
      <c r="B34" s="154"/>
      <c r="C34" s="233" t="s">
        <v>341</v>
      </c>
      <c r="D34" s="234"/>
      <c r="E34" s="234"/>
      <c r="F34" s="234"/>
      <c r="G34" s="234"/>
      <c r="H34" s="156"/>
      <c r="I34" s="156"/>
      <c r="J34" s="156"/>
      <c r="K34" s="156"/>
      <c r="L34" s="156"/>
      <c r="M34" s="156"/>
      <c r="N34" s="155"/>
      <c r="O34" s="155"/>
      <c r="P34" s="155"/>
      <c r="Q34" s="155"/>
      <c r="R34" s="156"/>
      <c r="S34" s="156"/>
      <c r="T34" s="156"/>
      <c r="U34" s="156"/>
      <c r="V34" s="156"/>
      <c r="W34" s="156"/>
      <c r="X34" s="156"/>
      <c r="Y34" s="156"/>
      <c r="Z34" s="146"/>
      <c r="AA34" s="146"/>
      <c r="AB34" s="146"/>
      <c r="AC34" s="146"/>
      <c r="AD34" s="146"/>
      <c r="AE34" s="146"/>
      <c r="AF34" s="146"/>
      <c r="AG34" s="146" t="s">
        <v>223</v>
      </c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outlineLevel="3">
      <c r="A35" s="153"/>
      <c r="B35" s="154"/>
      <c r="C35" s="233" t="s">
        <v>369</v>
      </c>
      <c r="D35" s="234"/>
      <c r="E35" s="234"/>
      <c r="F35" s="234"/>
      <c r="G35" s="234"/>
      <c r="H35" s="156"/>
      <c r="I35" s="156"/>
      <c r="J35" s="156"/>
      <c r="K35" s="156"/>
      <c r="L35" s="156"/>
      <c r="M35" s="156"/>
      <c r="N35" s="155"/>
      <c r="O35" s="155"/>
      <c r="P35" s="155"/>
      <c r="Q35" s="155"/>
      <c r="R35" s="156"/>
      <c r="S35" s="156"/>
      <c r="T35" s="156"/>
      <c r="U35" s="156"/>
      <c r="V35" s="156"/>
      <c r="W35" s="156"/>
      <c r="X35" s="156"/>
      <c r="Y35" s="156"/>
      <c r="Z35" s="146"/>
      <c r="AA35" s="146"/>
      <c r="AB35" s="146"/>
      <c r="AC35" s="146"/>
      <c r="AD35" s="146"/>
      <c r="AE35" s="146"/>
      <c r="AF35" s="146"/>
      <c r="AG35" s="146" t="s">
        <v>223</v>
      </c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outlineLevel="3">
      <c r="A36" s="153"/>
      <c r="B36" s="154"/>
      <c r="C36" s="233" t="s">
        <v>370</v>
      </c>
      <c r="D36" s="234"/>
      <c r="E36" s="234"/>
      <c r="F36" s="234"/>
      <c r="G36" s="234"/>
      <c r="H36" s="156"/>
      <c r="I36" s="156"/>
      <c r="J36" s="156"/>
      <c r="K36" s="156"/>
      <c r="L36" s="156"/>
      <c r="M36" s="156"/>
      <c r="N36" s="155"/>
      <c r="O36" s="155"/>
      <c r="P36" s="155"/>
      <c r="Q36" s="155"/>
      <c r="R36" s="156"/>
      <c r="S36" s="156"/>
      <c r="T36" s="156"/>
      <c r="U36" s="156"/>
      <c r="V36" s="156"/>
      <c r="W36" s="156"/>
      <c r="X36" s="156"/>
      <c r="Y36" s="156"/>
      <c r="Z36" s="146"/>
      <c r="AA36" s="146"/>
      <c r="AB36" s="146"/>
      <c r="AC36" s="146"/>
      <c r="AD36" s="146"/>
      <c r="AE36" s="146"/>
      <c r="AF36" s="146"/>
      <c r="AG36" s="146" t="s">
        <v>223</v>
      </c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ht="33.75" outlineLevel="3">
      <c r="A37" s="153"/>
      <c r="B37" s="154"/>
      <c r="C37" s="233" t="s">
        <v>342</v>
      </c>
      <c r="D37" s="234"/>
      <c r="E37" s="234"/>
      <c r="F37" s="234"/>
      <c r="G37" s="234"/>
      <c r="H37" s="156"/>
      <c r="I37" s="156"/>
      <c r="J37" s="156"/>
      <c r="K37" s="156"/>
      <c r="L37" s="156"/>
      <c r="M37" s="156"/>
      <c r="N37" s="155"/>
      <c r="O37" s="155"/>
      <c r="P37" s="155"/>
      <c r="Q37" s="155"/>
      <c r="R37" s="156"/>
      <c r="S37" s="156"/>
      <c r="T37" s="156"/>
      <c r="U37" s="156"/>
      <c r="V37" s="156"/>
      <c r="W37" s="156"/>
      <c r="X37" s="156"/>
      <c r="Y37" s="156"/>
      <c r="Z37" s="146"/>
      <c r="AA37" s="146"/>
      <c r="AB37" s="146"/>
      <c r="AC37" s="146"/>
      <c r="AD37" s="146"/>
      <c r="AE37" s="146"/>
      <c r="AF37" s="146"/>
      <c r="AG37" s="146" t="s">
        <v>223</v>
      </c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71" t="str">
        <f>C37</f>
        <v>Dokumentace skutečného provedení bude zhotovitelem předána objednateli v dohodnutém počtu  paré a bude předána objednateli před vydáním protokolu o evidenci prací nebo před vydáním potvrzení o předání díla. Současně bude objednateli předána v jednom vyhotovení v digitální formě.</v>
      </c>
      <c r="BB37" s="146"/>
      <c r="BC37" s="146"/>
      <c r="BD37" s="146"/>
      <c r="BE37" s="146"/>
      <c r="BF37" s="146"/>
      <c r="BG37" s="146"/>
      <c r="BH37" s="146"/>
    </row>
    <row r="38" spans="1:60" outlineLevel="1">
      <c r="A38" s="164">
        <v>10</v>
      </c>
      <c r="B38" s="165" t="s">
        <v>343</v>
      </c>
      <c r="C38" s="173" t="s">
        <v>344</v>
      </c>
      <c r="D38" s="166" t="s">
        <v>316</v>
      </c>
      <c r="E38" s="167">
        <v>1</v>
      </c>
      <c r="F38" s="168"/>
      <c r="G38" s="169">
        <f>ROUND(E38*F38,2)</f>
        <v>0</v>
      </c>
      <c r="H38" s="168"/>
      <c r="I38" s="169">
        <f>ROUND(E38*H38,2)</f>
        <v>0</v>
      </c>
      <c r="J38" s="168"/>
      <c r="K38" s="169">
        <f>ROUND(E38*J38,2)</f>
        <v>0</v>
      </c>
      <c r="L38" s="169">
        <v>21</v>
      </c>
      <c r="M38" s="169">
        <f>G38*(1+L38/100)</f>
        <v>0</v>
      </c>
      <c r="N38" s="167">
        <v>0</v>
      </c>
      <c r="O38" s="167">
        <f>ROUND(E38*N38,2)</f>
        <v>0</v>
      </c>
      <c r="P38" s="167">
        <v>0</v>
      </c>
      <c r="Q38" s="167">
        <f>ROUND(E38*P38,2)</f>
        <v>0</v>
      </c>
      <c r="R38" s="169"/>
      <c r="S38" s="169" t="s">
        <v>164</v>
      </c>
      <c r="T38" s="170" t="s">
        <v>167</v>
      </c>
      <c r="U38" s="156">
        <v>0</v>
      </c>
      <c r="V38" s="156">
        <f>ROUND(E38*U38,2)</f>
        <v>0</v>
      </c>
      <c r="W38" s="156"/>
      <c r="X38" s="156" t="s">
        <v>317</v>
      </c>
      <c r="Y38" s="156" t="s">
        <v>114</v>
      </c>
      <c r="Z38" s="146"/>
      <c r="AA38" s="146"/>
      <c r="AB38" s="146"/>
      <c r="AC38" s="146"/>
      <c r="AD38" s="146"/>
      <c r="AE38" s="146"/>
      <c r="AF38" s="146"/>
      <c r="AG38" s="146" t="s">
        <v>318</v>
      </c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ht="22.5" outlineLevel="1">
      <c r="A39" s="164">
        <v>11</v>
      </c>
      <c r="B39" s="165" t="s">
        <v>66</v>
      </c>
      <c r="C39" s="173" t="s">
        <v>345</v>
      </c>
      <c r="D39" s="166" t="s">
        <v>334</v>
      </c>
      <c r="E39" s="167">
        <v>1</v>
      </c>
      <c r="F39" s="168"/>
      <c r="G39" s="169">
        <f>ROUND(E39*F39,2)</f>
        <v>0</v>
      </c>
      <c r="H39" s="168"/>
      <c r="I39" s="169">
        <f>ROUND(E39*H39,2)</f>
        <v>0</v>
      </c>
      <c r="J39" s="168"/>
      <c r="K39" s="169">
        <f>ROUND(E39*J39,2)</f>
        <v>0</v>
      </c>
      <c r="L39" s="169">
        <v>21</v>
      </c>
      <c r="M39" s="169">
        <f>G39*(1+L39/100)</f>
        <v>0</v>
      </c>
      <c r="N39" s="167">
        <v>0</v>
      </c>
      <c r="O39" s="167">
        <f>ROUND(E39*N39,2)</f>
        <v>0</v>
      </c>
      <c r="P39" s="167">
        <v>0</v>
      </c>
      <c r="Q39" s="167">
        <f>ROUND(E39*P39,2)</f>
        <v>0</v>
      </c>
      <c r="R39" s="169"/>
      <c r="S39" s="169" t="s">
        <v>164</v>
      </c>
      <c r="T39" s="170" t="s">
        <v>167</v>
      </c>
      <c r="U39" s="156">
        <v>0</v>
      </c>
      <c r="V39" s="156">
        <f>ROUND(E39*U39,2)</f>
        <v>0</v>
      </c>
      <c r="W39" s="156"/>
      <c r="X39" s="156" t="s">
        <v>317</v>
      </c>
      <c r="Y39" s="156" t="s">
        <v>114</v>
      </c>
      <c r="Z39" s="146"/>
      <c r="AA39" s="146"/>
      <c r="AB39" s="146"/>
      <c r="AC39" s="146"/>
      <c r="AD39" s="146"/>
      <c r="AE39" s="146"/>
      <c r="AF39" s="146"/>
      <c r="AG39" s="146" t="s">
        <v>318</v>
      </c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1">
      <c r="A40" s="164">
        <v>12</v>
      </c>
      <c r="B40" s="165" t="s">
        <v>346</v>
      </c>
      <c r="C40" s="173" t="s">
        <v>347</v>
      </c>
      <c r="D40" s="166" t="s">
        <v>348</v>
      </c>
      <c r="E40" s="167">
        <v>1</v>
      </c>
      <c r="F40" s="168"/>
      <c r="G40" s="169">
        <f>ROUND(E40*F40,2)</f>
        <v>0</v>
      </c>
      <c r="H40" s="168"/>
      <c r="I40" s="169">
        <f>ROUND(E40*H40,2)</f>
        <v>0</v>
      </c>
      <c r="J40" s="168"/>
      <c r="K40" s="169">
        <f>ROUND(E40*J40,2)</f>
        <v>0</v>
      </c>
      <c r="L40" s="169">
        <v>21</v>
      </c>
      <c r="M40" s="169">
        <f>G40*(1+L40/100)</f>
        <v>0</v>
      </c>
      <c r="N40" s="167">
        <v>0</v>
      </c>
      <c r="O40" s="167">
        <f>ROUND(E40*N40,2)</f>
        <v>0</v>
      </c>
      <c r="P40" s="167">
        <v>0</v>
      </c>
      <c r="Q40" s="167">
        <f>ROUND(E40*P40,2)</f>
        <v>0</v>
      </c>
      <c r="R40" s="169"/>
      <c r="S40" s="169" t="s">
        <v>164</v>
      </c>
      <c r="T40" s="170" t="s">
        <v>167</v>
      </c>
      <c r="U40" s="156">
        <v>0</v>
      </c>
      <c r="V40" s="156">
        <f>ROUND(E40*U40,2)</f>
        <v>0</v>
      </c>
      <c r="W40" s="156"/>
      <c r="X40" s="156" t="s">
        <v>317</v>
      </c>
      <c r="Y40" s="156" t="s">
        <v>114</v>
      </c>
      <c r="Z40" s="146"/>
      <c r="AA40" s="146"/>
      <c r="AB40" s="146"/>
      <c r="AC40" s="146"/>
      <c r="AD40" s="146"/>
      <c r="AE40" s="146"/>
      <c r="AF40" s="146"/>
      <c r="AG40" s="146" t="s">
        <v>318</v>
      </c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outlineLevel="2">
      <c r="A41" s="153"/>
      <c r="B41" s="154"/>
      <c r="C41" s="235" t="s">
        <v>349</v>
      </c>
      <c r="D41" s="236"/>
      <c r="E41" s="236"/>
      <c r="F41" s="236"/>
      <c r="G41" s="236"/>
      <c r="H41" s="156"/>
      <c r="I41" s="156"/>
      <c r="J41" s="156"/>
      <c r="K41" s="156"/>
      <c r="L41" s="156"/>
      <c r="M41" s="156"/>
      <c r="N41" s="155"/>
      <c r="O41" s="155"/>
      <c r="P41" s="155"/>
      <c r="Q41" s="155"/>
      <c r="R41" s="156"/>
      <c r="S41" s="156"/>
      <c r="T41" s="156"/>
      <c r="U41" s="156"/>
      <c r="V41" s="156"/>
      <c r="W41" s="156"/>
      <c r="X41" s="156"/>
      <c r="Y41" s="156"/>
      <c r="Z41" s="146"/>
      <c r="AA41" s="146"/>
      <c r="AB41" s="146"/>
      <c r="AC41" s="146"/>
      <c r="AD41" s="146"/>
      <c r="AE41" s="146"/>
      <c r="AF41" s="146"/>
      <c r="AG41" s="146" t="s">
        <v>223</v>
      </c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71" t="str">
        <f>C41</f>
        <v>-zahrnuje dopravní opatření (dopravní značky a zařízení, zákazy vjezdu, vstupu), dočasné zábory a dopravní zařízení</v>
      </c>
      <c r="BB41" s="146"/>
      <c r="BC41" s="146"/>
      <c r="BD41" s="146"/>
      <c r="BE41" s="146"/>
      <c r="BF41" s="146"/>
      <c r="BG41" s="146"/>
      <c r="BH41" s="146"/>
    </row>
    <row r="42" spans="1:60" outlineLevel="1">
      <c r="A42" s="164">
        <v>13</v>
      </c>
      <c r="B42" s="165" t="s">
        <v>350</v>
      </c>
      <c r="C42" s="173" t="s">
        <v>351</v>
      </c>
      <c r="D42" s="166" t="s">
        <v>316</v>
      </c>
      <c r="E42" s="167">
        <v>1</v>
      </c>
      <c r="F42" s="168"/>
      <c r="G42" s="169">
        <f>ROUND(E42*F42,2)</f>
        <v>0</v>
      </c>
      <c r="H42" s="168"/>
      <c r="I42" s="169">
        <f>ROUND(E42*H42,2)</f>
        <v>0</v>
      </c>
      <c r="J42" s="168"/>
      <c r="K42" s="169">
        <f>ROUND(E42*J42,2)</f>
        <v>0</v>
      </c>
      <c r="L42" s="169">
        <v>21</v>
      </c>
      <c r="M42" s="169">
        <f>G42*(1+L42/100)</f>
        <v>0</v>
      </c>
      <c r="N42" s="167">
        <v>0</v>
      </c>
      <c r="O42" s="167">
        <f>ROUND(E42*N42,2)</f>
        <v>0</v>
      </c>
      <c r="P42" s="167">
        <v>0</v>
      </c>
      <c r="Q42" s="167">
        <f>ROUND(E42*P42,2)</f>
        <v>0</v>
      </c>
      <c r="R42" s="169"/>
      <c r="S42" s="169" t="s">
        <v>164</v>
      </c>
      <c r="T42" s="170" t="s">
        <v>167</v>
      </c>
      <c r="U42" s="156">
        <v>0</v>
      </c>
      <c r="V42" s="156">
        <f>ROUND(E42*U42,2)</f>
        <v>0</v>
      </c>
      <c r="W42" s="156"/>
      <c r="X42" s="156" t="s">
        <v>317</v>
      </c>
      <c r="Y42" s="156" t="s">
        <v>114</v>
      </c>
      <c r="Z42" s="146"/>
      <c r="AA42" s="146"/>
      <c r="AB42" s="146"/>
      <c r="AC42" s="146"/>
      <c r="AD42" s="146"/>
      <c r="AE42" s="146"/>
      <c r="AF42" s="146"/>
      <c r="AG42" s="146" t="s">
        <v>318</v>
      </c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outlineLevel="2">
      <c r="A43" s="153"/>
      <c r="B43" s="154"/>
      <c r="C43" s="235" t="s">
        <v>352</v>
      </c>
      <c r="D43" s="236"/>
      <c r="E43" s="236"/>
      <c r="F43" s="236"/>
      <c r="G43" s="236"/>
      <c r="H43" s="156"/>
      <c r="I43" s="156"/>
      <c r="J43" s="156"/>
      <c r="K43" s="156"/>
      <c r="L43" s="156"/>
      <c r="M43" s="156"/>
      <c r="N43" s="155"/>
      <c r="O43" s="155"/>
      <c r="P43" s="155"/>
      <c r="Q43" s="155"/>
      <c r="R43" s="156"/>
      <c r="S43" s="156"/>
      <c r="T43" s="156"/>
      <c r="U43" s="156"/>
      <c r="V43" s="156"/>
      <c r="W43" s="156"/>
      <c r="X43" s="156"/>
      <c r="Y43" s="156"/>
      <c r="Z43" s="146"/>
      <c r="AA43" s="146"/>
      <c r="AB43" s="146"/>
      <c r="AC43" s="146"/>
      <c r="AD43" s="146"/>
      <c r="AE43" s="146"/>
      <c r="AF43" s="146"/>
      <c r="AG43" s="146" t="s">
        <v>223</v>
      </c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outlineLevel="3">
      <c r="A44" s="153"/>
      <c r="B44" s="154"/>
      <c r="C44" s="233" t="s">
        <v>371</v>
      </c>
      <c r="D44" s="234"/>
      <c r="E44" s="234"/>
      <c r="F44" s="234"/>
      <c r="G44" s="234"/>
      <c r="H44" s="156"/>
      <c r="I44" s="156"/>
      <c r="J44" s="156"/>
      <c r="K44" s="156"/>
      <c r="L44" s="156"/>
      <c r="M44" s="156"/>
      <c r="N44" s="155"/>
      <c r="O44" s="155"/>
      <c r="P44" s="155"/>
      <c r="Q44" s="155"/>
      <c r="R44" s="156"/>
      <c r="S44" s="156"/>
      <c r="T44" s="156"/>
      <c r="U44" s="156"/>
      <c r="V44" s="156"/>
      <c r="W44" s="156"/>
      <c r="X44" s="156"/>
      <c r="Y44" s="156"/>
      <c r="Z44" s="146"/>
      <c r="AA44" s="146"/>
      <c r="AB44" s="146"/>
      <c r="AC44" s="146"/>
      <c r="AD44" s="146"/>
      <c r="AE44" s="146"/>
      <c r="AF44" s="146"/>
      <c r="AG44" s="146" t="s">
        <v>223</v>
      </c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</row>
    <row r="45" spans="1:60" outlineLevel="3">
      <c r="A45" s="153"/>
      <c r="B45" s="154"/>
      <c r="C45" s="233" t="s">
        <v>372</v>
      </c>
      <c r="D45" s="234"/>
      <c r="E45" s="234"/>
      <c r="F45" s="234"/>
      <c r="G45" s="234"/>
      <c r="H45" s="156"/>
      <c r="I45" s="156"/>
      <c r="J45" s="156"/>
      <c r="K45" s="156"/>
      <c r="L45" s="156"/>
      <c r="M45" s="156"/>
      <c r="N45" s="155"/>
      <c r="O45" s="155"/>
      <c r="P45" s="155"/>
      <c r="Q45" s="155"/>
      <c r="R45" s="156"/>
      <c r="S45" s="156"/>
      <c r="T45" s="156"/>
      <c r="U45" s="156"/>
      <c r="V45" s="156"/>
      <c r="W45" s="156"/>
      <c r="X45" s="156"/>
      <c r="Y45" s="156"/>
      <c r="Z45" s="146"/>
      <c r="AA45" s="146"/>
      <c r="AB45" s="146"/>
      <c r="AC45" s="146"/>
      <c r="AD45" s="146"/>
      <c r="AE45" s="146"/>
      <c r="AF45" s="146"/>
      <c r="AG45" s="146" t="s">
        <v>223</v>
      </c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outlineLevel="3">
      <c r="A46" s="153"/>
      <c r="B46" s="154"/>
      <c r="C46" s="233" t="s">
        <v>373</v>
      </c>
      <c r="D46" s="234"/>
      <c r="E46" s="234"/>
      <c r="F46" s="234"/>
      <c r="G46" s="234"/>
      <c r="H46" s="156"/>
      <c r="I46" s="156"/>
      <c r="J46" s="156"/>
      <c r="K46" s="156"/>
      <c r="L46" s="156"/>
      <c r="M46" s="156"/>
      <c r="N46" s="155"/>
      <c r="O46" s="155"/>
      <c r="P46" s="155"/>
      <c r="Q46" s="155"/>
      <c r="R46" s="156"/>
      <c r="S46" s="156"/>
      <c r="T46" s="156"/>
      <c r="U46" s="156"/>
      <c r="V46" s="156"/>
      <c r="W46" s="156"/>
      <c r="X46" s="156"/>
      <c r="Y46" s="156"/>
      <c r="Z46" s="146"/>
      <c r="AA46" s="146"/>
      <c r="AB46" s="146"/>
      <c r="AC46" s="146"/>
      <c r="AD46" s="146"/>
      <c r="AE46" s="146"/>
      <c r="AF46" s="146"/>
      <c r="AG46" s="146" t="s">
        <v>223</v>
      </c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3">
      <c r="A47" s="153"/>
      <c r="B47" s="154"/>
      <c r="C47" s="233" t="s">
        <v>353</v>
      </c>
      <c r="D47" s="234"/>
      <c r="E47" s="234"/>
      <c r="F47" s="234"/>
      <c r="G47" s="234"/>
      <c r="H47" s="156"/>
      <c r="I47" s="156"/>
      <c r="J47" s="156"/>
      <c r="K47" s="156"/>
      <c r="L47" s="156"/>
      <c r="M47" s="156"/>
      <c r="N47" s="155"/>
      <c r="O47" s="155"/>
      <c r="P47" s="155"/>
      <c r="Q47" s="155"/>
      <c r="R47" s="156"/>
      <c r="S47" s="156"/>
      <c r="T47" s="156"/>
      <c r="U47" s="156"/>
      <c r="V47" s="156"/>
      <c r="W47" s="156"/>
      <c r="X47" s="156"/>
      <c r="Y47" s="156"/>
      <c r="Z47" s="146"/>
      <c r="AA47" s="146"/>
      <c r="AB47" s="146"/>
      <c r="AC47" s="146"/>
      <c r="AD47" s="146"/>
      <c r="AE47" s="146"/>
      <c r="AF47" s="146"/>
      <c r="AG47" s="146" t="s">
        <v>223</v>
      </c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outlineLevel="1">
      <c r="A48" s="164">
        <v>14</v>
      </c>
      <c r="B48" s="165" t="s">
        <v>354</v>
      </c>
      <c r="C48" s="173" t="s">
        <v>355</v>
      </c>
      <c r="D48" s="166" t="s">
        <v>348</v>
      </c>
      <c r="E48" s="167">
        <v>1</v>
      </c>
      <c r="F48" s="168"/>
      <c r="G48" s="169">
        <f>ROUND(E48*F48,2)</f>
        <v>0</v>
      </c>
      <c r="H48" s="168"/>
      <c r="I48" s="169">
        <f>ROUND(E48*H48,2)</f>
        <v>0</v>
      </c>
      <c r="J48" s="168"/>
      <c r="K48" s="169">
        <f>ROUND(E48*J48,2)</f>
        <v>0</v>
      </c>
      <c r="L48" s="169">
        <v>21</v>
      </c>
      <c r="M48" s="169">
        <f>G48*(1+L48/100)</f>
        <v>0</v>
      </c>
      <c r="N48" s="167">
        <v>0</v>
      </c>
      <c r="O48" s="167">
        <f>ROUND(E48*N48,2)</f>
        <v>0</v>
      </c>
      <c r="P48" s="167">
        <v>0</v>
      </c>
      <c r="Q48" s="167">
        <f>ROUND(E48*P48,2)</f>
        <v>0</v>
      </c>
      <c r="R48" s="169"/>
      <c r="S48" s="169" t="s">
        <v>164</v>
      </c>
      <c r="T48" s="170" t="s">
        <v>167</v>
      </c>
      <c r="U48" s="156">
        <v>0</v>
      </c>
      <c r="V48" s="156">
        <f>ROUND(E48*U48,2)</f>
        <v>0</v>
      </c>
      <c r="W48" s="156"/>
      <c r="X48" s="156" t="s">
        <v>317</v>
      </c>
      <c r="Y48" s="156" t="s">
        <v>114</v>
      </c>
      <c r="Z48" s="146"/>
      <c r="AA48" s="146"/>
      <c r="AB48" s="146"/>
      <c r="AC48" s="146"/>
      <c r="AD48" s="146"/>
      <c r="AE48" s="146"/>
      <c r="AF48" s="146"/>
      <c r="AG48" s="146" t="s">
        <v>318</v>
      </c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outlineLevel="2">
      <c r="A49" s="153"/>
      <c r="B49" s="154"/>
      <c r="C49" s="235" t="s">
        <v>356</v>
      </c>
      <c r="D49" s="236"/>
      <c r="E49" s="236"/>
      <c r="F49" s="236"/>
      <c r="G49" s="236"/>
      <c r="H49" s="156"/>
      <c r="I49" s="156"/>
      <c r="J49" s="156"/>
      <c r="K49" s="156"/>
      <c r="L49" s="156"/>
      <c r="M49" s="156"/>
      <c r="N49" s="155"/>
      <c r="O49" s="155"/>
      <c r="P49" s="155"/>
      <c r="Q49" s="155"/>
      <c r="R49" s="156"/>
      <c r="S49" s="156"/>
      <c r="T49" s="156"/>
      <c r="U49" s="156"/>
      <c r="V49" s="156"/>
      <c r="W49" s="156"/>
      <c r="X49" s="156"/>
      <c r="Y49" s="156"/>
      <c r="Z49" s="146"/>
      <c r="AA49" s="146"/>
      <c r="AB49" s="146"/>
      <c r="AC49" s="146"/>
      <c r="AD49" s="146"/>
      <c r="AE49" s="146"/>
      <c r="AF49" s="146"/>
      <c r="AG49" s="146" t="s">
        <v>223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outlineLevel="1">
      <c r="A50" s="164">
        <v>15</v>
      </c>
      <c r="B50" s="165" t="s">
        <v>357</v>
      </c>
      <c r="C50" s="173" t="s">
        <v>358</v>
      </c>
      <c r="D50" s="166" t="s">
        <v>244</v>
      </c>
      <c r="E50" s="167">
        <v>6</v>
      </c>
      <c r="F50" s="168"/>
      <c r="G50" s="169">
        <f>ROUND(E50*F50,2)</f>
        <v>0</v>
      </c>
      <c r="H50" s="168"/>
      <c r="I50" s="169">
        <f>ROUND(E50*H50,2)</f>
        <v>0</v>
      </c>
      <c r="J50" s="168"/>
      <c r="K50" s="169">
        <f>ROUND(E50*J50,2)</f>
        <v>0</v>
      </c>
      <c r="L50" s="169">
        <v>21</v>
      </c>
      <c r="M50" s="169">
        <f>G50*(1+L50/100)</f>
        <v>0</v>
      </c>
      <c r="N50" s="167">
        <v>0</v>
      </c>
      <c r="O50" s="167">
        <f>ROUND(E50*N50,2)</f>
        <v>0</v>
      </c>
      <c r="P50" s="167">
        <v>0</v>
      </c>
      <c r="Q50" s="167">
        <f>ROUND(E50*P50,2)</f>
        <v>0</v>
      </c>
      <c r="R50" s="169"/>
      <c r="S50" s="169" t="s">
        <v>164</v>
      </c>
      <c r="T50" s="170" t="s">
        <v>167</v>
      </c>
      <c r="U50" s="156">
        <v>0</v>
      </c>
      <c r="V50" s="156">
        <f>ROUND(E50*U50,2)</f>
        <v>0</v>
      </c>
      <c r="W50" s="156"/>
      <c r="X50" s="156" t="s">
        <v>317</v>
      </c>
      <c r="Y50" s="156" t="s">
        <v>114</v>
      </c>
      <c r="Z50" s="146"/>
      <c r="AA50" s="146"/>
      <c r="AB50" s="146"/>
      <c r="AC50" s="146"/>
      <c r="AD50" s="146"/>
      <c r="AE50" s="146"/>
      <c r="AF50" s="146"/>
      <c r="AG50" s="146" t="s">
        <v>318</v>
      </c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ht="22.5" outlineLevel="1">
      <c r="A51" s="164">
        <v>16</v>
      </c>
      <c r="B51" s="165" t="s">
        <v>68</v>
      </c>
      <c r="C51" s="173" t="s">
        <v>359</v>
      </c>
      <c r="D51" s="166" t="s">
        <v>250</v>
      </c>
      <c r="E51" s="167">
        <v>1</v>
      </c>
      <c r="F51" s="168"/>
      <c r="G51" s="169">
        <f>ROUND(E51*F51,2)</f>
        <v>0</v>
      </c>
      <c r="H51" s="168"/>
      <c r="I51" s="169">
        <f>ROUND(E51*H51,2)</f>
        <v>0</v>
      </c>
      <c r="J51" s="168"/>
      <c r="K51" s="169">
        <f>ROUND(E51*J51,2)</f>
        <v>0</v>
      </c>
      <c r="L51" s="169">
        <v>21</v>
      </c>
      <c r="M51" s="169">
        <f>G51*(1+L51/100)</f>
        <v>0</v>
      </c>
      <c r="N51" s="167">
        <v>0</v>
      </c>
      <c r="O51" s="167">
        <f>ROUND(E51*N51,2)</f>
        <v>0</v>
      </c>
      <c r="P51" s="167">
        <v>0</v>
      </c>
      <c r="Q51" s="167">
        <f>ROUND(E51*P51,2)</f>
        <v>0</v>
      </c>
      <c r="R51" s="169"/>
      <c r="S51" s="169" t="s">
        <v>164</v>
      </c>
      <c r="T51" s="170" t="s">
        <v>167</v>
      </c>
      <c r="U51" s="156">
        <v>0</v>
      </c>
      <c r="V51" s="156">
        <f>ROUND(E51*U51,2)</f>
        <v>0</v>
      </c>
      <c r="W51" s="156"/>
      <c r="X51" s="156" t="s">
        <v>317</v>
      </c>
      <c r="Y51" s="156" t="s">
        <v>114</v>
      </c>
      <c r="Z51" s="146"/>
      <c r="AA51" s="146"/>
      <c r="AB51" s="146"/>
      <c r="AC51" s="146"/>
      <c r="AD51" s="146"/>
      <c r="AE51" s="146"/>
      <c r="AF51" s="146"/>
      <c r="AG51" s="146" t="s">
        <v>318</v>
      </c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>
      <c r="A52" s="3"/>
      <c r="B52" s="4"/>
      <c r="C52" s="175"/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E52">
        <v>15</v>
      </c>
      <c r="AF52">
        <v>21</v>
      </c>
      <c r="AG52" t="s">
        <v>91</v>
      </c>
    </row>
    <row r="53" spans="1:60">
      <c r="A53" s="149"/>
      <c r="B53" s="150" t="s">
        <v>29</v>
      </c>
      <c r="C53" s="172"/>
      <c r="D53" s="151"/>
      <c r="E53" s="152"/>
      <c r="F53" s="152"/>
      <c r="G53" s="163">
        <f>G8+G30</f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E53">
        <f>SUMIF(L7:L51,AE52,G7:G51)</f>
        <v>0</v>
      </c>
      <c r="AF53">
        <f>SUMIF(L7:L51,AF52,G7:G51)</f>
        <v>0</v>
      </c>
      <c r="AG53" t="s">
        <v>312</v>
      </c>
    </row>
    <row r="54" spans="1:60">
      <c r="C54" s="176"/>
      <c r="D54" s="10"/>
      <c r="AG54" t="s">
        <v>313</v>
      </c>
    </row>
    <row r="55" spans="1:60">
      <c r="D55" s="10"/>
    </row>
    <row r="56" spans="1:60">
      <c r="D56" s="10"/>
    </row>
    <row r="57" spans="1:60">
      <c r="D57" s="10"/>
    </row>
    <row r="58" spans="1:60">
      <c r="D58" s="10"/>
    </row>
    <row r="59" spans="1:60">
      <c r="D59" s="10"/>
    </row>
    <row r="60" spans="1:60">
      <c r="D60" s="10"/>
    </row>
    <row r="61" spans="1:60">
      <c r="D61" s="10"/>
    </row>
    <row r="62" spans="1:60">
      <c r="D62" s="10"/>
    </row>
    <row r="63" spans="1:60">
      <c r="D63" s="10"/>
    </row>
    <row r="64" spans="1:60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9231" sheet="1" formatRows="0"/>
  <mergeCells count="30">
    <mergeCell ref="C10:G10"/>
    <mergeCell ref="C11:G11"/>
    <mergeCell ref="C13:G13"/>
    <mergeCell ref="C15:G15"/>
    <mergeCell ref="A1:G1"/>
    <mergeCell ref="C2:G2"/>
    <mergeCell ref="C3:G3"/>
    <mergeCell ref="C4:G4"/>
    <mergeCell ref="C20:G20"/>
    <mergeCell ref="C21:G21"/>
    <mergeCell ref="C22:G22"/>
    <mergeCell ref="C24:G24"/>
    <mergeCell ref="C16:G16"/>
    <mergeCell ref="C17:G17"/>
    <mergeCell ref="C18:G18"/>
    <mergeCell ref="C19:G19"/>
    <mergeCell ref="C35:G35"/>
    <mergeCell ref="C36:G36"/>
    <mergeCell ref="C37:G37"/>
    <mergeCell ref="C41:G41"/>
    <mergeCell ref="C26:G26"/>
    <mergeCell ref="C32:G32"/>
    <mergeCell ref="C33:G33"/>
    <mergeCell ref="C34:G34"/>
    <mergeCell ref="C47:G47"/>
    <mergeCell ref="C49:G49"/>
    <mergeCell ref="C43:G43"/>
    <mergeCell ref="C44:G44"/>
    <mergeCell ref="C45:G45"/>
    <mergeCell ref="C46:G46"/>
  </mergeCells>
  <phoneticPr fontId="17" type="noConversion"/>
  <pageMargins left="0.59055118110236204" right="0.196850393700787" top="0.984251969" bottom="0.984251969" header="0.4921259845" footer="0.4921259845"/>
  <pageSetup paperSize="9" orientation="landscape" horizontalDpi="300" verticalDpi="300" r:id="rId1"/>
  <headerFooter alignWithMargins="0"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101 01 Pol</vt:lpstr>
      <vt:lpstr>999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'101 01 Pol'!Názvy_tisku</vt:lpstr>
      <vt:lpstr>'999 01 Pol'!Názvy_tisku</vt:lpstr>
      <vt:lpstr>oadresa</vt:lpstr>
      <vt:lpstr>Stavba!Objednatel</vt:lpstr>
      <vt:lpstr>Stavba!Objekt</vt:lpstr>
      <vt:lpstr>'101 01 Pol'!Oblast_tisku</vt:lpstr>
      <vt:lpstr>'999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Honza</cp:lastModifiedBy>
  <cp:lastPrinted>2019-03-19T12:27:02Z</cp:lastPrinted>
  <dcterms:created xsi:type="dcterms:W3CDTF">2009-04-08T07:15:50Z</dcterms:created>
  <dcterms:modified xsi:type="dcterms:W3CDTF">2025-09-09T11:48:24Z</dcterms:modified>
</cp:coreProperties>
</file>