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Krycí list" sheetId="1" r:id="rId1"/>
    <sheet name="Rekapitulace" sheetId="2" r:id="rId2"/>
    <sheet name="Položky" sheetId="3" r:id="rId3"/>
  </sheets>
  <definedNames>
    <definedName name="_xlnm.Print_Area" localSheetId="0">'Krycí list'!$A$1:$G$45</definedName>
    <definedName name="_xlnm.Print_Area" localSheetId="2">'Položky'!$A$1:$G$56</definedName>
    <definedName name="_xlnm.Print_Titles" localSheetId="2">'Položky'!$1:$6</definedName>
    <definedName name="_xlnm.Print_Area" localSheetId="1">'Rekapitulace'!$A$1:$I$25</definedName>
    <definedName name="_xlnm.Print_Titles" localSheetId="1">'Rekapitulace'!$1:$6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'Rekapitulace'!$G$11</definedName>
    <definedName name="Dodavka0">'Položky'!#REF!</definedName>
    <definedName name="HSV">'Rekapitulace'!$E$11</definedName>
    <definedName name="HSV0">'Položky'!#REF!</definedName>
    <definedName name="HZS">'Rekapitulace'!$I$11</definedName>
    <definedName name="HZS0">'Položky'!#REF!</definedName>
    <definedName name="JKSO">'Krycí list'!$G$2</definedName>
    <definedName name="MJ">'Krycí list'!$G$5</definedName>
    <definedName name="Mont">'Rekapitulace'!$H$11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PocetMJ">'Krycí list'!$G$6</definedName>
    <definedName name="Poznamka">'Krycí list'!$B$37</definedName>
    <definedName name="Projektant">'Krycí list'!$C$8</definedName>
    <definedName name="PSV">'Rekapitulace'!$F$11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Typ">'Položky'!#REF!</definedName>
    <definedName name="VRN">'Rekapitulace'!$H$24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solver_lin" localSheetId="2">0</definedName>
    <definedName name="solver_num" localSheetId="2">0</definedName>
    <definedName name="solver_opt" localSheetId="2">'Položky'!#REF!</definedName>
    <definedName name="solver_typ" localSheetId="2">1</definedName>
    <definedName name="solver_val" localSheetId="2">0</definedName>
  </definedNames>
  <calcPr fullCalcOnLoad="1"/>
</workbook>
</file>

<file path=xl/sharedStrings.xml><?xml version="1.0" encoding="utf-8"?>
<sst xmlns="http://schemas.openxmlformats.org/spreadsheetml/2006/main" count="227" uniqueCount="157">
  <si>
    <t>VÝKAZ VÝMĚR</t>
  </si>
  <si>
    <t>Rozpočet</t>
  </si>
  <si>
    <t xml:space="preserve">JKSO </t>
  </si>
  <si>
    <t>Objekt</t>
  </si>
  <si>
    <t>Název objektu</t>
  </si>
  <si>
    <t xml:space="preserve">SKP </t>
  </si>
  <si>
    <t>01</t>
  </si>
  <si>
    <t>Oprava chodníku</t>
  </si>
  <si>
    <t>Měrná jednotka</t>
  </si>
  <si>
    <t>Stavba</t>
  </si>
  <si>
    <t>Název stavby</t>
  </si>
  <si>
    <t>Počet jednotek</t>
  </si>
  <si>
    <t>1408</t>
  </si>
  <si>
    <t>Oprava chodniku u gymnázia NMNM</t>
  </si>
  <si>
    <t>Náklady na m.j.</t>
  </si>
  <si>
    <t>Projektant</t>
  </si>
  <si>
    <t>ENVIGEST PRO, s.r.o.</t>
  </si>
  <si>
    <t>Typ rozpočtu</t>
  </si>
  <si>
    <t>Zpracovatel projektu</t>
  </si>
  <si>
    <t>Objednatel</t>
  </si>
  <si>
    <t>Město Nové Město na Moravě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</si>
  <si>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</si>
  <si>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</si>
  <si>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</si>
  <si>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</si>
  <si>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</si>
  <si>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</si>
  <si>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</si>
  <si>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</si>
  <si>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</si>
  <si>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</si>
  <si>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</si>
  <si>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</si>
  <si>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</si>
  <si>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</si>
  <si>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</si>
  <si>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</si>
  <si>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</si>
  <si>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</si>
  <si>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</si>
  <si>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</si>
  <si>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</si>
  <si>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</si>
  <si>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</si>
  <si>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</si>
  <si>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</si>
  <si>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</si>
  <si>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</si>
  <si>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</si>
  <si>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</si>
  <si>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</si>
  <si>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</si>
  <si>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</si>
  <si>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</si>
  <si>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 xml:space="preserve"> 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</si>
  <si>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</si>
  <si>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</si>
  <si>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</si>
  <si>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</si>
  <si>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</si>
  <si>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</si>
  <si>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</si>
  <si>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</si>
  <si>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</si>
  <si>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</si>
  <si>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</si>
  <si>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</si>
  <si>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</si>
  <si>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</si>
  <si>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</si>
  <si>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</si>
  <si>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</si>
  <si>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</si>
  <si>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</si>
  <si>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</si>
  <si>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</si>
  <si>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</si>
  <si>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</si>
  <si>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CELKEM VRN</t>
  </si>
  <si>
    <t>Výkaz výměr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</si>
  <si>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</si>
  <si>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</si>
  <si>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</si>
  <si>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</si>
  <si>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</si>
  <si>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</si>
  <si>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</si>
  <si>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</si>
  <si>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</si>
  <si>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</si>
  <si>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</si>
  <si>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113106111</t>
  </si>
  <si>
    <t xml:space="preserve">Rozebrání dlažeb z mozaiky </t>
  </si>
  <si>
    <t>m2</t>
  </si>
  <si>
    <t>úsek 1:231,2+2,8+1,09</t>
  </si>
  <si>
    <t>úsek 2:1,32+2,4+61,4</t>
  </si>
  <si>
    <t>nový trojúhelník úsek 1:-7,6</t>
  </si>
  <si>
    <t>113202111</t>
  </si>
  <si>
    <t xml:space="preserve">Vytrhání obrub z krajníků nebo obrubníků stojatých </t>
  </si>
  <si>
    <t>m</t>
  </si>
  <si>
    <t>úsek 1:73,63+1+3,4+40,5</t>
  </si>
  <si>
    <t>úsek 2:32</t>
  </si>
  <si>
    <t>181101102</t>
  </si>
  <si>
    <t xml:space="preserve">Úprava pláně v zářezech v hor. 1-4, se zhutněním </t>
  </si>
  <si>
    <t>Odstranění podkladu pl. 200 m2,kam.těžené tl.20 cm odvoz, skládkovné</t>
  </si>
  <si>
    <t>300,12</t>
  </si>
  <si>
    <t>sjezd:(2,2*5)/2</t>
  </si>
  <si>
    <t>02</t>
  </si>
  <si>
    <t>Odstranění podkladu pl.do 50 m2, živice tl. 6 cm odvoz, skládkovné</t>
  </si>
  <si>
    <t>Celkem za</t>
  </si>
  <si>
    <t>5</t>
  </si>
  <si>
    <t>Komunikace</t>
  </si>
  <si>
    <t>564851111</t>
  </si>
  <si>
    <t xml:space="preserve">Podklad ze štěrkodrti po zhutnění tloušťky 15 cm </t>
  </si>
  <si>
    <t>úsek 1:231,2+1,09+2,8</t>
  </si>
  <si>
    <t>úsek 2:61,4+2,4+1,32</t>
  </si>
  <si>
    <t>sjezd :-2,2*5</t>
  </si>
  <si>
    <t>564871111</t>
  </si>
  <si>
    <t xml:space="preserve">Podklad ze štěrkodrti po zhutnění tloušťky 25 cm </t>
  </si>
  <si>
    <t>sjezd :2,2*5</t>
  </si>
  <si>
    <t>596111111</t>
  </si>
  <si>
    <t xml:space="preserve">Kladení dlažby mozaika 1barva, lože z kam.do 4 cm </t>
  </si>
  <si>
    <t>úsek 2:61,4+1,32+2,4</t>
  </si>
  <si>
    <t>03</t>
  </si>
  <si>
    <t xml:space="preserve">Slepecká mozaiková dlažba  6x6, bílá </t>
  </si>
  <si>
    <t>úsek 1:1,09+2,8</t>
  </si>
  <si>
    <t>úsek 2:1,32+2,4</t>
  </si>
  <si>
    <t>04</t>
  </si>
  <si>
    <t>Kladení žulové přídlažby do betonového lože C12/15 včetně bet. lože a dovozu materiálu do 2 km</t>
  </si>
  <si>
    <t>úsek 1:(18+76,4+18,5)*0,1</t>
  </si>
  <si>
    <t>úsek 2:(18,7+12,9)*0,1</t>
  </si>
  <si>
    <t>998223011</t>
  </si>
  <si>
    <t xml:space="preserve">Přesun hmot, pozemní komunikace, kryt dlážděný </t>
  </si>
  <si>
    <t>t</t>
  </si>
  <si>
    <t>91</t>
  </si>
  <si>
    <t>Doplňující práce na komunikaci</t>
  </si>
  <si>
    <t>917131111</t>
  </si>
  <si>
    <t xml:space="preserve">Osazení lež.obrub.kamen. bez opěr, lože z BP 12,5 </t>
  </si>
  <si>
    <t>úsek 1 - rovné:73,63+3,4+16,5+17</t>
  </si>
  <si>
    <t>úsel 1 - přechodový:3</t>
  </si>
  <si>
    <t>úsek 1 - zapuštěný:5</t>
  </si>
  <si>
    <t>úsek 2 - rovný:28</t>
  </si>
  <si>
    <t>úsek 2 - přechodový :2</t>
  </si>
  <si>
    <t>úsek 2 - zapuštěné :2</t>
  </si>
  <si>
    <t>918101111</t>
  </si>
  <si>
    <t xml:space="preserve">Lože pod obrubníky nebo obruby dlažeb z B 12,5 </t>
  </si>
  <si>
    <t>m3</t>
  </si>
  <si>
    <t>0,05*150,53</t>
  </si>
  <si>
    <t>919735112</t>
  </si>
  <si>
    <t xml:space="preserve">Řezání stávajícího živičného krytu tl. 5 - 10 cm </t>
  </si>
  <si>
    <t>úsek 1:119</t>
  </si>
  <si>
    <t>97</t>
  </si>
  <si>
    <t>Prorážení otvorů</t>
  </si>
  <si>
    <t>979024441</t>
  </si>
  <si>
    <t xml:space="preserve">Očištění vybour. obrubníků všech loží a výplní </t>
  </si>
  <si>
    <t>979071131</t>
  </si>
  <si>
    <t xml:space="preserve">Očištění vybouraných kostek mozaikových, kam. těž.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</si>
</sst>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DD/MM/YY"/>
    <numFmt numFmtId="168" formatCode="0.0"/>
    <numFmt numFmtId="169" formatCode="#,##0&quot; Kč&quot;"/>
    <numFmt numFmtId="170" formatCode="#,##0.00"/>
  </numFmts>
  <fonts count="34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1" applyNumberFormat="0" applyFill="0" applyAlignment="0" applyProtection="0"/>
    <xf numFmtId="164" fontId="5" fillId="11" borderId="0" applyNumberFormat="0" applyBorder="0" applyAlignment="0" applyProtection="0"/>
    <xf numFmtId="164" fontId="6" fillId="12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7" borderId="0" applyNumberFormat="0" applyBorder="0" applyAlignment="0" applyProtection="0"/>
    <xf numFmtId="164" fontId="0" fillId="0" borderId="0">
      <alignment/>
      <protection/>
    </xf>
    <xf numFmtId="164" fontId="11" fillId="0" borderId="0" applyNumberFormat="0" applyFill="0" applyBorder="0" applyAlignment="0" applyProtection="0"/>
    <xf numFmtId="164" fontId="0" fillId="4" borderId="6" applyNumberFormat="0" applyAlignment="0" applyProtection="0"/>
    <xf numFmtId="164" fontId="12" fillId="0" borderId="7" applyNumberFormat="0" applyFill="0" applyAlignment="0" applyProtection="0"/>
    <xf numFmtId="164" fontId="13" fillId="6" borderId="0" applyNumberFormat="0" applyBorder="0" applyAlignment="0" applyProtection="0"/>
    <xf numFmtId="164" fontId="12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0" borderId="0" applyNumberFormat="0" applyFill="0" applyBorder="0" applyAlignment="0" applyProtection="0"/>
    <xf numFmtId="164" fontId="16" fillId="13" borderId="8" applyNumberFormat="0" applyAlignment="0" applyProtection="0"/>
    <xf numFmtId="164" fontId="17" fillId="13" borderId="9" applyNumberFormat="0" applyAlignment="0" applyProtection="0"/>
    <xf numFmtId="164" fontId="3" fillId="14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</cellStyleXfs>
  <cellXfs count="197">
    <xf numFmtId="164" fontId="0" fillId="0" borderId="0" xfId="0" applyAlignment="1">
      <alignment/>
    </xf>
    <xf numFmtId="164" fontId="18" fillId="0" borderId="10" xfId="0" applyFont="1" applyBorder="1" applyAlignment="1">
      <alignment horizontal="center" vertical="top"/>
    </xf>
    <xf numFmtId="164" fontId="19" fillId="18" borderId="11" xfId="0" applyFont="1" applyFill="1" applyBorder="1" applyAlignment="1">
      <alignment horizontal="left"/>
    </xf>
    <xf numFmtId="164" fontId="20" fillId="18" borderId="12" xfId="0" applyFont="1" applyFill="1" applyBorder="1" applyAlignment="1">
      <alignment horizontal="center"/>
    </xf>
    <xf numFmtId="164" fontId="21" fillId="18" borderId="13" xfId="0" applyFont="1" applyFill="1" applyBorder="1" applyAlignment="1">
      <alignment horizontal="left"/>
    </xf>
    <xf numFmtId="164" fontId="20" fillId="0" borderId="14" xfId="0" applyFont="1" applyBorder="1" applyAlignment="1">
      <alignment/>
    </xf>
    <xf numFmtId="165" fontId="20" fillId="0" borderId="15" xfId="0" applyNumberFormat="1" applyFont="1" applyBorder="1" applyAlignment="1">
      <alignment horizontal="left"/>
    </xf>
    <xf numFmtId="164" fontId="1" fillId="0" borderId="16" xfId="0" applyFont="1" applyBorder="1" applyAlignment="1">
      <alignment/>
    </xf>
    <xf numFmtId="164" fontId="20" fillId="0" borderId="17" xfId="0" applyFont="1" applyBorder="1" applyAlignment="1">
      <alignment/>
    </xf>
    <xf numFmtId="164" fontId="20" fillId="0" borderId="18" xfId="0" applyFont="1" applyBorder="1" applyAlignment="1">
      <alignment/>
    </xf>
    <xf numFmtId="164" fontId="20" fillId="0" borderId="19" xfId="0" applyFont="1" applyBorder="1" applyAlignment="1">
      <alignment/>
    </xf>
    <xf numFmtId="164" fontId="20" fillId="0" borderId="20" xfId="0" applyFont="1" applyBorder="1" applyAlignment="1">
      <alignment horizontal="left"/>
    </xf>
    <xf numFmtId="164" fontId="19" fillId="0" borderId="16" xfId="0" applyFont="1" applyBorder="1" applyAlignment="1">
      <alignment/>
    </xf>
    <xf numFmtId="165" fontId="20" fillId="0" borderId="20" xfId="0" applyNumberFormat="1" applyFont="1" applyBorder="1" applyAlignment="1">
      <alignment horizontal="left"/>
    </xf>
    <xf numFmtId="165" fontId="19" fillId="18" borderId="16" xfId="0" applyNumberFormat="1" applyFont="1" applyFill="1" applyBorder="1" applyAlignment="1">
      <alignment/>
    </xf>
    <xf numFmtId="165" fontId="1" fillId="18" borderId="17" xfId="0" applyNumberFormat="1" applyFont="1" applyFill="1" applyBorder="1" applyAlignment="1">
      <alignment/>
    </xf>
    <xf numFmtId="164" fontId="19" fillId="18" borderId="18" xfId="0" applyFont="1" applyFill="1" applyBorder="1" applyAlignment="1">
      <alignment/>
    </xf>
    <xf numFmtId="164" fontId="1" fillId="18" borderId="18" xfId="0" applyFont="1" applyFill="1" applyBorder="1" applyAlignment="1">
      <alignment/>
    </xf>
    <xf numFmtId="164" fontId="1" fillId="18" borderId="17" xfId="0" applyFont="1" applyFill="1" applyBorder="1" applyAlignment="1">
      <alignment/>
    </xf>
    <xf numFmtId="164" fontId="20" fillId="0" borderId="19" xfId="0" applyFont="1" applyFill="1" applyBorder="1" applyAlignment="1">
      <alignment/>
    </xf>
    <xf numFmtId="166" fontId="20" fillId="0" borderId="20" xfId="0" applyNumberFormat="1" applyFont="1" applyBorder="1" applyAlignment="1">
      <alignment horizontal="left"/>
    </xf>
    <xf numFmtId="164" fontId="0" fillId="0" borderId="0" xfId="0" applyFill="1" applyAlignment="1">
      <alignment/>
    </xf>
    <xf numFmtId="165" fontId="19" fillId="18" borderId="21" xfId="0" applyNumberFormat="1" applyFont="1" applyFill="1" applyBorder="1" applyAlignment="1">
      <alignment/>
    </xf>
    <xf numFmtId="165" fontId="1" fillId="18" borderId="22" xfId="0" applyNumberFormat="1" applyFont="1" applyFill="1" applyBorder="1" applyAlignment="1">
      <alignment/>
    </xf>
    <xf numFmtId="164" fontId="19" fillId="18" borderId="0" xfId="0" applyFont="1" applyFill="1" applyBorder="1" applyAlignment="1">
      <alignment/>
    </xf>
    <xf numFmtId="164" fontId="1" fillId="18" borderId="0" xfId="0" applyFont="1" applyFill="1" applyBorder="1" applyAlignment="1">
      <alignment/>
    </xf>
    <xf numFmtId="165" fontId="20" fillId="0" borderId="19" xfId="0" applyNumberFormat="1" applyFont="1" applyBorder="1" applyAlignment="1">
      <alignment horizontal="left"/>
    </xf>
    <xf numFmtId="164" fontId="20" fillId="0" borderId="23" xfId="0" applyFont="1" applyBorder="1" applyAlignment="1">
      <alignment/>
    </xf>
    <xf numFmtId="164" fontId="20" fillId="0" borderId="24" xfId="0" applyFont="1" applyBorder="1" applyAlignment="1">
      <alignment horizontal="left"/>
    </xf>
    <xf numFmtId="164" fontId="20" fillId="0" borderId="19" xfId="0" applyNumberFormat="1" applyFont="1" applyBorder="1" applyAlignment="1">
      <alignment/>
    </xf>
    <xf numFmtId="164" fontId="20" fillId="0" borderId="25" xfId="0" applyNumberFormat="1" applyFont="1" applyBorder="1" applyAlignment="1">
      <alignment horizontal="lef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20" fillId="0" borderId="25" xfId="0" applyFont="1" applyBorder="1" applyAlignment="1">
      <alignment horizontal="left"/>
    </xf>
    <xf numFmtId="164" fontId="0" fillId="0" borderId="0" xfId="0" applyBorder="1" applyAlignment="1">
      <alignment/>
    </xf>
    <xf numFmtId="164" fontId="20" fillId="0" borderId="19" xfId="0" applyFont="1" applyBorder="1" applyAlignment="1">
      <alignment horizontal="left"/>
    </xf>
    <xf numFmtId="164" fontId="20" fillId="0" borderId="19" xfId="0" applyFont="1" applyFill="1" applyBorder="1" applyAlignment="1">
      <alignment/>
    </xf>
    <xf numFmtId="164" fontId="20" fillId="0" borderId="25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20" fillId="0" borderId="19" xfId="0" applyFont="1" applyBorder="1" applyAlignment="1">
      <alignment/>
    </xf>
    <xf numFmtId="164" fontId="20" fillId="0" borderId="25" xfId="0" applyFont="1" applyBorder="1" applyAlignment="1">
      <alignment/>
    </xf>
    <xf numFmtId="166" fontId="0" fillId="0" borderId="0" xfId="0" applyNumberFormat="1" applyAlignment="1">
      <alignment/>
    </xf>
    <xf numFmtId="164" fontId="20" fillId="0" borderId="16" xfId="0" applyFont="1" applyBorder="1" applyAlignment="1">
      <alignment/>
    </xf>
    <xf numFmtId="164" fontId="20" fillId="0" borderId="19" xfId="0" applyFont="1" applyBorder="1" applyAlignment="1">
      <alignment horizontal="center"/>
    </xf>
    <xf numFmtId="164" fontId="20" fillId="0" borderId="14" xfId="0" applyFont="1" applyBorder="1" applyAlignment="1">
      <alignment horizontal="left"/>
    </xf>
    <xf numFmtId="164" fontId="20" fillId="0" borderId="26" xfId="0" applyFont="1" applyBorder="1" applyAlignment="1">
      <alignment horizontal="left"/>
    </xf>
    <xf numFmtId="164" fontId="18" fillId="0" borderId="27" xfId="0" applyFont="1" applyBorder="1" applyAlignment="1">
      <alignment horizontal="center" vertical="center"/>
    </xf>
    <xf numFmtId="164" fontId="19" fillId="18" borderId="28" xfId="0" applyFont="1" applyFill="1" applyBorder="1" applyAlignment="1">
      <alignment horizontal="left"/>
    </xf>
    <xf numFmtId="164" fontId="1" fillId="18" borderId="29" xfId="0" applyFont="1" applyFill="1" applyBorder="1" applyAlignment="1">
      <alignment horizontal="left"/>
    </xf>
    <xf numFmtId="164" fontId="1" fillId="18" borderId="30" xfId="0" applyFont="1" applyFill="1" applyBorder="1" applyAlignment="1">
      <alignment horizontal="center"/>
    </xf>
    <xf numFmtId="164" fontId="19" fillId="18" borderId="30" xfId="0" applyFont="1" applyFill="1" applyBorder="1" applyAlignment="1">
      <alignment horizontal="center"/>
    </xf>
    <xf numFmtId="164" fontId="1" fillId="0" borderId="31" xfId="0" applyFont="1" applyBorder="1" applyAlignment="1">
      <alignment/>
    </xf>
    <xf numFmtId="164" fontId="1" fillId="0" borderId="32" xfId="0" applyFont="1" applyBorder="1" applyAlignment="1">
      <alignment/>
    </xf>
    <xf numFmtId="166" fontId="1" fillId="0" borderId="15" xfId="0" applyNumberFormat="1" applyFont="1" applyBorder="1" applyAlignment="1">
      <alignment/>
    </xf>
    <xf numFmtId="164" fontId="1" fillId="0" borderId="11" xfId="0" applyFont="1" applyBorder="1" applyAlignment="1">
      <alignment/>
    </xf>
    <xf numFmtId="166" fontId="1" fillId="0" borderId="13" xfId="0" applyNumberFormat="1" applyFont="1" applyBorder="1" applyAlignment="1">
      <alignment/>
    </xf>
    <xf numFmtId="164" fontId="1" fillId="0" borderId="12" xfId="0" applyFont="1" applyBorder="1" applyAlignment="1">
      <alignment/>
    </xf>
    <xf numFmtId="166" fontId="1" fillId="0" borderId="18" xfId="0" applyNumberFormat="1" applyFont="1" applyBorder="1" applyAlignment="1">
      <alignment/>
    </xf>
    <xf numFmtId="164" fontId="1" fillId="0" borderId="17" xfId="0" applyFont="1" applyBorder="1" applyAlignment="1">
      <alignment/>
    </xf>
    <xf numFmtId="164" fontId="1" fillId="0" borderId="33" xfId="0" applyFont="1" applyBorder="1" applyAlignment="1">
      <alignment/>
    </xf>
    <xf numFmtId="164" fontId="1" fillId="0" borderId="32" xfId="0" applyFont="1" applyBorder="1" applyAlignment="1">
      <alignment shrinkToFit="1"/>
    </xf>
    <xf numFmtId="164" fontId="1" fillId="0" borderId="34" xfId="0" applyFont="1" applyBorder="1" applyAlignment="1">
      <alignment/>
    </xf>
    <xf numFmtId="164" fontId="1" fillId="0" borderId="21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35" xfId="0" applyFont="1" applyBorder="1" applyAlignment="1">
      <alignment horizontal="center" shrinkToFit="1"/>
    </xf>
    <xf numFmtId="166" fontId="1" fillId="0" borderId="36" xfId="0" applyNumberFormat="1" applyFont="1" applyBorder="1" applyAlignment="1">
      <alignment/>
    </xf>
    <xf numFmtId="164" fontId="1" fillId="0" borderId="37" xfId="0" applyFont="1" applyBorder="1" applyAlignment="1">
      <alignment/>
    </xf>
    <xf numFmtId="166" fontId="1" fillId="0" borderId="38" xfId="0" applyNumberFormat="1" applyFont="1" applyBorder="1" applyAlignment="1">
      <alignment/>
    </xf>
    <xf numFmtId="164" fontId="1" fillId="0" borderId="39" xfId="0" applyFont="1" applyBorder="1" applyAlignment="1">
      <alignment/>
    </xf>
    <xf numFmtId="164" fontId="19" fillId="18" borderId="11" xfId="0" applyFont="1" applyFill="1" applyBorder="1" applyAlignment="1">
      <alignment/>
    </xf>
    <xf numFmtId="164" fontId="19" fillId="18" borderId="13" xfId="0" applyFont="1" applyFill="1" applyBorder="1" applyAlignment="1">
      <alignment/>
    </xf>
    <xf numFmtId="164" fontId="19" fillId="18" borderId="12" xfId="0" applyFont="1" applyFill="1" applyBorder="1" applyAlignment="1">
      <alignment/>
    </xf>
    <xf numFmtId="164" fontId="19" fillId="18" borderId="40" xfId="0" applyFont="1" applyFill="1" applyBorder="1" applyAlignment="1">
      <alignment/>
    </xf>
    <xf numFmtId="164" fontId="19" fillId="18" borderId="41" xfId="0" applyFont="1" applyFill="1" applyBorder="1" applyAlignment="1">
      <alignment/>
    </xf>
    <xf numFmtId="164" fontId="1" fillId="0" borderId="22" xfId="0" applyFont="1" applyBorder="1" applyAlignment="1">
      <alignment/>
    </xf>
    <xf numFmtId="164" fontId="1" fillId="0" borderId="0" xfId="0" applyFont="1" applyAlignment="1">
      <alignment/>
    </xf>
    <xf numFmtId="164" fontId="1" fillId="0" borderId="42" xfId="0" applyFont="1" applyBorder="1" applyAlignment="1">
      <alignment/>
    </xf>
    <xf numFmtId="164" fontId="1" fillId="0" borderId="43" xfId="0" applyFont="1" applyBorder="1" applyAlignment="1">
      <alignment/>
    </xf>
    <xf numFmtId="164" fontId="1" fillId="0" borderId="0" xfId="0" applyFont="1" applyBorder="1" applyAlignment="1">
      <alignment horizontal="right"/>
    </xf>
    <xf numFmtId="167" fontId="1" fillId="0" borderId="0" xfId="0" applyNumberFormat="1" applyFont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44" xfId="0" applyFont="1" applyBorder="1" applyAlignment="1">
      <alignment/>
    </xf>
    <xf numFmtId="164" fontId="1" fillId="0" borderId="45" xfId="0" applyFont="1" applyBorder="1" applyAlignment="1">
      <alignment/>
    </xf>
    <xf numFmtId="164" fontId="1" fillId="0" borderId="46" xfId="0" applyFont="1" applyBorder="1" applyAlignment="1">
      <alignment/>
    </xf>
    <xf numFmtId="164" fontId="1" fillId="0" borderId="47" xfId="0" applyFont="1" applyBorder="1" applyAlignment="1">
      <alignment/>
    </xf>
    <xf numFmtId="168" fontId="1" fillId="0" borderId="48" xfId="0" applyNumberFormat="1" applyFont="1" applyBorder="1" applyAlignment="1">
      <alignment horizontal="right"/>
    </xf>
    <xf numFmtId="164" fontId="1" fillId="0" borderId="48" xfId="0" applyFont="1" applyBorder="1" applyAlignment="1">
      <alignment/>
    </xf>
    <xf numFmtId="169" fontId="1" fillId="0" borderId="20" xfId="0" applyNumberFormat="1" applyFont="1" applyBorder="1" applyAlignment="1">
      <alignment horizontal="right" indent="2"/>
    </xf>
    <xf numFmtId="164" fontId="1" fillId="0" borderId="18" xfId="0" applyFont="1" applyBorder="1" applyAlignment="1">
      <alignment/>
    </xf>
    <xf numFmtId="168" fontId="1" fillId="0" borderId="17" xfId="0" applyNumberFormat="1" applyFont="1" applyBorder="1" applyAlignment="1">
      <alignment horizontal="right"/>
    </xf>
    <xf numFmtId="164" fontId="22" fillId="18" borderId="37" xfId="0" applyFont="1" applyFill="1" applyBorder="1" applyAlignment="1">
      <alignment/>
    </xf>
    <xf numFmtId="164" fontId="22" fillId="18" borderId="38" xfId="0" applyFont="1" applyFill="1" applyBorder="1" applyAlignment="1">
      <alignment/>
    </xf>
    <xf numFmtId="164" fontId="22" fillId="18" borderId="39" xfId="0" applyFont="1" applyFill="1" applyBorder="1" applyAlignment="1">
      <alignment/>
    </xf>
    <xf numFmtId="169" fontId="22" fillId="18" borderId="36" xfId="0" applyNumberFormat="1" applyFont="1" applyFill="1" applyBorder="1" applyAlignment="1">
      <alignment horizontal="right" indent="2"/>
    </xf>
    <xf numFmtId="164" fontId="23" fillId="0" borderId="0" xfId="0" applyFont="1" applyAlignment="1">
      <alignment/>
    </xf>
    <xf numFmtId="164" fontId="0" fillId="0" borderId="0" xfId="0" applyFont="1" applyAlignment="1">
      <alignment/>
    </xf>
    <xf numFmtId="164" fontId="24" fillId="0" borderId="0" xfId="0" applyFont="1" applyBorder="1" applyAlignment="1">
      <alignment horizontal="left" vertical="top" wrapText="1"/>
    </xf>
    <xf numFmtId="164" fontId="0" fillId="0" borderId="0" xfId="0" applyAlignment="1">
      <alignment wrapText="1"/>
    </xf>
    <xf numFmtId="164" fontId="1" fillId="0" borderId="49" xfId="46" applyFont="1" applyBorder="1" applyAlignment="1">
      <alignment horizontal="center"/>
      <protection/>
    </xf>
    <xf numFmtId="164" fontId="19" fillId="0" borderId="50" xfId="46" applyFont="1" applyBorder="1">
      <alignment/>
      <protection/>
    </xf>
    <xf numFmtId="164" fontId="1" fillId="0" borderId="50" xfId="46" applyFont="1" applyBorder="1">
      <alignment/>
      <protection/>
    </xf>
    <xf numFmtId="164" fontId="1" fillId="0" borderId="50" xfId="46" applyFont="1" applyBorder="1" applyAlignment="1">
      <alignment horizontal="right"/>
      <protection/>
    </xf>
    <xf numFmtId="164" fontId="1" fillId="0" borderId="51" xfId="46" applyFont="1" applyBorder="1">
      <alignment/>
      <protection/>
    </xf>
    <xf numFmtId="164" fontId="1" fillId="0" borderId="50" xfId="0" applyNumberFormat="1" applyFont="1" applyBorder="1" applyAlignment="1">
      <alignment horizontal="left"/>
    </xf>
    <xf numFmtId="164" fontId="1" fillId="0" borderId="52" xfId="0" applyNumberFormat="1" applyFont="1" applyBorder="1" applyAlignment="1">
      <alignment/>
    </xf>
    <xf numFmtId="164" fontId="1" fillId="0" borderId="53" xfId="46" applyFont="1" applyBorder="1" applyAlignment="1">
      <alignment horizontal="center"/>
      <protection/>
    </xf>
    <xf numFmtId="164" fontId="19" fillId="0" borderId="54" xfId="46" applyFont="1" applyBorder="1">
      <alignment/>
      <protection/>
    </xf>
    <xf numFmtId="164" fontId="1" fillId="0" borderId="54" xfId="46" applyFont="1" applyBorder="1">
      <alignment/>
      <protection/>
    </xf>
    <xf numFmtId="164" fontId="1" fillId="0" borderId="54" xfId="46" applyFont="1" applyBorder="1" applyAlignment="1">
      <alignment horizontal="right"/>
      <protection/>
    </xf>
    <xf numFmtId="164" fontId="1" fillId="0" borderId="55" xfId="46" applyFont="1" applyBorder="1" applyAlignment="1">
      <alignment horizontal="left"/>
      <protection/>
    </xf>
    <xf numFmtId="165" fontId="18" fillId="0" borderId="0" xfId="0" applyNumberFormat="1" applyFont="1" applyBorder="1" applyAlignment="1">
      <alignment horizontal="center"/>
    </xf>
    <xf numFmtId="165" fontId="19" fillId="18" borderId="28" xfId="0" applyNumberFormat="1" applyFont="1" applyFill="1" applyBorder="1" applyAlignment="1">
      <alignment horizontal="center"/>
    </xf>
    <xf numFmtId="164" fontId="19" fillId="18" borderId="29" xfId="0" applyFont="1" applyFill="1" applyBorder="1" applyAlignment="1">
      <alignment horizontal="center"/>
    </xf>
    <xf numFmtId="164" fontId="19" fillId="18" borderId="56" xfId="0" applyFont="1" applyFill="1" applyBorder="1" applyAlignment="1">
      <alignment horizontal="center"/>
    </xf>
    <xf numFmtId="164" fontId="19" fillId="18" borderId="57" xfId="0" applyFont="1" applyFill="1" applyBorder="1" applyAlignment="1">
      <alignment horizontal="center"/>
    </xf>
    <xf numFmtId="164" fontId="19" fillId="18" borderId="58" xfId="0" applyFont="1" applyFill="1" applyBorder="1" applyAlignment="1">
      <alignment horizontal="center"/>
    </xf>
    <xf numFmtId="165" fontId="20" fillId="0" borderId="21" xfId="0" applyNumberFormat="1" applyFont="1" applyBorder="1" applyAlignment="1">
      <alignment/>
    </xf>
    <xf numFmtId="164" fontId="20" fillId="0" borderId="0" xfId="0" applyFont="1" applyBorder="1" applyAlignment="1">
      <alignment/>
    </xf>
    <xf numFmtId="166" fontId="1" fillId="0" borderId="43" xfId="0" applyNumberFormat="1" applyFont="1" applyBorder="1" applyAlignment="1">
      <alignment/>
    </xf>
    <xf numFmtId="166" fontId="1" fillId="0" borderId="22" xfId="0" applyNumberFormat="1" applyFont="1" applyBorder="1" applyAlignment="1">
      <alignment/>
    </xf>
    <xf numFmtId="166" fontId="1" fillId="0" borderId="59" xfId="0" applyNumberFormat="1" applyFont="1" applyBorder="1" applyAlignment="1">
      <alignment/>
    </xf>
    <xf numFmtId="166" fontId="1" fillId="0" borderId="60" xfId="0" applyNumberFormat="1" applyFont="1" applyBorder="1" applyAlignment="1">
      <alignment/>
    </xf>
    <xf numFmtId="164" fontId="19" fillId="18" borderId="28" xfId="0" applyFont="1" applyFill="1" applyBorder="1" applyAlignment="1">
      <alignment/>
    </xf>
    <xf numFmtId="164" fontId="19" fillId="18" borderId="29" xfId="0" applyFont="1" applyFill="1" applyBorder="1" applyAlignment="1">
      <alignment/>
    </xf>
    <xf numFmtId="166" fontId="19" fillId="18" borderId="30" xfId="0" applyNumberFormat="1" applyFont="1" applyFill="1" applyBorder="1" applyAlignment="1">
      <alignment/>
    </xf>
    <xf numFmtId="166" fontId="19" fillId="18" borderId="56" xfId="0" applyNumberFormat="1" applyFont="1" applyFill="1" applyBorder="1" applyAlignment="1">
      <alignment/>
    </xf>
    <xf numFmtId="166" fontId="19" fillId="18" borderId="57" xfId="0" applyNumberFormat="1" applyFont="1" applyFill="1" applyBorder="1" applyAlignment="1">
      <alignment/>
    </xf>
    <xf numFmtId="166" fontId="19" fillId="18" borderId="58" xfId="0" applyNumberFormat="1" applyFont="1" applyFill="1" applyBorder="1" applyAlignment="1">
      <alignment/>
    </xf>
    <xf numFmtId="164" fontId="25" fillId="0" borderId="0" xfId="0" applyFont="1" applyAlignment="1">
      <alignment/>
    </xf>
    <xf numFmtId="164" fontId="18" fillId="0" borderId="0" xfId="0" applyFont="1" applyBorder="1" applyAlignment="1">
      <alignment horizontal="center"/>
    </xf>
    <xf numFmtId="164" fontId="1" fillId="18" borderId="41" xfId="0" applyFont="1" applyFill="1" applyBorder="1" applyAlignment="1">
      <alignment/>
    </xf>
    <xf numFmtId="164" fontId="19" fillId="18" borderId="61" xfId="0" applyFont="1" applyFill="1" applyBorder="1" applyAlignment="1">
      <alignment horizontal="right"/>
    </xf>
    <xf numFmtId="164" fontId="19" fillId="18" borderId="13" xfId="0" applyFont="1" applyFill="1" applyBorder="1" applyAlignment="1">
      <alignment horizontal="right"/>
    </xf>
    <xf numFmtId="164" fontId="19" fillId="18" borderId="12" xfId="0" applyFont="1" applyFill="1" applyBorder="1" applyAlignment="1">
      <alignment horizontal="center"/>
    </xf>
    <xf numFmtId="170" fontId="21" fillId="18" borderId="13" xfId="0" applyNumberFormat="1" applyFont="1" applyFill="1" applyBorder="1" applyAlignment="1">
      <alignment horizontal="right"/>
    </xf>
    <xf numFmtId="170" fontId="21" fillId="18" borderId="41" xfId="0" applyNumberFormat="1" applyFont="1" applyFill="1" applyBorder="1" applyAlignment="1">
      <alignment horizontal="right"/>
    </xf>
    <xf numFmtId="164" fontId="1" fillId="0" borderId="26" xfId="0" applyFont="1" applyBorder="1" applyAlignment="1">
      <alignment/>
    </xf>
    <xf numFmtId="166" fontId="1" fillId="0" borderId="33" xfId="0" applyNumberFormat="1" applyFont="1" applyBorder="1" applyAlignment="1">
      <alignment horizontal="right"/>
    </xf>
    <xf numFmtId="168" fontId="1" fillId="0" borderId="19" xfId="0" applyNumberFormat="1" applyFont="1" applyBorder="1" applyAlignment="1">
      <alignment horizontal="right"/>
    </xf>
    <xf numFmtId="166" fontId="1" fillId="0" borderId="44" xfId="0" applyNumberFormat="1" applyFont="1" applyBorder="1" applyAlignment="1">
      <alignment horizontal="right"/>
    </xf>
    <xf numFmtId="170" fontId="1" fillId="0" borderId="32" xfId="0" applyNumberFormat="1" applyFont="1" applyBorder="1" applyAlignment="1">
      <alignment horizontal="right"/>
    </xf>
    <xf numFmtId="166" fontId="1" fillId="0" borderId="26" xfId="0" applyNumberFormat="1" applyFont="1" applyBorder="1" applyAlignment="1">
      <alignment horizontal="right"/>
    </xf>
    <xf numFmtId="164" fontId="1" fillId="18" borderId="37" xfId="0" applyFont="1" applyFill="1" applyBorder="1" applyAlignment="1">
      <alignment/>
    </xf>
    <xf numFmtId="164" fontId="19" fillId="18" borderId="38" xfId="0" applyFont="1" applyFill="1" applyBorder="1" applyAlignment="1">
      <alignment/>
    </xf>
    <xf numFmtId="164" fontId="1" fillId="18" borderId="38" xfId="0" applyFont="1" applyFill="1" applyBorder="1" applyAlignment="1">
      <alignment/>
    </xf>
    <xf numFmtId="170" fontId="1" fillId="18" borderId="62" xfId="0" applyNumberFormat="1" applyFont="1" applyFill="1" applyBorder="1" applyAlignment="1">
      <alignment/>
    </xf>
    <xf numFmtId="170" fontId="1" fillId="18" borderId="37" xfId="0" applyNumberFormat="1" applyFont="1" applyFill="1" applyBorder="1" applyAlignment="1">
      <alignment/>
    </xf>
    <xf numFmtId="170" fontId="1" fillId="18" borderId="38" xfId="0" applyNumberFormat="1" applyFont="1" applyFill="1" applyBorder="1" applyAlignment="1">
      <alignment/>
    </xf>
    <xf numFmtId="166" fontId="19" fillId="18" borderId="62" xfId="0" applyNumberFormat="1" applyFont="1" applyFill="1" applyBorder="1" applyAlignment="1">
      <alignment horizontal="right"/>
    </xf>
    <xf numFmtId="164" fontId="0" fillId="0" borderId="0" xfId="46">
      <alignment/>
      <protection/>
    </xf>
    <xf numFmtId="164" fontId="0" fillId="0" borderId="0" xfId="46" applyAlignment="1">
      <alignment horizontal="right"/>
      <protection/>
    </xf>
    <xf numFmtId="164" fontId="26" fillId="0" borderId="0" xfId="46" applyFont="1" applyBorder="1" applyAlignment="1">
      <alignment horizontal="center"/>
      <protection/>
    </xf>
    <xf numFmtId="164" fontId="1" fillId="0" borderId="0" xfId="46" applyFont="1">
      <alignment/>
      <protection/>
    </xf>
    <xf numFmtId="164" fontId="27" fillId="0" borderId="0" xfId="46" applyFont="1" applyAlignment="1">
      <alignment horizontal="center"/>
      <protection/>
    </xf>
    <xf numFmtId="164" fontId="28" fillId="0" borderId="0" xfId="46" applyFont="1" applyAlignment="1">
      <alignment horizontal="center"/>
      <protection/>
    </xf>
    <xf numFmtId="164" fontId="28" fillId="0" borderId="0" xfId="46" applyFont="1" applyAlignment="1">
      <alignment horizontal="right"/>
      <protection/>
    </xf>
    <xf numFmtId="164" fontId="20" fillId="0" borderId="51" xfId="46" applyFont="1" applyBorder="1" applyAlignment="1">
      <alignment horizontal="right"/>
      <protection/>
    </xf>
    <xf numFmtId="164" fontId="1" fillId="0" borderId="50" xfId="46" applyFont="1" applyBorder="1" applyAlignment="1">
      <alignment horizontal="left"/>
      <protection/>
    </xf>
    <xf numFmtId="164" fontId="1" fillId="0" borderId="52" xfId="46" applyFont="1" applyBorder="1">
      <alignment/>
      <protection/>
    </xf>
    <xf numFmtId="165" fontId="1" fillId="0" borderId="53" xfId="46" applyNumberFormat="1" applyFont="1" applyBorder="1" applyAlignment="1">
      <alignment horizontal="center"/>
      <protection/>
    </xf>
    <xf numFmtId="164" fontId="1" fillId="0" borderId="55" xfId="46" applyFont="1" applyBorder="1" applyAlignment="1">
      <alignment horizontal="center" shrinkToFit="1"/>
      <protection/>
    </xf>
    <xf numFmtId="164" fontId="20" fillId="0" borderId="0" xfId="46" applyFont="1">
      <alignment/>
      <protection/>
    </xf>
    <xf numFmtId="164" fontId="1" fillId="0" borderId="0" xfId="46" applyFont="1" applyAlignment="1">
      <alignment horizontal="right"/>
      <protection/>
    </xf>
    <xf numFmtId="164" fontId="1" fillId="0" borderId="0" xfId="46" applyFont="1" applyAlignment="1">
      <alignment/>
      <protection/>
    </xf>
    <xf numFmtId="165" fontId="20" fillId="18" borderId="19" xfId="46" applyNumberFormat="1" applyFont="1" applyFill="1" applyBorder="1">
      <alignment/>
      <protection/>
    </xf>
    <xf numFmtId="164" fontId="20" fillId="18" borderId="17" xfId="46" applyFont="1" applyFill="1" applyBorder="1" applyAlignment="1">
      <alignment horizontal="center"/>
      <protection/>
    </xf>
    <xf numFmtId="164" fontId="20" fillId="18" borderId="17" xfId="46" applyNumberFormat="1" applyFont="1" applyFill="1" applyBorder="1" applyAlignment="1">
      <alignment horizontal="center"/>
      <protection/>
    </xf>
    <xf numFmtId="164" fontId="20" fillId="18" borderId="19" xfId="46" applyFont="1" applyFill="1" applyBorder="1" applyAlignment="1">
      <alignment horizontal="center"/>
      <protection/>
    </xf>
    <xf numFmtId="164" fontId="19" fillId="0" borderId="59" xfId="46" applyFont="1" applyBorder="1" applyAlignment="1">
      <alignment horizontal="center"/>
      <protection/>
    </xf>
    <xf numFmtId="165" fontId="19" fillId="0" borderId="59" xfId="46" applyNumberFormat="1" applyFont="1" applyBorder="1" applyAlignment="1">
      <alignment horizontal="left"/>
      <protection/>
    </xf>
    <xf numFmtId="164" fontId="19" fillId="0" borderId="24" xfId="46" applyFont="1" applyBorder="1">
      <alignment/>
      <protection/>
    </xf>
    <xf numFmtId="164" fontId="1" fillId="0" borderId="18" xfId="46" applyFont="1" applyBorder="1" applyAlignment="1">
      <alignment horizontal="center"/>
      <protection/>
    </xf>
    <xf numFmtId="164" fontId="1" fillId="0" borderId="18" xfId="46" applyNumberFormat="1" applyFont="1" applyBorder="1" applyAlignment="1">
      <alignment horizontal="right"/>
      <protection/>
    </xf>
    <xf numFmtId="164" fontId="1" fillId="0" borderId="17" xfId="46" applyNumberFormat="1" applyFont="1" applyBorder="1">
      <alignment/>
      <protection/>
    </xf>
    <xf numFmtId="164" fontId="0" fillId="0" borderId="0" xfId="46" applyNumberFormat="1">
      <alignment/>
      <protection/>
    </xf>
    <xf numFmtId="164" fontId="29" fillId="0" borderId="0" xfId="46" applyFont="1">
      <alignment/>
      <protection/>
    </xf>
    <xf numFmtId="164" fontId="30" fillId="0" borderId="63" xfId="46" applyFont="1" applyBorder="1" applyAlignment="1">
      <alignment horizontal="center" vertical="top"/>
      <protection/>
    </xf>
    <xf numFmtId="165" fontId="30" fillId="0" borderId="63" xfId="46" applyNumberFormat="1" applyFont="1" applyBorder="1" applyAlignment="1">
      <alignment horizontal="left" vertical="top"/>
      <protection/>
    </xf>
    <xf numFmtId="164" fontId="30" fillId="0" borderId="63" xfId="46" applyFont="1" applyBorder="1" applyAlignment="1">
      <alignment vertical="top" wrapText="1"/>
      <protection/>
    </xf>
    <xf numFmtId="165" fontId="30" fillId="0" borderId="63" xfId="46" applyNumberFormat="1" applyFont="1" applyBorder="1" applyAlignment="1">
      <alignment horizontal="center" shrinkToFit="1"/>
      <protection/>
    </xf>
    <xf numFmtId="170" fontId="30" fillId="0" borderId="63" xfId="46" applyNumberFormat="1" applyFont="1" applyBorder="1" applyAlignment="1">
      <alignment horizontal="right"/>
      <protection/>
    </xf>
    <xf numFmtId="170" fontId="30" fillId="0" borderId="63" xfId="46" applyNumberFormat="1" applyFont="1" applyBorder="1">
      <alignment/>
      <protection/>
    </xf>
    <xf numFmtId="164" fontId="20" fillId="0" borderId="59" xfId="46" applyFont="1" applyBorder="1" applyAlignment="1">
      <alignment horizontal="center"/>
      <protection/>
    </xf>
    <xf numFmtId="165" fontId="20" fillId="0" borderId="59" xfId="46" applyNumberFormat="1" applyFont="1" applyBorder="1" applyAlignment="1">
      <alignment horizontal="right"/>
      <protection/>
    </xf>
    <xf numFmtId="165" fontId="31" fillId="13" borderId="64" xfId="46" applyNumberFormat="1" applyFont="1" applyFill="1" applyBorder="1" applyAlignment="1">
      <alignment horizontal="left" wrapText="1"/>
      <protection/>
    </xf>
    <xf numFmtId="170" fontId="31" fillId="13" borderId="64" xfId="46" applyNumberFormat="1" applyFont="1" applyFill="1" applyBorder="1" applyAlignment="1">
      <alignment horizontal="right" wrapText="1"/>
      <protection/>
    </xf>
    <xf numFmtId="164" fontId="31" fillId="13" borderId="42" xfId="46" applyFont="1" applyFill="1" applyBorder="1" applyAlignment="1">
      <alignment horizontal="left" wrapText="1"/>
      <protection/>
    </xf>
    <xf numFmtId="164" fontId="31" fillId="0" borderId="22" xfId="0" applyFont="1" applyBorder="1" applyAlignment="1">
      <alignment horizontal="right"/>
    </xf>
    <xf numFmtId="164" fontId="32" fillId="0" borderId="0" xfId="46" applyFont="1" applyAlignment="1">
      <alignment wrapText="1"/>
      <protection/>
    </xf>
    <xf numFmtId="164" fontId="1" fillId="18" borderId="19" xfId="46" applyFont="1" applyFill="1" applyBorder="1" applyAlignment="1">
      <alignment horizontal="center"/>
      <protection/>
    </xf>
    <xf numFmtId="165" fontId="33" fillId="18" borderId="19" xfId="46" applyNumberFormat="1" applyFont="1" applyFill="1" applyBorder="1" applyAlignment="1">
      <alignment horizontal="left"/>
      <protection/>
    </xf>
    <xf numFmtId="164" fontId="33" fillId="18" borderId="24" xfId="46" applyFont="1" applyFill="1" applyBorder="1">
      <alignment/>
      <protection/>
    </xf>
    <xf numFmtId="164" fontId="1" fillId="18" borderId="18" xfId="46" applyFont="1" applyFill="1" applyBorder="1" applyAlignment="1">
      <alignment horizontal="center"/>
      <protection/>
    </xf>
    <xf numFmtId="170" fontId="1" fillId="18" borderId="18" xfId="46" applyNumberFormat="1" applyFont="1" applyFill="1" applyBorder="1" applyAlignment="1">
      <alignment horizontal="right"/>
      <protection/>
    </xf>
    <xf numFmtId="170" fontId="1" fillId="18" borderId="17" xfId="46" applyNumberFormat="1" applyFont="1" applyFill="1" applyBorder="1" applyAlignment="1">
      <alignment horizontal="right"/>
      <protection/>
    </xf>
    <xf numFmtId="170" fontId="19" fillId="18" borderId="19" xfId="46" applyNumberFormat="1" applyFont="1" applyFill="1" applyBorder="1">
      <alignment/>
      <protection/>
    </xf>
    <xf numFmtId="166" fontId="0" fillId="0" borderId="0" xfId="46" applyNumberForma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ormální_POL.XLS" xfId="46"/>
    <cellStyle name="Název" xfId="47"/>
    <cellStyle name="Poznámka" xfId="48"/>
    <cellStyle name="Propojená buňka" xfId="49"/>
    <cellStyle name="Správně" xfId="50"/>
    <cellStyle name="Text upozornění" xfId="51"/>
    <cellStyle name="Vstup" xfId="52"/>
    <cellStyle name="Vysvětlující text" xfId="53"/>
    <cellStyle name="Výpočet" xfId="54"/>
    <cellStyle name="Výstup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45"/>
  <sheetViews>
    <sheetView workbookViewId="0" topLeftCell="A1">
      <selection activeCell="B1" sqref="B1"/>
    </sheetView>
  </sheetViews>
  <sheetFormatPr defaultColWidth="9.00390625" defaultRowHeight="12.75" customHeight="1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2" t="s">
        <v>1</v>
      </c>
      <c r="B2" s="3"/>
      <c r="C2" s="4">
        <f>Rekapitulace!H1</f>
        <v>1</v>
      </c>
      <c r="D2" s="4">
        <f>Rekapitulace!G2</f>
        <v>0</v>
      </c>
      <c r="E2" s="3"/>
      <c r="F2" s="5" t="s">
        <v>2</v>
      </c>
      <c r="G2" s="6"/>
    </row>
    <row r="3" spans="1:7" ht="3" customHeight="1" hidden="1">
      <c r="A3" s="7"/>
      <c r="B3" s="8"/>
      <c r="C3" s="9"/>
      <c r="D3" s="9"/>
      <c r="E3" s="8"/>
      <c r="F3" s="10"/>
      <c r="G3" s="11"/>
    </row>
    <row r="4" spans="1:7" ht="12" customHeight="1">
      <c r="A4" s="12" t="s">
        <v>3</v>
      </c>
      <c r="B4" s="8"/>
      <c r="C4" s="9" t="s">
        <v>4</v>
      </c>
      <c r="D4" s="9"/>
      <c r="E4" s="8"/>
      <c r="F4" s="10" t="s">
        <v>5</v>
      </c>
      <c r="G4" s="13"/>
    </row>
    <row r="5" spans="1:7" ht="12.75" customHeight="1">
      <c r="A5" s="14" t="s">
        <v>6</v>
      </c>
      <c r="B5" s="15"/>
      <c r="C5" s="16" t="s">
        <v>7</v>
      </c>
      <c r="D5" s="17"/>
      <c r="E5" s="18"/>
      <c r="F5" s="10" t="s">
        <v>8</v>
      </c>
      <c r="G5" s="11"/>
    </row>
    <row r="6" spans="1:15" ht="12.75" customHeight="1">
      <c r="A6" s="12" t="s">
        <v>9</v>
      </c>
      <c r="B6" s="8"/>
      <c r="C6" s="9" t="s">
        <v>10</v>
      </c>
      <c r="D6" s="9"/>
      <c r="E6" s="8"/>
      <c r="F6" s="19" t="s">
        <v>11</v>
      </c>
      <c r="G6" s="20"/>
      <c r="O6" s="21"/>
    </row>
    <row r="7" spans="1:7" ht="12.75" customHeight="1">
      <c r="A7" s="22" t="s">
        <v>12</v>
      </c>
      <c r="B7" s="23"/>
      <c r="C7" s="24" t="s">
        <v>13</v>
      </c>
      <c r="D7" s="25"/>
      <c r="E7" s="25"/>
      <c r="F7" s="26" t="s">
        <v>14</v>
      </c>
      <c r="G7" s="20">
        <f>IF(PocetMJ=0,0,ROUND((F30+F32)/PocetMJ,1))</f>
        <v>0</v>
      </c>
    </row>
    <row r="8" spans="1:9" ht="12.75">
      <c r="A8" s="27" t="s">
        <v>15</v>
      </c>
      <c r="B8" s="10"/>
      <c r="C8" s="28" t="s">
        <v>16</v>
      </c>
      <c r="D8" s="28"/>
      <c r="E8" s="28"/>
      <c r="F8" s="29" t="s">
        <v>17</v>
      </c>
      <c r="G8" s="30"/>
      <c r="H8" s="31"/>
      <c r="I8" s="32"/>
    </row>
    <row r="9" spans="1:8" ht="12.75">
      <c r="A9" s="27" t="s">
        <v>18</v>
      </c>
      <c r="B9" s="10"/>
      <c r="C9" s="28">
        <f>Projektant</f>
        <v>0</v>
      </c>
      <c r="D9" s="28"/>
      <c r="E9" s="28"/>
      <c r="F9" s="10"/>
      <c r="G9" s="33"/>
      <c r="H9" s="34"/>
    </row>
    <row r="10" spans="1:8" ht="12.75">
      <c r="A10" s="27" t="s">
        <v>19</v>
      </c>
      <c r="B10" s="10"/>
      <c r="C10" s="35" t="s">
        <v>20</v>
      </c>
      <c r="D10" s="35"/>
      <c r="E10" s="35"/>
      <c r="F10" s="36"/>
      <c r="G10" s="37"/>
      <c r="H10" s="38"/>
    </row>
    <row r="11" spans="1:57" ht="13.5" customHeight="1">
      <c r="A11" s="27" t="s">
        <v>21</v>
      </c>
      <c r="B11" s="10"/>
      <c r="C11" s="35"/>
      <c r="D11" s="35"/>
      <c r="E11" s="35"/>
      <c r="F11" s="39" t="s">
        <v>22</v>
      </c>
      <c r="G11" s="40">
        <v>1408</v>
      </c>
      <c r="H11" s="34"/>
      <c r="BA11" s="41"/>
      <c r="BB11" s="41"/>
      <c r="BC11" s="41"/>
      <c r="BD11" s="41"/>
      <c r="BE11" s="41"/>
    </row>
    <row r="12" spans="1:8" ht="12.75" customHeight="1">
      <c r="A12" s="42" t="s">
        <v>23</v>
      </c>
      <c r="B12" s="8"/>
      <c r="C12" s="43"/>
      <c r="D12" s="43"/>
      <c r="E12" s="43"/>
      <c r="F12" s="44" t="s">
        <v>24</v>
      </c>
      <c r="G12" s="45"/>
      <c r="H12" s="34"/>
    </row>
    <row r="13" spans="1:8" ht="28.5" customHeight="1">
      <c r="A13" s="46" t="s">
        <v>25</v>
      </c>
      <c r="B13" s="46"/>
      <c r="C13" s="46"/>
      <c r="D13" s="46"/>
      <c r="E13" s="46"/>
      <c r="F13" s="46"/>
      <c r="G13" s="46"/>
      <c r="H13" s="34"/>
    </row>
    <row r="14" spans="1:7" ht="17.25" customHeight="1">
      <c r="A14" s="47" t="s">
        <v>26</v>
      </c>
      <c r="B14" s="48"/>
      <c r="C14" s="49"/>
      <c r="D14" s="50" t="s">
        <v>27</v>
      </c>
      <c r="E14" s="50"/>
      <c r="F14" s="50"/>
      <c r="G14" s="50"/>
    </row>
    <row r="15" spans="1:7" ht="15.75" customHeight="1">
      <c r="A15" s="51"/>
      <c r="B15" s="52" t="s">
        <v>28</v>
      </c>
      <c r="C15" s="53">
        <f>HSV</f>
        <v>0</v>
      </c>
      <c r="D15" s="54">
        <f>Rekapitulace!A16</f>
        <v>0</v>
      </c>
      <c r="E15" s="55"/>
      <c r="F15" s="56"/>
      <c r="G15" s="53">
        <f>Rekapitulace!I16</f>
        <v>0</v>
      </c>
    </row>
    <row r="16" spans="1:7" ht="15.75" customHeight="1">
      <c r="A16" s="51" t="s">
        <v>29</v>
      </c>
      <c r="B16" s="52" t="s">
        <v>30</v>
      </c>
      <c r="C16" s="53">
        <f>PSV</f>
        <v>0</v>
      </c>
      <c r="D16" s="7">
        <f>Rekapitulace!A17</f>
        <v>0</v>
      </c>
      <c r="E16" s="57"/>
      <c r="F16" s="58"/>
      <c r="G16" s="53">
        <f>Rekapitulace!I17</f>
        <v>0</v>
      </c>
    </row>
    <row r="17" spans="1:7" ht="15.75" customHeight="1">
      <c r="A17" s="51" t="s">
        <v>31</v>
      </c>
      <c r="B17" s="52" t="s">
        <v>32</v>
      </c>
      <c r="C17" s="53">
        <f>Mont</f>
        <v>0</v>
      </c>
      <c r="D17" s="7">
        <f>Rekapitulace!A18</f>
        <v>0</v>
      </c>
      <c r="E17" s="57"/>
      <c r="F17" s="58"/>
      <c r="G17" s="53">
        <f>Rekapitulace!I18</f>
        <v>0</v>
      </c>
    </row>
    <row r="18" spans="1:7" ht="15.75" customHeight="1">
      <c r="A18" s="59" t="s">
        <v>33</v>
      </c>
      <c r="B18" s="60" t="s">
        <v>34</v>
      </c>
      <c r="C18" s="53">
        <f>Dodavka</f>
        <v>0</v>
      </c>
      <c r="D18" s="7">
        <f>Rekapitulace!A19</f>
        <v>0</v>
      </c>
      <c r="E18" s="57"/>
      <c r="F18" s="58"/>
      <c r="G18" s="53">
        <f>Rekapitulace!I19</f>
        <v>0</v>
      </c>
    </row>
    <row r="19" spans="1:7" ht="15.75" customHeight="1">
      <c r="A19" s="61" t="s">
        <v>35</v>
      </c>
      <c r="B19" s="52"/>
      <c r="C19" s="53">
        <f>SUM(C15:C18)</f>
        <v>0</v>
      </c>
      <c r="D19" s="7">
        <f>Rekapitulace!A20</f>
        <v>0</v>
      </c>
      <c r="E19" s="57"/>
      <c r="F19" s="58"/>
      <c r="G19" s="53">
        <f>Rekapitulace!I20</f>
        <v>0</v>
      </c>
    </row>
    <row r="20" spans="1:7" ht="15.75" customHeight="1">
      <c r="A20" s="61"/>
      <c r="B20" s="52"/>
      <c r="C20" s="53"/>
      <c r="D20" s="7">
        <f>Rekapitulace!A21</f>
        <v>0</v>
      </c>
      <c r="E20" s="57"/>
      <c r="F20" s="58"/>
      <c r="G20" s="53">
        <f>Rekapitulace!I21</f>
        <v>0</v>
      </c>
    </row>
    <row r="21" spans="1:7" ht="15.75" customHeight="1">
      <c r="A21" s="61" t="s">
        <v>36</v>
      </c>
      <c r="B21" s="52"/>
      <c r="C21" s="53">
        <f>HZS</f>
        <v>0</v>
      </c>
      <c r="D21" s="7">
        <f>Rekapitulace!A22</f>
        <v>0</v>
      </c>
      <c r="E21" s="57"/>
      <c r="F21" s="58"/>
      <c r="G21" s="53">
        <f>Rekapitulace!I22</f>
        <v>0</v>
      </c>
    </row>
    <row r="22" spans="1:7" ht="15.75" customHeight="1">
      <c r="A22" s="62" t="s">
        <v>37</v>
      </c>
      <c r="B22" s="63"/>
      <c r="C22" s="53">
        <f>C19+C21</f>
        <v>0</v>
      </c>
      <c r="D22" s="7" t="s">
        <v>38</v>
      </c>
      <c r="E22" s="57"/>
      <c r="F22" s="58"/>
      <c r="G22" s="53">
        <f>G23-SUM(G15:G21)</f>
        <v>0</v>
      </c>
    </row>
    <row r="23" spans="1:7" ht="15.75" customHeight="1">
      <c r="A23" s="64" t="s">
        <v>39</v>
      </c>
      <c r="B23" s="64"/>
      <c r="C23" s="65">
        <f>C22+G23</f>
        <v>0</v>
      </c>
      <c r="D23" s="66" t="s">
        <v>40</v>
      </c>
      <c r="E23" s="67"/>
      <c r="F23" s="68"/>
      <c r="G23" s="53">
        <f>VRN</f>
        <v>0</v>
      </c>
    </row>
    <row r="24" spans="1:7" ht="12.75">
      <c r="A24" s="69" t="s">
        <v>41</v>
      </c>
      <c r="B24" s="70"/>
      <c r="C24" s="71"/>
      <c r="D24" s="70" t="s">
        <v>42</v>
      </c>
      <c r="E24" s="70"/>
      <c r="F24" s="72" t="s">
        <v>43</v>
      </c>
      <c r="G24" s="73"/>
    </row>
    <row r="25" spans="1:7" ht="12.75">
      <c r="A25" s="62" t="s">
        <v>44</v>
      </c>
      <c r="B25" s="63"/>
      <c r="C25" s="74"/>
      <c r="D25" s="63" t="s">
        <v>44</v>
      </c>
      <c r="E25" s="75"/>
      <c r="F25" s="76" t="s">
        <v>44</v>
      </c>
      <c r="G25" s="77"/>
    </row>
    <row r="26" spans="1:7" ht="37.5" customHeight="1">
      <c r="A26" s="62" t="s">
        <v>45</v>
      </c>
      <c r="B26" s="78"/>
      <c r="C26" s="74"/>
      <c r="D26" s="63" t="s">
        <v>45</v>
      </c>
      <c r="E26" s="75"/>
      <c r="F26" s="76" t="s">
        <v>45</v>
      </c>
      <c r="G26" s="77"/>
    </row>
    <row r="27" spans="1:7" ht="12.75">
      <c r="A27" s="62"/>
      <c r="B27" s="79"/>
      <c r="C27" s="74"/>
      <c r="D27" s="63"/>
      <c r="E27" s="75"/>
      <c r="F27" s="76"/>
      <c r="G27" s="77"/>
    </row>
    <row r="28" spans="1:7" ht="12.75">
      <c r="A28" s="62" t="s">
        <v>46</v>
      </c>
      <c r="B28" s="63"/>
      <c r="C28" s="74"/>
      <c r="D28" s="76" t="s">
        <v>47</v>
      </c>
      <c r="E28" s="74"/>
      <c r="F28" s="80" t="s">
        <v>47</v>
      </c>
      <c r="G28" s="77"/>
    </row>
    <row r="29" spans="1:7" ht="69" customHeight="1">
      <c r="A29" s="62"/>
      <c r="B29" s="63"/>
      <c r="C29" s="81"/>
      <c r="D29" s="82"/>
      <c r="E29" s="81"/>
      <c r="F29" s="63"/>
      <c r="G29" s="77"/>
    </row>
    <row r="30" spans="1:7" ht="12.75">
      <c r="A30" s="83" t="s">
        <v>48</v>
      </c>
      <c r="B30" s="84"/>
      <c r="C30" s="85">
        <v>21</v>
      </c>
      <c r="D30" s="84" t="s">
        <v>49</v>
      </c>
      <c r="E30" s="86"/>
      <c r="F30" s="87">
        <f>C23-F32</f>
        <v>0</v>
      </c>
      <c r="G30" s="87"/>
    </row>
    <row r="31" spans="1:7" ht="12.75">
      <c r="A31" s="83" t="s">
        <v>50</v>
      </c>
      <c r="B31" s="84"/>
      <c r="C31" s="85">
        <f>SazbaDPH1</f>
        <v>21</v>
      </c>
      <c r="D31" s="84" t="s">
        <v>51</v>
      </c>
      <c r="E31" s="86"/>
      <c r="F31" s="87">
        <f>ROUND(PRODUCT(F30,C31/100),0)</f>
        <v>0</v>
      </c>
      <c r="G31" s="87"/>
    </row>
    <row r="32" spans="1:7" ht="12.75">
      <c r="A32" s="83" t="s">
        <v>48</v>
      </c>
      <c r="B32" s="84"/>
      <c r="C32" s="85">
        <v>0</v>
      </c>
      <c r="D32" s="84" t="s">
        <v>51</v>
      </c>
      <c r="E32" s="86"/>
      <c r="F32" s="87">
        <v>0</v>
      </c>
      <c r="G32" s="87"/>
    </row>
    <row r="33" spans="1:7" ht="12.75">
      <c r="A33" s="83" t="s">
        <v>50</v>
      </c>
      <c r="B33" s="88"/>
      <c r="C33" s="89">
        <f>SazbaDPH2</f>
        <v>0</v>
      </c>
      <c r="D33" s="84" t="s">
        <v>51</v>
      </c>
      <c r="E33" s="58"/>
      <c r="F33" s="87">
        <f>ROUND(PRODUCT(F32,C33/100),0)</f>
        <v>0</v>
      </c>
      <c r="G33" s="87"/>
    </row>
    <row r="34" spans="1:7" s="94" customFormat="1" ht="19.5" customHeight="1">
      <c r="A34" s="90" t="s">
        <v>52</v>
      </c>
      <c r="B34" s="91"/>
      <c r="C34" s="91"/>
      <c r="D34" s="91"/>
      <c r="E34" s="92"/>
      <c r="F34" s="93">
        <f>ROUND(SUM(F30:F33),0)</f>
        <v>0</v>
      </c>
      <c r="G34" s="93"/>
    </row>
    <row r="35" ht="12.75"/>
    <row r="36" spans="1:8" ht="12.75">
      <c r="A36" s="95" t="s">
        <v>53</v>
      </c>
      <c r="B36" s="95"/>
      <c r="C36" s="95"/>
      <c r="D36" s="95"/>
      <c r="E36" s="95"/>
      <c r="F36" s="95"/>
      <c r="G36" s="95"/>
      <c r="H36" t="s">
        <v>54</v>
      </c>
    </row>
    <row r="37" spans="1:8" ht="14.25" customHeight="1">
      <c r="A37" s="95"/>
      <c r="B37" s="96"/>
      <c r="C37" s="96"/>
      <c r="D37" s="96"/>
      <c r="E37" s="96"/>
      <c r="F37" s="96"/>
      <c r="G37" s="96"/>
      <c r="H37" t="s">
        <v>54</v>
      </c>
    </row>
    <row r="38" spans="1:8" ht="12.75" customHeight="1">
      <c r="A38" s="97"/>
      <c r="B38" s="96"/>
      <c r="C38" s="96"/>
      <c r="D38" s="96"/>
      <c r="E38" s="96"/>
      <c r="F38" s="96"/>
      <c r="G38" s="96"/>
      <c r="H38" t="s">
        <v>54</v>
      </c>
    </row>
    <row r="39" spans="1:8" ht="12.75">
      <c r="A39" s="97"/>
      <c r="B39" s="96"/>
      <c r="C39" s="96"/>
      <c r="D39" s="96"/>
      <c r="E39" s="96"/>
      <c r="F39" s="96"/>
      <c r="G39" s="96"/>
      <c r="H39" t="s">
        <v>54</v>
      </c>
    </row>
    <row r="40" spans="1:8" ht="12.75">
      <c r="A40" s="97"/>
      <c r="B40" s="96"/>
      <c r="C40" s="96"/>
      <c r="D40" s="96"/>
      <c r="E40" s="96"/>
      <c r="F40" s="96"/>
      <c r="G40" s="96"/>
      <c r="H40" t="s">
        <v>54</v>
      </c>
    </row>
    <row r="41" spans="1:8" ht="12.75">
      <c r="A41" s="97"/>
      <c r="B41" s="96"/>
      <c r="C41" s="96"/>
      <c r="D41" s="96"/>
      <c r="E41" s="96"/>
      <c r="F41" s="96"/>
      <c r="G41" s="96"/>
      <c r="H41" t="s">
        <v>54</v>
      </c>
    </row>
    <row r="42" spans="1:8" ht="12.75">
      <c r="A42" s="97"/>
      <c r="B42" s="96"/>
      <c r="C42" s="96"/>
      <c r="D42" s="96"/>
      <c r="E42" s="96"/>
      <c r="F42" s="96"/>
      <c r="G42" s="96"/>
      <c r="H42" t="s">
        <v>54</v>
      </c>
    </row>
    <row r="43" spans="1:8" ht="12.75">
      <c r="A43" s="97"/>
      <c r="B43" s="96"/>
      <c r="C43" s="96"/>
      <c r="D43" s="96"/>
      <c r="E43" s="96"/>
      <c r="F43" s="96"/>
      <c r="G43" s="96"/>
      <c r="H43" t="s">
        <v>54</v>
      </c>
    </row>
    <row r="44" spans="1:8" ht="12.75">
      <c r="A44" s="97"/>
      <c r="B44" s="96"/>
      <c r="C44" s="96"/>
      <c r="D44" s="96"/>
      <c r="E44" s="96"/>
      <c r="F44" s="96"/>
      <c r="G44" s="96"/>
      <c r="H44" t="s">
        <v>54</v>
      </c>
    </row>
    <row r="45" spans="1:8" ht="0.75" customHeight="1">
      <c r="A45" s="97"/>
      <c r="B45" s="96"/>
      <c r="C45" s="96"/>
      <c r="D45" s="96"/>
      <c r="E45" s="96"/>
      <c r="F45" s="96"/>
      <c r="G45" s="96"/>
      <c r="H45" t="s">
        <v>54</v>
      </c>
    </row>
    <row r="65536" ht="12.75"/>
  </sheetData>
  <sheetProtection selectLockedCells="1" selectUnlockedCells="1"/>
  <mergeCells count="15">
    <mergeCell ref="A1:G1"/>
    <mergeCell ref="C8:E8"/>
    <mergeCell ref="C9:E9"/>
    <mergeCell ref="C10:E10"/>
    <mergeCell ref="C11:E11"/>
    <mergeCell ref="C12:E12"/>
    <mergeCell ref="A13:G13"/>
    <mergeCell ref="D14:G14"/>
    <mergeCell ref="A23:B23"/>
    <mergeCell ref="F30:G30"/>
    <mergeCell ref="F31:G31"/>
    <mergeCell ref="F32:G32"/>
    <mergeCell ref="F33:G33"/>
    <mergeCell ref="F34:G34"/>
    <mergeCell ref="B37:G45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24"/>
  <sheetViews>
    <sheetView workbookViewId="0" topLeftCell="A1">
      <selection activeCell="H24" sqref="H2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>
      <c r="A1" s="98" t="s">
        <v>55</v>
      </c>
      <c r="B1" s="98"/>
      <c r="C1" s="99">
        <f>CONCATENATE(cislostavby," ",nazevstavby)</f>
        <v>0</v>
      </c>
      <c r="D1" s="100"/>
      <c r="E1" s="101"/>
      <c r="F1" s="100"/>
      <c r="G1" s="102" t="s">
        <v>56</v>
      </c>
      <c r="H1" s="103">
        <v>1</v>
      </c>
      <c r="I1" s="104"/>
    </row>
    <row r="2" spans="1:9" ht="13.5">
      <c r="A2" s="105" t="s">
        <v>57</v>
      </c>
      <c r="B2" s="105"/>
      <c r="C2" s="106">
        <f>CONCATENATE(cisloobjektu," ",nazevobjektu)</f>
        <v>0</v>
      </c>
      <c r="D2" s="107"/>
      <c r="E2" s="108"/>
      <c r="F2" s="107"/>
      <c r="G2" s="109" t="s">
        <v>1</v>
      </c>
      <c r="H2" s="109"/>
      <c r="I2" s="109"/>
    </row>
    <row r="3" spans="1:9" ht="13.5">
      <c r="A3" s="75"/>
      <c r="B3" s="75"/>
      <c r="C3" s="75"/>
      <c r="D3" s="75"/>
      <c r="E3" s="75"/>
      <c r="F3" s="63"/>
      <c r="G3" s="75"/>
      <c r="H3" s="75"/>
      <c r="I3" s="75"/>
    </row>
    <row r="4" spans="1:9" ht="19.5" customHeight="1">
      <c r="A4" s="110" t="s">
        <v>58</v>
      </c>
      <c r="B4" s="110"/>
      <c r="C4" s="110"/>
      <c r="D4" s="110"/>
      <c r="E4" s="110"/>
      <c r="F4" s="110"/>
      <c r="G4" s="110"/>
      <c r="H4" s="110"/>
      <c r="I4" s="110"/>
    </row>
    <row r="5" spans="1:9" ht="13.5">
      <c r="A5" s="75"/>
      <c r="B5" s="75"/>
      <c r="C5" s="75"/>
      <c r="D5" s="75"/>
      <c r="E5" s="75"/>
      <c r="F5" s="75"/>
      <c r="G5" s="75"/>
      <c r="H5" s="75"/>
      <c r="I5" s="75"/>
    </row>
    <row r="6" spans="1:9" s="34" customFormat="1" ht="13.5">
      <c r="A6" s="111"/>
      <c r="B6" s="112" t="s">
        <v>59</v>
      </c>
      <c r="C6" s="112"/>
      <c r="D6" s="50"/>
      <c r="E6" s="113" t="s">
        <v>60</v>
      </c>
      <c r="F6" s="114" t="s">
        <v>61</v>
      </c>
      <c r="G6" s="114" t="s">
        <v>62</v>
      </c>
      <c r="H6" s="114" t="s">
        <v>63</v>
      </c>
      <c r="I6" s="115" t="s">
        <v>36</v>
      </c>
    </row>
    <row r="7" spans="1:9" s="34" customFormat="1" ht="12.75">
      <c r="A7" s="116">
        <f>Položky!B7</f>
        <v>0</v>
      </c>
      <c r="B7" s="117">
        <f>Položky!C7</f>
        <v>0</v>
      </c>
      <c r="C7" s="63"/>
      <c r="D7" s="118"/>
      <c r="E7" s="119">
        <f>Položky!BA20</f>
        <v>0</v>
      </c>
      <c r="F7" s="120">
        <f>Položky!BB20</f>
        <v>0</v>
      </c>
      <c r="G7" s="120">
        <f>Položky!BC20</f>
        <v>0</v>
      </c>
      <c r="H7" s="120">
        <f>Položky!BD20</f>
        <v>0</v>
      </c>
      <c r="I7" s="121">
        <f>Položky!BE20</f>
        <v>0</v>
      </c>
    </row>
    <row r="8" spans="1:9" s="34" customFormat="1" ht="12.75">
      <c r="A8" s="116">
        <f>Položky!B21</f>
        <v>0</v>
      </c>
      <c r="B8" s="117">
        <f>Položky!C21</f>
        <v>0</v>
      </c>
      <c r="C8" s="63"/>
      <c r="D8" s="118"/>
      <c r="E8" s="119">
        <f>Položky!BA38</f>
        <v>0</v>
      </c>
      <c r="F8" s="120">
        <f>Položky!BB38</f>
        <v>0</v>
      </c>
      <c r="G8" s="120">
        <f>Položky!BC38</f>
        <v>0</v>
      </c>
      <c r="H8" s="120">
        <f>Položky!BD38</f>
        <v>0</v>
      </c>
      <c r="I8" s="121">
        <f>Položky!BE38</f>
        <v>0</v>
      </c>
    </row>
    <row r="9" spans="1:9" s="34" customFormat="1" ht="12.75">
      <c r="A9" s="116">
        <f>Položky!B39</f>
        <v>0</v>
      </c>
      <c r="B9" s="117">
        <f>Položky!C39</f>
        <v>0</v>
      </c>
      <c r="C9" s="63"/>
      <c r="D9" s="118"/>
      <c r="E9" s="119">
        <f>Položky!BA52</f>
        <v>0</v>
      </c>
      <c r="F9" s="120">
        <f>Položky!BB52</f>
        <v>0</v>
      </c>
      <c r="G9" s="120">
        <f>Položky!BC52</f>
        <v>0</v>
      </c>
      <c r="H9" s="120">
        <f>Položky!BD52</f>
        <v>0</v>
      </c>
      <c r="I9" s="121">
        <f>Položky!BE52</f>
        <v>0</v>
      </c>
    </row>
    <row r="10" spans="1:9" s="34" customFormat="1" ht="13.5">
      <c r="A10" s="116">
        <f>Položky!B53</f>
        <v>0</v>
      </c>
      <c r="B10" s="117">
        <f>Položky!C53</f>
        <v>0</v>
      </c>
      <c r="C10" s="63"/>
      <c r="D10" s="118"/>
      <c r="E10" s="119">
        <f>Položky!BA56</f>
        <v>0</v>
      </c>
      <c r="F10" s="120">
        <f>Položky!BB56</f>
        <v>0</v>
      </c>
      <c r="G10" s="120">
        <f>Položky!BC56</f>
        <v>0</v>
      </c>
      <c r="H10" s="120">
        <f>Položky!BD56</f>
        <v>0</v>
      </c>
      <c r="I10" s="121">
        <f>Položky!BE56</f>
        <v>0</v>
      </c>
    </row>
    <row r="11" spans="1:9" s="128" customFormat="1" ht="13.5">
      <c r="A11" s="122"/>
      <c r="B11" s="123" t="s">
        <v>64</v>
      </c>
      <c r="C11" s="123"/>
      <c r="D11" s="124"/>
      <c r="E11" s="125">
        <f>SUM(E7:E10)</f>
        <v>0</v>
      </c>
      <c r="F11" s="126">
        <f>SUM(F7:F10)</f>
        <v>0</v>
      </c>
      <c r="G11" s="126">
        <f>SUM(G7:G10)</f>
        <v>0</v>
      </c>
      <c r="H11" s="126">
        <f>SUM(H7:H10)</f>
        <v>0</v>
      </c>
      <c r="I11" s="127">
        <f>SUM(I7:I10)</f>
        <v>0</v>
      </c>
    </row>
    <row r="12" spans="1:9" ht="12.75">
      <c r="A12" s="63"/>
      <c r="B12" s="63"/>
      <c r="C12" s="63"/>
      <c r="D12" s="63"/>
      <c r="E12" s="63"/>
      <c r="F12" s="63"/>
      <c r="G12" s="63"/>
      <c r="H12" s="63"/>
      <c r="I12" s="63"/>
    </row>
    <row r="13" spans="1:57" ht="19.5" customHeight="1">
      <c r="A13" s="129" t="s">
        <v>65</v>
      </c>
      <c r="B13" s="129"/>
      <c r="C13" s="129"/>
      <c r="D13" s="129"/>
      <c r="E13" s="129"/>
      <c r="F13" s="129"/>
      <c r="G13" s="129"/>
      <c r="H13" s="129"/>
      <c r="I13" s="129"/>
      <c r="BA13" s="41"/>
      <c r="BB13" s="41"/>
      <c r="BC13" s="41"/>
      <c r="BD13" s="41"/>
      <c r="BE13" s="41"/>
    </row>
    <row r="14" spans="1:9" ht="13.5">
      <c r="A14" s="75"/>
      <c r="B14" s="75"/>
      <c r="C14" s="75"/>
      <c r="D14" s="75"/>
      <c r="E14" s="75"/>
      <c r="F14" s="75"/>
      <c r="G14" s="75"/>
      <c r="H14" s="75"/>
      <c r="I14" s="75"/>
    </row>
    <row r="15" spans="1:9" ht="12.75">
      <c r="A15" s="69" t="s">
        <v>66</v>
      </c>
      <c r="B15" s="70"/>
      <c r="C15" s="70"/>
      <c r="D15" s="130"/>
      <c r="E15" s="131" t="s">
        <v>67</v>
      </c>
      <c r="F15" s="132" t="s">
        <v>68</v>
      </c>
      <c r="G15" s="133" t="s">
        <v>69</v>
      </c>
      <c r="H15" s="134"/>
      <c r="I15" s="135" t="s">
        <v>67</v>
      </c>
    </row>
    <row r="16" spans="1:53" ht="12.75">
      <c r="A16" s="61" t="s">
        <v>70</v>
      </c>
      <c r="B16" s="52"/>
      <c r="C16" s="52"/>
      <c r="D16" s="136"/>
      <c r="E16" s="137"/>
      <c r="F16" s="138"/>
      <c r="G16" s="139">
        <f>CHOOSE(BA16+1,HSV+PSV,HSV+PSV+Mont,HSV+PSV+Dodavka+Mont,HSV,PSV,Mont,Dodavka,Mont+Dodavka,0)</f>
        <v>0</v>
      </c>
      <c r="H16" s="140"/>
      <c r="I16" s="141">
        <f>E16+F16*G16/100</f>
        <v>0</v>
      </c>
      <c r="BA16">
        <v>0</v>
      </c>
    </row>
    <row r="17" spans="1:53" ht="12.75">
      <c r="A17" s="61" t="s">
        <v>71</v>
      </c>
      <c r="B17" s="52"/>
      <c r="C17" s="52"/>
      <c r="D17" s="136"/>
      <c r="E17" s="137"/>
      <c r="F17" s="138"/>
      <c r="G17" s="139">
        <f>CHOOSE(BA17+1,HSV+PSV,HSV+PSV+Mont,HSV+PSV+Dodavka+Mont,HSV,PSV,Mont,Dodavka,Mont+Dodavka,0)</f>
        <v>0</v>
      </c>
      <c r="H17" s="140"/>
      <c r="I17" s="141">
        <f>E17+F17*G17/100</f>
        <v>0</v>
      </c>
      <c r="BA17">
        <v>0</v>
      </c>
    </row>
    <row r="18" spans="1:53" ht="12.75">
      <c r="A18" s="61" t="s">
        <v>72</v>
      </c>
      <c r="B18" s="52"/>
      <c r="C18" s="52"/>
      <c r="D18" s="136"/>
      <c r="E18" s="137"/>
      <c r="F18" s="138"/>
      <c r="G18" s="139">
        <f>CHOOSE(BA18+1,HSV+PSV,HSV+PSV+Mont,HSV+PSV+Dodavka+Mont,HSV,PSV,Mont,Dodavka,Mont+Dodavka,0)</f>
        <v>0</v>
      </c>
      <c r="H18" s="140"/>
      <c r="I18" s="141">
        <f>E18+F18*G18/100</f>
        <v>0</v>
      </c>
      <c r="BA18">
        <v>0</v>
      </c>
    </row>
    <row r="19" spans="1:53" ht="12.75">
      <c r="A19" s="61" t="s">
        <v>73</v>
      </c>
      <c r="B19" s="52"/>
      <c r="C19" s="52"/>
      <c r="D19" s="136"/>
      <c r="E19" s="137"/>
      <c r="F19" s="138"/>
      <c r="G19" s="139">
        <f>CHOOSE(BA19+1,HSV+PSV,HSV+PSV+Mont,HSV+PSV+Dodavka+Mont,HSV,PSV,Mont,Dodavka,Mont+Dodavka,0)</f>
        <v>0</v>
      </c>
      <c r="H19" s="140"/>
      <c r="I19" s="141">
        <f>E19+F19*G19/100</f>
        <v>0</v>
      </c>
      <c r="BA19">
        <v>0</v>
      </c>
    </row>
    <row r="20" spans="1:53" ht="12.75">
      <c r="A20" s="61" t="s">
        <v>74</v>
      </c>
      <c r="B20" s="52"/>
      <c r="C20" s="52"/>
      <c r="D20" s="136"/>
      <c r="E20" s="137"/>
      <c r="F20" s="138"/>
      <c r="G20" s="139">
        <f>CHOOSE(BA20+1,HSV+PSV,HSV+PSV+Mont,HSV+PSV+Dodavka+Mont,HSV,PSV,Mont,Dodavka,Mont+Dodavka,0)</f>
        <v>0</v>
      </c>
      <c r="H20" s="140"/>
      <c r="I20" s="141">
        <f>E20+F20*G20/100</f>
        <v>0</v>
      </c>
      <c r="BA20">
        <v>1</v>
      </c>
    </row>
    <row r="21" spans="1:53" ht="12.75">
      <c r="A21" s="61" t="s">
        <v>75</v>
      </c>
      <c r="B21" s="52"/>
      <c r="C21" s="52"/>
      <c r="D21" s="136"/>
      <c r="E21" s="137"/>
      <c r="F21" s="138"/>
      <c r="G21" s="139">
        <f>CHOOSE(BA21+1,HSV+PSV,HSV+PSV+Mont,HSV+PSV+Dodavka+Mont,HSV,PSV,Mont,Dodavka,Mont+Dodavka,0)</f>
        <v>0</v>
      </c>
      <c r="H21" s="140"/>
      <c r="I21" s="141">
        <f>E21+F21*G21/100</f>
        <v>0</v>
      </c>
      <c r="BA21">
        <v>1</v>
      </c>
    </row>
    <row r="22" spans="1:53" ht="12.75">
      <c r="A22" s="61" t="s">
        <v>76</v>
      </c>
      <c r="B22" s="52"/>
      <c r="C22" s="52"/>
      <c r="D22" s="136"/>
      <c r="E22" s="137"/>
      <c r="F22" s="138"/>
      <c r="G22" s="139">
        <f>CHOOSE(BA22+1,HSV+PSV,HSV+PSV+Mont,HSV+PSV+Dodavka+Mont,HSV,PSV,Mont,Dodavka,Mont+Dodavka,0)</f>
        <v>0</v>
      </c>
      <c r="H22" s="140"/>
      <c r="I22" s="141">
        <f>E22+F22*G22/100</f>
        <v>0</v>
      </c>
      <c r="BA22">
        <v>2</v>
      </c>
    </row>
    <row r="23" spans="1:53" ht="12.75">
      <c r="A23" s="61" t="s">
        <v>77</v>
      </c>
      <c r="B23" s="52"/>
      <c r="C23" s="52"/>
      <c r="D23" s="136"/>
      <c r="E23" s="137"/>
      <c r="F23" s="138"/>
      <c r="G23" s="139">
        <f>CHOOSE(BA23+1,HSV+PSV,HSV+PSV+Mont,HSV+PSV+Dodavka+Mont,HSV,PSV,Mont,Dodavka,Mont+Dodavka,0)</f>
        <v>0</v>
      </c>
      <c r="H23" s="140"/>
      <c r="I23" s="141">
        <f>E23+F23*G23/100</f>
        <v>0</v>
      </c>
      <c r="BA23">
        <v>2</v>
      </c>
    </row>
    <row r="24" spans="1:9" ht="13.5">
      <c r="A24" s="142"/>
      <c r="B24" s="143" t="s">
        <v>78</v>
      </c>
      <c r="C24" s="144"/>
      <c r="D24" s="145"/>
      <c r="E24" s="146"/>
      <c r="F24" s="147"/>
      <c r="G24" s="147"/>
      <c r="H24" s="148">
        <f>SUM(I16:I23)</f>
        <v>0</v>
      </c>
      <c r="I24" s="148"/>
    </row>
  </sheetData>
  <sheetProtection selectLockedCells="1" selectUnlockedCells="1"/>
  <mergeCells count="6">
    <mergeCell ref="A1:B1"/>
    <mergeCell ref="A2:B2"/>
    <mergeCell ref="G2:I2"/>
    <mergeCell ref="A4:I4"/>
    <mergeCell ref="A13:I13"/>
    <mergeCell ref="H24:I24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56"/>
  <sheetViews>
    <sheetView showGridLines="0" tabSelected="1" workbookViewId="0" topLeftCell="A1">
      <selection activeCell="E4" sqref="E4"/>
    </sheetView>
  </sheetViews>
  <sheetFormatPr defaultColWidth="9.00390625" defaultRowHeight="12.75"/>
  <cols>
    <col min="1" max="1" width="4.375" style="149" customWidth="1"/>
    <col min="2" max="2" width="11.625" style="149" customWidth="1"/>
    <col min="3" max="3" width="40.375" style="149" customWidth="1"/>
    <col min="4" max="4" width="5.625" style="149" customWidth="1"/>
    <col min="5" max="5" width="8.625" style="150" customWidth="1"/>
    <col min="6" max="6" width="9.875" style="149" customWidth="1"/>
    <col min="7" max="7" width="13.875" style="149" customWidth="1"/>
    <col min="8" max="11" width="9.125" style="149" customWidth="1"/>
    <col min="12" max="12" width="75.375" style="149" customWidth="1"/>
    <col min="13" max="13" width="45.25390625" style="149" customWidth="1"/>
    <col min="14" max="16384" width="9.125" style="149" customWidth="1"/>
  </cols>
  <sheetData>
    <row r="1" spans="1:7" ht="15.75">
      <c r="A1" s="151" t="s">
        <v>79</v>
      </c>
      <c r="B1" s="151"/>
      <c r="C1" s="151"/>
      <c r="D1" s="151"/>
      <c r="E1" s="151"/>
      <c r="F1" s="151"/>
      <c r="G1" s="151"/>
    </row>
    <row r="2" spans="1:7" ht="14.25" customHeight="1">
      <c r="A2" s="152"/>
      <c r="B2" s="153"/>
      <c r="C2" s="154"/>
      <c r="D2" s="154"/>
      <c r="E2" s="155"/>
      <c r="F2" s="154"/>
      <c r="G2" s="154"/>
    </row>
    <row r="3" spans="1:7" ht="13.5">
      <c r="A3" s="98" t="s">
        <v>55</v>
      </c>
      <c r="B3" s="98"/>
      <c r="C3" s="99">
        <f>CONCATENATE(cislostavby," ",nazevstavby)</f>
        <v>0</v>
      </c>
      <c r="D3" s="100"/>
      <c r="E3" s="156" t="s">
        <v>80</v>
      </c>
      <c r="F3" s="157">
        <f>Rekapitulace!H1</f>
        <v>1</v>
      </c>
      <c r="G3" s="158"/>
    </row>
    <row r="4" spans="1:7" ht="13.5">
      <c r="A4" s="159" t="s">
        <v>57</v>
      </c>
      <c r="B4" s="159"/>
      <c r="C4" s="106">
        <f>CONCATENATE(cisloobjektu," ",nazevobjektu)</f>
        <v>0</v>
      </c>
      <c r="D4" s="107"/>
      <c r="E4" s="160">
        <f>Rekapitulace!G2</f>
        <v>0</v>
      </c>
      <c r="F4" s="160"/>
      <c r="G4" s="160"/>
    </row>
    <row r="5" spans="1:7" ht="13.5">
      <c r="A5" s="161"/>
      <c r="B5" s="152"/>
      <c r="C5" s="152"/>
      <c r="D5" s="152"/>
      <c r="E5" s="162"/>
      <c r="F5" s="152"/>
      <c r="G5" s="163"/>
    </row>
    <row r="6" spans="1:7" ht="12.75">
      <c r="A6" s="164" t="s">
        <v>81</v>
      </c>
      <c r="B6" s="165" t="s">
        <v>82</v>
      </c>
      <c r="C6" s="165" t="s">
        <v>83</v>
      </c>
      <c r="D6" s="165" t="s">
        <v>84</v>
      </c>
      <c r="E6" s="166" t="s">
        <v>85</v>
      </c>
      <c r="F6" s="165" t="s">
        <v>86</v>
      </c>
      <c r="G6" s="167" t="s">
        <v>87</v>
      </c>
    </row>
    <row r="7" spans="1:15" ht="12.75">
      <c r="A7" s="168" t="s">
        <v>88</v>
      </c>
      <c r="B7" s="169" t="s">
        <v>89</v>
      </c>
      <c r="C7" s="170" t="s">
        <v>90</v>
      </c>
      <c r="D7" s="171"/>
      <c r="E7" s="172"/>
      <c r="F7" s="172"/>
      <c r="G7" s="173"/>
      <c r="H7" s="174"/>
      <c r="I7" s="174"/>
      <c r="O7" s="175">
        <v>1</v>
      </c>
    </row>
    <row r="8" spans="1:104" ht="12.75">
      <c r="A8" s="176">
        <v>1</v>
      </c>
      <c r="B8" s="177" t="s">
        <v>91</v>
      </c>
      <c r="C8" s="178" t="s">
        <v>92</v>
      </c>
      <c r="D8" s="179" t="s">
        <v>93</v>
      </c>
      <c r="E8" s="180">
        <v>292.61</v>
      </c>
      <c r="F8" s="180">
        <v>0</v>
      </c>
      <c r="G8" s="181">
        <f>E8*F8</f>
        <v>0</v>
      </c>
      <c r="O8" s="175">
        <v>2</v>
      </c>
      <c r="AA8" s="149">
        <v>1</v>
      </c>
      <c r="AB8" s="149">
        <v>1</v>
      </c>
      <c r="AC8" s="149">
        <v>1</v>
      </c>
      <c r="AZ8" s="149">
        <v>1</v>
      </c>
      <c r="BA8" s="149">
        <f>IF(AZ8=1,G8,0)</f>
        <v>0</v>
      </c>
      <c r="BB8" s="149">
        <f>IF(AZ8=2,G8,0)</f>
        <v>0</v>
      </c>
      <c r="BC8" s="149">
        <f>IF(AZ8=3,G8,0)</f>
        <v>0</v>
      </c>
      <c r="BD8" s="149">
        <f>IF(AZ8=4,G8,0)</f>
        <v>0</v>
      </c>
      <c r="BE8" s="149">
        <f>IF(AZ8=5,G8,0)</f>
        <v>0</v>
      </c>
      <c r="CA8" s="175">
        <v>1</v>
      </c>
      <c r="CB8" s="175">
        <v>1</v>
      </c>
      <c r="CZ8" s="149">
        <v>0</v>
      </c>
    </row>
    <row r="9" spans="1:15" ht="12.75" customHeight="1">
      <c r="A9" s="182"/>
      <c r="B9" s="183"/>
      <c r="C9" s="184" t="s">
        <v>94</v>
      </c>
      <c r="D9" s="184"/>
      <c r="E9" s="185">
        <v>235.09</v>
      </c>
      <c r="F9" s="186"/>
      <c r="G9" s="187"/>
      <c r="M9" s="188" t="s">
        <v>94</v>
      </c>
      <c r="O9" s="175"/>
    </row>
    <row r="10" spans="1:15" ht="12.75" customHeight="1">
      <c r="A10" s="182"/>
      <c r="B10" s="183"/>
      <c r="C10" s="184" t="s">
        <v>95</v>
      </c>
      <c r="D10" s="184"/>
      <c r="E10" s="185">
        <v>65.12</v>
      </c>
      <c r="F10" s="186"/>
      <c r="G10" s="187"/>
      <c r="M10" s="188" t="s">
        <v>95</v>
      </c>
      <c r="O10" s="175"/>
    </row>
    <row r="11" spans="1:15" ht="12.75" customHeight="1">
      <c r="A11" s="182"/>
      <c r="B11" s="183"/>
      <c r="C11" s="184" t="s">
        <v>96</v>
      </c>
      <c r="D11" s="184"/>
      <c r="E11" s="185">
        <v>-7.6</v>
      </c>
      <c r="F11" s="186"/>
      <c r="G11" s="187"/>
      <c r="M11" s="188" t="s">
        <v>96</v>
      </c>
      <c r="O11" s="175"/>
    </row>
    <row r="12" spans="1:104" ht="12.75">
      <c r="A12" s="176">
        <v>2</v>
      </c>
      <c r="B12" s="177" t="s">
        <v>97</v>
      </c>
      <c r="C12" s="178" t="s">
        <v>98</v>
      </c>
      <c r="D12" s="179" t="s">
        <v>99</v>
      </c>
      <c r="E12" s="180">
        <v>150.53</v>
      </c>
      <c r="F12" s="180">
        <v>0</v>
      </c>
      <c r="G12" s="181">
        <f>E12*F12</f>
        <v>0</v>
      </c>
      <c r="O12" s="175">
        <v>2</v>
      </c>
      <c r="AA12" s="149">
        <v>1</v>
      </c>
      <c r="AB12" s="149">
        <v>1</v>
      </c>
      <c r="AC12" s="149">
        <v>1</v>
      </c>
      <c r="AZ12" s="149">
        <v>1</v>
      </c>
      <c r="BA12" s="149">
        <f>IF(AZ12=1,G12,0)</f>
        <v>0</v>
      </c>
      <c r="BB12" s="149">
        <f>IF(AZ12=2,G12,0)</f>
        <v>0</v>
      </c>
      <c r="BC12" s="149">
        <f>IF(AZ12=3,G12,0)</f>
        <v>0</v>
      </c>
      <c r="BD12" s="149">
        <f>IF(AZ12=4,G12,0)</f>
        <v>0</v>
      </c>
      <c r="BE12" s="149">
        <f>IF(AZ12=5,G12,0)</f>
        <v>0</v>
      </c>
      <c r="CA12" s="175">
        <v>1</v>
      </c>
      <c r="CB12" s="175">
        <v>1</v>
      </c>
      <c r="CZ12" s="149">
        <v>0</v>
      </c>
    </row>
    <row r="13" spans="1:15" ht="12.75" customHeight="1">
      <c r="A13" s="182"/>
      <c r="B13" s="183"/>
      <c r="C13" s="184" t="s">
        <v>100</v>
      </c>
      <c r="D13" s="184"/>
      <c r="E13" s="185">
        <v>118.53</v>
      </c>
      <c r="F13" s="186"/>
      <c r="G13" s="187"/>
      <c r="M13" s="188" t="s">
        <v>100</v>
      </c>
      <c r="O13" s="175"/>
    </row>
    <row r="14" spans="1:15" ht="12.75" customHeight="1">
      <c r="A14" s="182"/>
      <c r="B14" s="183"/>
      <c r="C14" s="184" t="s">
        <v>101</v>
      </c>
      <c r="D14" s="184"/>
      <c r="E14" s="185">
        <v>32</v>
      </c>
      <c r="F14" s="186"/>
      <c r="G14" s="187"/>
      <c r="M14" s="188" t="s">
        <v>101</v>
      </c>
      <c r="O14" s="175"/>
    </row>
    <row r="15" spans="1:104" ht="12.75">
      <c r="A15" s="176">
        <v>3</v>
      </c>
      <c r="B15" s="177" t="s">
        <v>102</v>
      </c>
      <c r="C15" s="178" t="s">
        <v>103</v>
      </c>
      <c r="D15" s="179" t="s">
        <v>93</v>
      </c>
      <c r="E15" s="180">
        <v>300.21</v>
      </c>
      <c r="F15" s="180">
        <v>0</v>
      </c>
      <c r="G15" s="181">
        <f>E15*F15</f>
        <v>0</v>
      </c>
      <c r="O15" s="175">
        <v>2</v>
      </c>
      <c r="AA15" s="149">
        <v>1</v>
      </c>
      <c r="AB15" s="149">
        <v>1</v>
      </c>
      <c r="AC15" s="149">
        <v>1</v>
      </c>
      <c r="AZ15" s="149">
        <v>1</v>
      </c>
      <c r="BA15" s="149">
        <f>IF(AZ15=1,G15,0)</f>
        <v>0</v>
      </c>
      <c r="BB15" s="149">
        <f>IF(AZ15=2,G15,0)</f>
        <v>0</v>
      </c>
      <c r="BC15" s="149">
        <f>IF(AZ15=3,G15,0)</f>
        <v>0</v>
      </c>
      <c r="BD15" s="149">
        <f>IF(AZ15=4,G15,0)</f>
        <v>0</v>
      </c>
      <c r="BE15" s="149">
        <f>IF(AZ15=5,G15,0)</f>
        <v>0</v>
      </c>
      <c r="CA15" s="175">
        <v>1</v>
      </c>
      <c r="CB15" s="175">
        <v>1</v>
      </c>
      <c r="CZ15" s="149">
        <v>0</v>
      </c>
    </row>
    <row r="16" spans="1:104" ht="22.5">
      <c r="A16" s="176">
        <v>4</v>
      </c>
      <c r="B16" s="177" t="s">
        <v>6</v>
      </c>
      <c r="C16" s="178" t="s">
        <v>104</v>
      </c>
      <c r="D16" s="179" t="s">
        <v>93</v>
      </c>
      <c r="E16" s="180">
        <v>305.62</v>
      </c>
      <c r="F16" s="180">
        <v>0</v>
      </c>
      <c r="G16" s="181">
        <f>E16*F16</f>
        <v>0</v>
      </c>
      <c r="O16" s="175">
        <v>2</v>
      </c>
      <c r="AA16" s="149">
        <v>12</v>
      </c>
      <c r="AB16" s="149">
        <v>0</v>
      </c>
      <c r="AC16" s="149">
        <v>147</v>
      </c>
      <c r="AZ16" s="149">
        <v>1</v>
      </c>
      <c r="BA16" s="149">
        <f>IF(AZ16=1,G16,0)</f>
        <v>0</v>
      </c>
      <c r="BB16" s="149">
        <f>IF(AZ16=2,G16,0)</f>
        <v>0</v>
      </c>
      <c r="BC16" s="149">
        <f>IF(AZ16=3,G16,0)</f>
        <v>0</v>
      </c>
      <c r="BD16" s="149">
        <f>IF(AZ16=4,G16,0)</f>
        <v>0</v>
      </c>
      <c r="BE16" s="149">
        <f>IF(AZ16=5,G16,0)</f>
        <v>0</v>
      </c>
      <c r="CA16" s="175">
        <v>12</v>
      </c>
      <c r="CB16" s="175">
        <v>0</v>
      </c>
      <c r="CZ16" s="149">
        <v>0</v>
      </c>
    </row>
    <row r="17" spans="1:15" ht="12.75" customHeight="1">
      <c r="A17" s="182"/>
      <c r="B17" s="183"/>
      <c r="C17" s="184" t="s">
        <v>105</v>
      </c>
      <c r="D17" s="184"/>
      <c r="E17" s="185">
        <v>300.12</v>
      </c>
      <c r="F17" s="186"/>
      <c r="G17" s="187"/>
      <c r="M17" s="188" t="s">
        <v>105</v>
      </c>
      <c r="O17" s="175"/>
    </row>
    <row r="18" spans="1:15" ht="12.75" customHeight="1">
      <c r="A18" s="182"/>
      <c r="B18" s="183"/>
      <c r="C18" s="184" t="s">
        <v>106</v>
      </c>
      <c r="D18" s="184"/>
      <c r="E18" s="185">
        <v>5.5</v>
      </c>
      <c r="F18" s="186"/>
      <c r="G18" s="187"/>
      <c r="M18" s="188" t="s">
        <v>106</v>
      </c>
      <c r="O18" s="175"/>
    </row>
    <row r="19" spans="1:104" ht="22.5">
      <c r="A19" s="176">
        <v>5</v>
      </c>
      <c r="B19" s="177" t="s">
        <v>107</v>
      </c>
      <c r="C19" s="178" t="s">
        <v>108</v>
      </c>
      <c r="D19" s="179" t="s">
        <v>93</v>
      </c>
      <c r="E19" s="180">
        <v>14.45</v>
      </c>
      <c r="F19" s="180">
        <v>0</v>
      </c>
      <c r="G19" s="181">
        <f>E19*F19</f>
        <v>0</v>
      </c>
      <c r="O19" s="175">
        <v>2</v>
      </c>
      <c r="AA19" s="149">
        <v>12</v>
      </c>
      <c r="AB19" s="149">
        <v>0</v>
      </c>
      <c r="AC19" s="149">
        <v>155</v>
      </c>
      <c r="AZ19" s="149">
        <v>1</v>
      </c>
      <c r="BA19" s="149">
        <f>IF(AZ19=1,G19,0)</f>
        <v>0</v>
      </c>
      <c r="BB19" s="149">
        <f>IF(AZ19=2,G19,0)</f>
        <v>0</v>
      </c>
      <c r="BC19" s="149">
        <f>IF(AZ19=3,G19,0)</f>
        <v>0</v>
      </c>
      <c r="BD19" s="149">
        <f>IF(AZ19=4,G19,0)</f>
        <v>0</v>
      </c>
      <c r="BE19" s="149">
        <f>IF(AZ19=5,G19,0)</f>
        <v>0</v>
      </c>
      <c r="CA19" s="175">
        <v>12</v>
      </c>
      <c r="CB19" s="175">
        <v>0</v>
      </c>
      <c r="CZ19" s="149">
        <v>0</v>
      </c>
    </row>
    <row r="20" spans="1:57" ht="12.75">
      <c r="A20" s="189"/>
      <c r="B20" s="190" t="s">
        <v>109</v>
      </c>
      <c r="C20" s="191">
        <f>CONCATENATE(B7," ",C7)</f>
        <v>0</v>
      </c>
      <c r="D20" s="192"/>
      <c r="E20" s="193"/>
      <c r="F20" s="194"/>
      <c r="G20" s="195">
        <f>SUM(G7:G19)</f>
        <v>0</v>
      </c>
      <c r="O20" s="175">
        <v>4</v>
      </c>
      <c r="BA20" s="196">
        <f>SUM(BA7:BA19)</f>
        <v>0</v>
      </c>
      <c r="BB20" s="196">
        <f>SUM(BB7:BB19)</f>
        <v>0</v>
      </c>
      <c r="BC20" s="196">
        <f>SUM(BC7:BC19)</f>
        <v>0</v>
      </c>
      <c r="BD20" s="196">
        <f>SUM(BD7:BD19)</f>
        <v>0</v>
      </c>
      <c r="BE20" s="196">
        <f>SUM(BE7:BE19)</f>
        <v>0</v>
      </c>
    </row>
    <row r="21" spans="1:15" ht="12.75">
      <c r="A21" s="168" t="s">
        <v>88</v>
      </c>
      <c r="B21" s="169" t="s">
        <v>110</v>
      </c>
      <c r="C21" s="170" t="s">
        <v>111</v>
      </c>
      <c r="D21" s="171"/>
      <c r="E21" s="172"/>
      <c r="F21" s="172"/>
      <c r="G21" s="173"/>
      <c r="H21" s="174"/>
      <c r="I21" s="174"/>
      <c r="O21" s="175">
        <v>1</v>
      </c>
    </row>
    <row r="22" spans="1:104" ht="12.75">
      <c r="A22" s="176">
        <v>6</v>
      </c>
      <c r="B22" s="177" t="s">
        <v>112</v>
      </c>
      <c r="C22" s="178" t="s">
        <v>113</v>
      </c>
      <c r="D22" s="179" t="s">
        <v>93</v>
      </c>
      <c r="E22" s="180">
        <v>289.21</v>
      </c>
      <c r="F22" s="180">
        <v>0</v>
      </c>
      <c r="G22" s="181">
        <f>E22*F22</f>
        <v>0</v>
      </c>
      <c r="O22" s="175">
        <v>2</v>
      </c>
      <c r="AA22" s="149">
        <v>1</v>
      </c>
      <c r="AB22" s="149">
        <v>1</v>
      </c>
      <c r="AC22" s="149">
        <v>1</v>
      </c>
      <c r="AZ22" s="149">
        <v>1</v>
      </c>
      <c r="BA22" s="149">
        <f>IF(AZ22=1,G22,0)</f>
        <v>0</v>
      </c>
      <c r="BB22" s="149">
        <f>IF(AZ22=2,G22,0)</f>
        <v>0</v>
      </c>
      <c r="BC22" s="149">
        <f>IF(AZ22=3,G22,0)</f>
        <v>0</v>
      </c>
      <c r="BD22" s="149">
        <f>IF(AZ22=4,G22,0)</f>
        <v>0</v>
      </c>
      <c r="BE22" s="149">
        <f>IF(AZ22=5,G22,0)</f>
        <v>0</v>
      </c>
      <c r="CA22" s="175">
        <v>1</v>
      </c>
      <c r="CB22" s="175">
        <v>1</v>
      </c>
      <c r="CZ22" s="149">
        <v>0.27994</v>
      </c>
    </row>
    <row r="23" spans="1:15" ht="12.75" customHeight="1">
      <c r="A23" s="182"/>
      <c r="B23" s="183"/>
      <c r="C23" s="184" t="s">
        <v>114</v>
      </c>
      <c r="D23" s="184"/>
      <c r="E23" s="185">
        <v>235.09</v>
      </c>
      <c r="F23" s="186"/>
      <c r="G23" s="187"/>
      <c r="M23" s="188" t="s">
        <v>114</v>
      </c>
      <c r="O23" s="175"/>
    </row>
    <row r="24" spans="1:15" ht="12.75" customHeight="1">
      <c r="A24" s="182"/>
      <c r="B24" s="183"/>
      <c r="C24" s="184" t="s">
        <v>115</v>
      </c>
      <c r="D24" s="184"/>
      <c r="E24" s="185">
        <v>65.12</v>
      </c>
      <c r="F24" s="186"/>
      <c r="G24" s="187"/>
      <c r="M24" s="188" t="s">
        <v>115</v>
      </c>
      <c r="O24" s="175"/>
    </row>
    <row r="25" spans="1:15" ht="12.75" customHeight="1">
      <c r="A25" s="182"/>
      <c r="B25" s="183"/>
      <c r="C25" s="184" t="s">
        <v>116</v>
      </c>
      <c r="D25" s="184"/>
      <c r="E25" s="185">
        <v>-11</v>
      </c>
      <c r="F25" s="186"/>
      <c r="G25" s="187"/>
      <c r="M25" s="188" t="s">
        <v>116</v>
      </c>
      <c r="O25" s="175"/>
    </row>
    <row r="26" spans="1:104" ht="12.75">
      <c r="A26" s="176">
        <v>7</v>
      </c>
      <c r="B26" s="177" t="s">
        <v>117</v>
      </c>
      <c r="C26" s="178" t="s">
        <v>118</v>
      </c>
      <c r="D26" s="179" t="s">
        <v>93</v>
      </c>
      <c r="E26" s="180">
        <v>11</v>
      </c>
      <c r="F26" s="180">
        <v>0</v>
      </c>
      <c r="G26" s="181">
        <f>E26*F26</f>
        <v>0</v>
      </c>
      <c r="O26" s="175">
        <v>2</v>
      </c>
      <c r="AA26" s="149">
        <v>1</v>
      </c>
      <c r="AB26" s="149">
        <v>1</v>
      </c>
      <c r="AC26" s="149">
        <v>1</v>
      </c>
      <c r="AZ26" s="149">
        <v>1</v>
      </c>
      <c r="BA26" s="149">
        <f>IF(AZ26=1,G26,0)</f>
        <v>0</v>
      </c>
      <c r="BB26" s="149">
        <f>IF(AZ26=2,G26,0)</f>
        <v>0</v>
      </c>
      <c r="BC26" s="149">
        <f>IF(AZ26=3,G26,0)</f>
        <v>0</v>
      </c>
      <c r="BD26" s="149">
        <f>IF(AZ26=4,G26,0)</f>
        <v>0</v>
      </c>
      <c r="BE26" s="149">
        <f>IF(AZ26=5,G26,0)</f>
        <v>0</v>
      </c>
      <c r="CA26" s="175">
        <v>1</v>
      </c>
      <c r="CB26" s="175">
        <v>1</v>
      </c>
      <c r="CZ26" s="149">
        <v>0.46166</v>
      </c>
    </row>
    <row r="27" spans="1:15" ht="12.75" customHeight="1">
      <c r="A27" s="182"/>
      <c r="B27" s="183"/>
      <c r="C27" s="184" t="s">
        <v>119</v>
      </c>
      <c r="D27" s="184"/>
      <c r="E27" s="185">
        <v>11</v>
      </c>
      <c r="F27" s="186"/>
      <c r="G27" s="187"/>
      <c r="M27" s="188" t="s">
        <v>119</v>
      </c>
      <c r="O27" s="175"/>
    </row>
    <row r="28" spans="1:104" ht="12.75">
      <c r="A28" s="176">
        <v>8</v>
      </c>
      <c r="B28" s="177" t="s">
        <v>120</v>
      </c>
      <c r="C28" s="178" t="s">
        <v>121</v>
      </c>
      <c r="D28" s="179" t="s">
        <v>93</v>
      </c>
      <c r="E28" s="180">
        <v>300.21</v>
      </c>
      <c r="F28" s="180">
        <v>0</v>
      </c>
      <c r="G28" s="181">
        <f>E28*F28</f>
        <v>0</v>
      </c>
      <c r="O28" s="175">
        <v>2</v>
      </c>
      <c r="AA28" s="149">
        <v>1</v>
      </c>
      <c r="AB28" s="149">
        <v>1</v>
      </c>
      <c r="AC28" s="149">
        <v>1</v>
      </c>
      <c r="AZ28" s="149">
        <v>1</v>
      </c>
      <c r="BA28" s="149">
        <f>IF(AZ28=1,G28,0)</f>
        <v>0</v>
      </c>
      <c r="BB28" s="149">
        <f>IF(AZ28=2,G28,0)</f>
        <v>0</v>
      </c>
      <c r="BC28" s="149">
        <f>IF(AZ28=3,G28,0)</f>
        <v>0</v>
      </c>
      <c r="BD28" s="149">
        <f>IF(AZ28=4,G28,0)</f>
        <v>0</v>
      </c>
      <c r="BE28" s="149">
        <f>IF(AZ28=5,G28,0)</f>
        <v>0</v>
      </c>
      <c r="CA28" s="175">
        <v>1</v>
      </c>
      <c r="CB28" s="175">
        <v>1</v>
      </c>
      <c r="CZ28" s="149">
        <v>0.167</v>
      </c>
    </row>
    <row r="29" spans="1:15" ht="12.75" customHeight="1">
      <c r="A29" s="182"/>
      <c r="B29" s="183"/>
      <c r="C29" s="184" t="s">
        <v>114</v>
      </c>
      <c r="D29" s="184"/>
      <c r="E29" s="185">
        <v>235.09</v>
      </c>
      <c r="F29" s="186"/>
      <c r="G29" s="187"/>
      <c r="M29" s="188" t="s">
        <v>114</v>
      </c>
      <c r="O29" s="175"/>
    </row>
    <row r="30" spans="1:15" ht="12.75" customHeight="1">
      <c r="A30" s="182"/>
      <c r="B30" s="183"/>
      <c r="C30" s="184" t="s">
        <v>122</v>
      </c>
      <c r="D30" s="184"/>
      <c r="E30" s="185">
        <v>65.12</v>
      </c>
      <c r="F30" s="186"/>
      <c r="G30" s="187"/>
      <c r="M30" s="188" t="s">
        <v>122</v>
      </c>
      <c r="O30" s="175"/>
    </row>
    <row r="31" spans="1:104" ht="12.75">
      <c r="A31" s="176">
        <v>9</v>
      </c>
      <c r="B31" s="177" t="s">
        <v>123</v>
      </c>
      <c r="C31" s="178" t="s">
        <v>124</v>
      </c>
      <c r="D31" s="179" t="s">
        <v>93</v>
      </c>
      <c r="E31" s="180">
        <v>7.61</v>
      </c>
      <c r="F31" s="180">
        <v>0</v>
      </c>
      <c r="G31" s="181">
        <f>E31*F31</f>
        <v>0</v>
      </c>
      <c r="O31" s="175">
        <v>2</v>
      </c>
      <c r="AA31" s="149">
        <v>12</v>
      </c>
      <c r="AB31" s="149">
        <v>0</v>
      </c>
      <c r="AC31" s="149">
        <v>145</v>
      </c>
      <c r="AZ31" s="149">
        <v>1</v>
      </c>
      <c r="BA31" s="149">
        <f>IF(AZ31=1,G31,0)</f>
        <v>0</v>
      </c>
      <c r="BB31" s="149">
        <f>IF(AZ31=2,G31,0)</f>
        <v>0</v>
      </c>
      <c r="BC31" s="149">
        <f>IF(AZ31=3,G31,0)</f>
        <v>0</v>
      </c>
      <c r="BD31" s="149">
        <f>IF(AZ31=4,G31,0)</f>
        <v>0</v>
      </c>
      <c r="BE31" s="149">
        <f>IF(AZ31=5,G31,0)</f>
        <v>0</v>
      </c>
      <c r="CA31" s="175">
        <v>12</v>
      </c>
      <c r="CB31" s="175">
        <v>0</v>
      </c>
      <c r="CZ31" s="149">
        <v>0.131</v>
      </c>
    </row>
    <row r="32" spans="1:15" ht="12.75" customHeight="1">
      <c r="A32" s="182"/>
      <c r="B32" s="183"/>
      <c r="C32" s="184" t="s">
        <v>125</v>
      </c>
      <c r="D32" s="184"/>
      <c r="E32" s="185">
        <v>3.89</v>
      </c>
      <c r="F32" s="186"/>
      <c r="G32" s="187"/>
      <c r="M32" s="188" t="s">
        <v>125</v>
      </c>
      <c r="O32" s="175"/>
    </row>
    <row r="33" spans="1:15" ht="12.75" customHeight="1">
      <c r="A33" s="182"/>
      <c r="B33" s="183"/>
      <c r="C33" s="184" t="s">
        <v>126</v>
      </c>
      <c r="D33" s="184"/>
      <c r="E33" s="185">
        <v>3.72</v>
      </c>
      <c r="F33" s="186"/>
      <c r="G33" s="187"/>
      <c r="M33" s="188" t="s">
        <v>126</v>
      </c>
      <c r="O33" s="175"/>
    </row>
    <row r="34" spans="1:104" ht="22.5">
      <c r="A34" s="176">
        <v>10</v>
      </c>
      <c r="B34" s="177" t="s">
        <v>127</v>
      </c>
      <c r="C34" s="178" t="s">
        <v>128</v>
      </c>
      <c r="D34" s="179" t="s">
        <v>93</v>
      </c>
      <c r="E34" s="180">
        <v>14.45</v>
      </c>
      <c r="F34" s="180">
        <v>0</v>
      </c>
      <c r="G34" s="181">
        <f>E34*F34</f>
        <v>0</v>
      </c>
      <c r="O34" s="175">
        <v>2</v>
      </c>
      <c r="AA34" s="149">
        <v>12</v>
      </c>
      <c r="AB34" s="149">
        <v>0</v>
      </c>
      <c r="AC34" s="149">
        <v>154</v>
      </c>
      <c r="AZ34" s="149">
        <v>1</v>
      </c>
      <c r="BA34" s="149">
        <f>IF(AZ34=1,G34,0)</f>
        <v>0</v>
      </c>
      <c r="BB34" s="149">
        <f>IF(AZ34=2,G34,0)</f>
        <v>0</v>
      </c>
      <c r="BC34" s="149">
        <f>IF(AZ34=3,G34,0)</f>
        <v>0</v>
      </c>
      <c r="BD34" s="149">
        <f>IF(AZ34=4,G34,0)</f>
        <v>0</v>
      </c>
      <c r="BE34" s="149">
        <f>IF(AZ34=5,G34,0)</f>
        <v>0</v>
      </c>
      <c r="CA34" s="175">
        <v>12</v>
      </c>
      <c r="CB34" s="175">
        <v>0</v>
      </c>
      <c r="CZ34" s="149">
        <v>0.202</v>
      </c>
    </row>
    <row r="35" spans="1:15" ht="12.75" customHeight="1">
      <c r="A35" s="182"/>
      <c r="B35" s="183"/>
      <c r="C35" s="184" t="s">
        <v>129</v>
      </c>
      <c r="D35" s="184"/>
      <c r="E35" s="185">
        <v>11.29</v>
      </c>
      <c r="F35" s="186"/>
      <c r="G35" s="187"/>
      <c r="M35" s="188" t="s">
        <v>129</v>
      </c>
      <c r="O35" s="175"/>
    </row>
    <row r="36" spans="1:15" ht="12.75" customHeight="1">
      <c r="A36" s="182"/>
      <c r="B36" s="183"/>
      <c r="C36" s="184" t="s">
        <v>130</v>
      </c>
      <c r="D36" s="184"/>
      <c r="E36" s="185">
        <v>3.16</v>
      </c>
      <c r="F36" s="186"/>
      <c r="G36" s="187"/>
      <c r="M36" s="188" t="s">
        <v>130</v>
      </c>
      <c r="O36" s="175"/>
    </row>
    <row r="37" spans="1:104" ht="12.75">
      <c r="A37" s="176">
        <v>11</v>
      </c>
      <c r="B37" s="177" t="s">
        <v>131</v>
      </c>
      <c r="C37" s="178" t="s">
        <v>132</v>
      </c>
      <c r="D37" s="179" t="s">
        <v>133</v>
      </c>
      <c r="E37" s="180">
        <v>140.0905874</v>
      </c>
      <c r="F37" s="180">
        <v>0</v>
      </c>
      <c r="G37" s="181">
        <f>E37*F37</f>
        <v>0</v>
      </c>
      <c r="O37" s="175">
        <v>2</v>
      </c>
      <c r="AA37" s="149">
        <v>7</v>
      </c>
      <c r="AB37" s="149">
        <v>1</v>
      </c>
      <c r="AC37" s="149">
        <v>2</v>
      </c>
      <c r="AZ37" s="149">
        <v>1</v>
      </c>
      <c r="BA37" s="149">
        <f>IF(AZ37=1,G37,0)</f>
        <v>0</v>
      </c>
      <c r="BB37" s="149">
        <f>IF(AZ37=2,G37,0)</f>
        <v>0</v>
      </c>
      <c r="BC37" s="149">
        <f>IF(AZ37=3,G37,0)</f>
        <v>0</v>
      </c>
      <c r="BD37" s="149">
        <f>IF(AZ37=4,G37,0)</f>
        <v>0</v>
      </c>
      <c r="BE37" s="149">
        <f>IF(AZ37=5,G37,0)</f>
        <v>0</v>
      </c>
      <c r="CA37" s="175">
        <v>7</v>
      </c>
      <c r="CB37" s="175">
        <v>1</v>
      </c>
      <c r="CZ37" s="149">
        <v>0</v>
      </c>
    </row>
    <row r="38" spans="1:57" ht="12.75">
      <c r="A38" s="189"/>
      <c r="B38" s="190" t="s">
        <v>109</v>
      </c>
      <c r="C38" s="191">
        <f>CONCATENATE(B21," ",C21)</f>
        <v>0</v>
      </c>
      <c r="D38" s="192"/>
      <c r="E38" s="193"/>
      <c r="F38" s="194"/>
      <c r="G38" s="195">
        <f>SUM(G21:G37)</f>
        <v>0</v>
      </c>
      <c r="O38" s="175">
        <v>4</v>
      </c>
      <c r="BA38" s="196">
        <f>SUM(BA21:BA37)</f>
        <v>0</v>
      </c>
      <c r="BB38" s="196">
        <f>SUM(BB21:BB37)</f>
        <v>0</v>
      </c>
      <c r="BC38" s="196">
        <f>SUM(BC21:BC37)</f>
        <v>0</v>
      </c>
      <c r="BD38" s="196">
        <f>SUM(BD21:BD37)</f>
        <v>0</v>
      </c>
      <c r="BE38" s="196">
        <f>SUM(BE21:BE37)</f>
        <v>0</v>
      </c>
    </row>
    <row r="39" spans="1:15" ht="12.75">
      <c r="A39" s="168" t="s">
        <v>88</v>
      </c>
      <c r="B39" s="169" t="s">
        <v>134</v>
      </c>
      <c r="C39" s="170" t="s">
        <v>135</v>
      </c>
      <c r="D39" s="171"/>
      <c r="E39" s="172"/>
      <c r="F39" s="172"/>
      <c r="G39" s="173"/>
      <c r="H39" s="174"/>
      <c r="I39" s="174"/>
      <c r="O39" s="175">
        <v>1</v>
      </c>
    </row>
    <row r="40" spans="1:104" ht="12.75">
      <c r="A40" s="176">
        <v>12</v>
      </c>
      <c r="B40" s="177" t="s">
        <v>136</v>
      </c>
      <c r="C40" s="178" t="s">
        <v>137</v>
      </c>
      <c r="D40" s="179" t="s">
        <v>99</v>
      </c>
      <c r="E40" s="180">
        <v>150.53</v>
      </c>
      <c r="F40" s="180">
        <v>0</v>
      </c>
      <c r="G40" s="181">
        <f>E40*F40</f>
        <v>0</v>
      </c>
      <c r="O40" s="175">
        <v>2</v>
      </c>
      <c r="AA40" s="149">
        <v>1</v>
      </c>
      <c r="AB40" s="149">
        <v>1</v>
      </c>
      <c r="AC40" s="149">
        <v>1</v>
      </c>
      <c r="AZ40" s="149">
        <v>1</v>
      </c>
      <c r="BA40" s="149">
        <f>IF(AZ40=1,G40,0)</f>
        <v>0</v>
      </c>
      <c r="BB40" s="149">
        <f>IF(AZ40=2,G40,0)</f>
        <v>0</v>
      </c>
      <c r="BC40" s="149">
        <f>IF(AZ40=3,G40,0)</f>
        <v>0</v>
      </c>
      <c r="BD40" s="149">
        <f>IF(AZ40=4,G40,0)</f>
        <v>0</v>
      </c>
      <c r="BE40" s="149">
        <f>IF(AZ40=5,G40,0)</f>
        <v>0</v>
      </c>
      <c r="CA40" s="175">
        <v>1</v>
      </c>
      <c r="CB40" s="175">
        <v>1</v>
      </c>
      <c r="CZ40" s="149">
        <v>0.15556</v>
      </c>
    </row>
    <row r="41" spans="1:15" ht="12.75" customHeight="1">
      <c r="A41" s="182"/>
      <c r="B41" s="183"/>
      <c r="C41" s="184" t="s">
        <v>138</v>
      </c>
      <c r="D41" s="184"/>
      <c r="E41" s="185">
        <v>110.53</v>
      </c>
      <c r="F41" s="186"/>
      <c r="G41" s="187"/>
      <c r="M41" s="188" t="s">
        <v>138</v>
      </c>
      <c r="O41" s="175"/>
    </row>
    <row r="42" spans="1:15" ht="12.75" customHeight="1">
      <c r="A42" s="182"/>
      <c r="B42" s="183"/>
      <c r="C42" s="184" t="s">
        <v>139</v>
      </c>
      <c r="D42" s="184"/>
      <c r="E42" s="185">
        <v>3</v>
      </c>
      <c r="F42" s="186"/>
      <c r="G42" s="187"/>
      <c r="M42" s="188" t="s">
        <v>139</v>
      </c>
      <c r="O42" s="175"/>
    </row>
    <row r="43" spans="1:15" ht="12.75" customHeight="1">
      <c r="A43" s="182"/>
      <c r="B43" s="183"/>
      <c r="C43" s="184" t="s">
        <v>140</v>
      </c>
      <c r="D43" s="184"/>
      <c r="E43" s="185">
        <v>5</v>
      </c>
      <c r="F43" s="186"/>
      <c r="G43" s="187"/>
      <c r="M43" s="188" t="s">
        <v>140</v>
      </c>
      <c r="O43" s="175"/>
    </row>
    <row r="44" spans="1:15" ht="12.75" customHeight="1">
      <c r="A44" s="182"/>
      <c r="B44" s="183"/>
      <c r="C44" s="184" t="s">
        <v>141</v>
      </c>
      <c r="D44" s="184"/>
      <c r="E44" s="185">
        <v>28</v>
      </c>
      <c r="F44" s="186"/>
      <c r="G44" s="187"/>
      <c r="M44" s="188" t="s">
        <v>141</v>
      </c>
      <c r="O44" s="175"/>
    </row>
    <row r="45" spans="1:15" ht="12.75" customHeight="1">
      <c r="A45" s="182"/>
      <c r="B45" s="183"/>
      <c r="C45" s="184" t="s">
        <v>142</v>
      </c>
      <c r="D45" s="184"/>
      <c r="E45" s="185">
        <v>2</v>
      </c>
      <c r="F45" s="186"/>
      <c r="G45" s="187"/>
      <c r="M45" s="188" t="s">
        <v>142</v>
      </c>
      <c r="O45" s="175"/>
    </row>
    <row r="46" spans="1:15" ht="12.75" customHeight="1">
      <c r="A46" s="182"/>
      <c r="B46" s="183"/>
      <c r="C46" s="184" t="s">
        <v>143</v>
      </c>
      <c r="D46" s="184"/>
      <c r="E46" s="185">
        <v>2</v>
      </c>
      <c r="F46" s="186"/>
      <c r="G46" s="187"/>
      <c r="M46" s="188" t="s">
        <v>143</v>
      </c>
      <c r="O46" s="175"/>
    </row>
    <row r="47" spans="1:104" ht="12.75">
      <c r="A47" s="176">
        <v>13</v>
      </c>
      <c r="B47" s="177" t="s">
        <v>144</v>
      </c>
      <c r="C47" s="178" t="s">
        <v>145</v>
      </c>
      <c r="D47" s="179" t="s">
        <v>146</v>
      </c>
      <c r="E47" s="180">
        <v>7.5265</v>
      </c>
      <c r="F47" s="180">
        <v>0</v>
      </c>
      <c r="G47" s="181">
        <f>E47*F47</f>
        <v>0</v>
      </c>
      <c r="O47" s="175">
        <v>2</v>
      </c>
      <c r="AA47" s="149">
        <v>1</v>
      </c>
      <c r="AB47" s="149">
        <v>1</v>
      </c>
      <c r="AC47" s="149">
        <v>1</v>
      </c>
      <c r="AZ47" s="149">
        <v>1</v>
      </c>
      <c r="BA47" s="149">
        <f>IF(AZ47=1,G47,0)</f>
        <v>0</v>
      </c>
      <c r="BB47" s="149">
        <f>IF(AZ47=2,G47,0)</f>
        <v>0</v>
      </c>
      <c r="BC47" s="149">
        <f>IF(AZ47=3,G47,0)</f>
        <v>0</v>
      </c>
      <c r="BD47" s="149">
        <f>IF(AZ47=4,G47,0)</f>
        <v>0</v>
      </c>
      <c r="BE47" s="149">
        <f>IF(AZ47=5,G47,0)</f>
        <v>0</v>
      </c>
      <c r="CA47" s="175">
        <v>1</v>
      </c>
      <c r="CB47" s="175">
        <v>1</v>
      </c>
      <c r="CZ47" s="149">
        <v>2.363</v>
      </c>
    </row>
    <row r="48" spans="1:15" ht="12.75" customHeight="1">
      <c r="A48" s="182"/>
      <c r="B48" s="183"/>
      <c r="C48" s="184" t="s">
        <v>147</v>
      </c>
      <c r="D48" s="184"/>
      <c r="E48" s="185">
        <v>7.5265</v>
      </c>
      <c r="F48" s="186"/>
      <c r="G48" s="187"/>
      <c r="M48" s="188" t="s">
        <v>147</v>
      </c>
      <c r="O48" s="175"/>
    </row>
    <row r="49" spans="1:104" ht="12.75">
      <c r="A49" s="176">
        <v>14</v>
      </c>
      <c r="B49" s="177" t="s">
        <v>148</v>
      </c>
      <c r="C49" s="178" t="s">
        <v>149</v>
      </c>
      <c r="D49" s="179" t="s">
        <v>99</v>
      </c>
      <c r="E49" s="180">
        <v>151</v>
      </c>
      <c r="F49" s="180">
        <v>0</v>
      </c>
      <c r="G49" s="181">
        <f>E49*F49</f>
        <v>0</v>
      </c>
      <c r="O49" s="175">
        <v>2</v>
      </c>
      <c r="AA49" s="149">
        <v>1</v>
      </c>
      <c r="AB49" s="149">
        <v>1</v>
      </c>
      <c r="AC49" s="149">
        <v>1</v>
      </c>
      <c r="AZ49" s="149">
        <v>1</v>
      </c>
      <c r="BA49" s="149">
        <f>IF(AZ49=1,G49,0)</f>
        <v>0</v>
      </c>
      <c r="BB49" s="149">
        <f>IF(AZ49=2,G49,0)</f>
        <v>0</v>
      </c>
      <c r="BC49" s="149">
        <f>IF(AZ49=3,G49,0)</f>
        <v>0</v>
      </c>
      <c r="BD49" s="149">
        <f>IF(AZ49=4,G49,0)</f>
        <v>0</v>
      </c>
      <c r="BE49" s="149">
        <f>IF(AZ49=5,G49,0)</f>
        <v>0</v>
      </c>
      <c r="CA49" s="175">
        <v>1</v>
      </c>
      <c r="CB49" s="175">
        <v>1</v>
      </c>
      <c r="CZ49" s="149">
        <v>0</v>
      </c>
    </row>
    <row r="50" spans="1:15" ht="12.75" customHeight="1">
      <c r="A50" s="182"/>
      <c r="B50" s="183"/>
      <c r="C50" s="184" t="s">
        <v>150</v>
      </c>
      <c r="D50" s="184"/>
      <c r="E50" s="185">
        <v>119</v>
      </c>
      <c r="F50" s="186"/>
      <c r="G50" s="187"/>
      <c r="M50" s="188" t="s">
        <v>150</v>
      </c>
      <c r="O50" s="175"/>
    </row>
    <row r="51" spans="1:15" ht="12.75" customHeight="1">
      <c r="A51" s="182"/>
      <c r="B51" s="183"/>
      <c r="C51" s="184" t="s">
        <v>101</v>
      </c>
      <c r="D51" s="184"/>
      <c r="E51" s="185">
        <v>32</v>
      </c>
      <c r="F51" s="186"/>
      <c r="G51" s="187"/>
      <c r="M51" s="188" t="s">
        <v>101</v>
      </c>
      <c r="O51" s="175"/>
    </row>
    <row r="52" spans="1:57" ht="12.75">
      <c r="A52" s="189"/>
      <c r="B52" s="190" t="s">
        <v>109</v>
      </c>
      <c r="C52" s="191">
        <f>CONCATENATE(B39," ",C39)</f>
        <v>0</v>
      </c>
      <c r="D52" s="192"/>
      <c r="E52" s="193"/>
      <c r="F52" s="194"/>
      <c r="G52" s="195">
        <f>SUM(G39:G51)</f>
        <v>0</v>
      </c>
      <c r="O52" s="175">
        <v>4</v>
      </c>
      <c r="BA52" s="196">
        <f>SUM(BA39:BA51)</f>
        <v>0</v>
      </c>
      <c r="BB52" s="196">
        <f>SUM(BB39:BB51)</f>
        <v>0</v>
      </c>
      <c r="BC52" s="196">
        <f>SUM(BC39:BC51)</f>
        <v>0</v>
      </c>
      <c r="BD52" s="196">
        <f>SUM(BD39:BD51)</f>
        <v>0</v>
      </c>
      <c r="BE52" s="196">
        <f>SUM(BE39:BE51)</f>
        <v>0</v>
      </c>
    </row>
    <row r="53" spans="1:15" ht="12.75">
      <c r="A53" s="168" t="s">
        <v>88</v>
      </c>
      <c r="B53" s="169" t="s">
        <v>151</v>
      </c>
      <c r="C53" s="170" t="s">
        <v>152</v>
      </c>
      <c r="D53" s="171"/>
      <c r="E53" s="172"/>
      <c r="F53" s="172"/>
      <c r="G53" s="173"/>
      <c r="H53" s="174"/>
      <c r="I53" s="174"/>
      <c r="O53" s="175">
        <v>1</v>
      </c>
    </row>
    <row r="54" spans="1:104" ht="12.75">
      <c r="A54" s="176">
        <v>15</v>
      </c>
      <c r="B54" s="177" t="s">
        <v>153</v>
      </c>
      <c r="C54" s="178" t="s">
        <v>154</v>
      </c>
      <c r="D54" s="179" t="s">
        <v>99</v>
      </c>
      <c r="E54" s="180">
        <v>150.53</v>
      </c>
      <c r="F54" s="180">
        <v>0</v>
      </c>
      <c r="G54" s="181">
        <f>E54*F54</f>
        <v>0</v>
      </c>
      <c r="O54" s="175">
        <v>2</v>
      </c>
      <c r="AA54" s="149">
        <v>1</v>
      </c>
      <c r="AB54" s="149">
        <v>1</v>
      </c>
      <c r="AC54" s="149">
        <v>1</v>
      </c>
      <c r="AZ54" s="149">
        <v>1</v>
      </c>
      <c r="BA54" s="149">
        <f>IF(AZ54=1,G54,0)</f>
        <v>0</v>
      </c>
      <c r="BB54" s="149">
        <f>IF(AZ54=2,G54,0)</f>
        <v>0</v>
      </c>
      <c r="BC54" s="149">
        <f>IF(AZ54=3,G54,0)</f>
        <v>0</v>
      </c>
      <c r="BD54" s="149">
        <f>IF(AZ54=4,G54,0)</f>
        <v>0</v>
      </c>
      <c r="BE54" s="149">
        <f>IF(AZ54=5,G54,0)</f>
        <v>0</v>
      </c>
      <c r="CA54" s="175">
        <v>1</v>
      </c>
      <c r="CB54" s="175">
        <v>1</v>
      </c>
      <c r="CZ54" s="149">
        <v>0</v>
      </c>
    </row>
    <row r="55" spans="1:104" ht="12.75">
      <c r="A55" s="176">
        <v>16</v>
      </c>
      <c r="B55" s="177" t="s">
        <v>155</v>
      </c>
      <c r="C55" s="178" t="s">
        <v>156</v>
      </c>
      <c r="D55" s="179" t="s">
        <v>93</v>
      </c>
      <c r="E55" s="180">
        <v>300.12</v>
      </c>
      <c r="F55" s="180">
        <v>0</v>
      </c>
      <c r="G55" s="181">
        <f>E55*F55</f>
        <v>0</v>
      </c>
      <c r="O55" s="175">
        <v>2</v>
      </c>
      <c r="AA55" s="149">
        <v>1</v>
      </c>
      <c r="AB55" s="149">
        <v>1</v>
      </c>
      <c r="AC55" s="149">
        <v>1</v>
      </c>
      <c r="AZ55" s="149">
        <v>1</v>
      </c>
      <c r="BA55" s="149">
        <f>IF(AZ55=1,G55,0)</f>
        <v>0</v>
      </c>
      <c r="BB55" s="149">
        <f>IF(AZ55=2,G55,0)</f>
        <v>0</v>
      </c>
      <c r="BC55" s="149">
        <f>IF(AZ55=3,G55,0)</f>
        <v>0</v>
      </c>
      <c r="BD55" s="149">
        <f>IF(AZ55=4,G55,0)</f>
        <v>0</v>
      </c>
      <c r="BE55" s="149">
        <f>IF(AZ55=5,G55,0)</f>
        <v>0</v>
      </c>
      <c r="CA55" s="175">
        <v>1</v>
      </c>
      <c r="CB55" s="175">
        <v>1</v>
      </c>
      <c r="CZ55" s="149">
        <v>0</v>
      </c>
    </row>
    <row r="56" spans="1:57" ht="12.75">
      <c r="A56" s="189"/>
      <c r="B56" s="190" t="s">
        <v>109</v>
      </c>
      <c r="C56" s="191">
        <f>CONCATENATE(B53," ",C53)</f>
        <v>0</v>
      </c>
      <c r="D56" s="192"/>
      <c r="E56" s="193"/>
      <c r="F56" s="194"/>
      <c r="G56" s="195">
        <f>SUM(G53:G55)</f>
        <v>0</v>
      </c>
      <c r="O56" s="175">
        <v>4</v>
      </c>
      <c r="BA56" s="196">
        <f>SUM(BA53:BA55)</f>
        <v>0</v>
      </c>
      <c r="BB56" s="196">
        <f>SUM(BB53:BB55)</f>
        <v>0</v>
      </c>
      <c r="BC56" s="196">
        <f>SUM(BC53:BC55)</f>
        <v>0</v>
      </c>
      <c r="BD56" s="196">
        <f>SUM(BD53:BD55)</f>
        <v>0</v>
      </c>
      <c r="BE56" s="196">
        <f>SUM(BE53:BE55)</f>
        <v>0</v>
      </c>
    </row>
  </sheetData>
  <sheetProtection selectLockedCells="1" selectUnlockedCells="1"/>
  <mergeCells count="30">
    <mergeCell ref="A1:G1"/>
    <mergeCell ref="A3:B3"/>
    <mergeCell ref="A4:B4"/>
    <mergeCell ref="E4:G4"/>
    <mergeCell ref="C9:D9"/>
    <mergeCell ref="C10:D10"/>
    <mergeCell ref="C11:D11"/>
    <mergeCell ref="C13:D13"/>
    <mergeCell ref="C14:D14"/>
    <mergeCell ref="C17:D17"/>
    <mergeCell ref="C18:D18"/>
    <mergeCell ref="C23:D23"/>
    <mergeCell ref="C24:D24"/>
    <mergeCell ref="C25:D25"/>
    <mergeCell ref="C27:D27"/>
    <mergeCell ref="C29:D29"/>
    <mergeCell ref="C30:D30"/>
    <mergeCell ref="C32:D32"/>
    <mergeCell ref="C33:D33"/>
    <mergeCell ref="C35:D35"/>
    <mergeCell ref="C36:D36"/>
    <mergeCell ref="C41:D41"/>
    <mergeCell ref="C42:D42"/>
    <mergeCell ref="C43:D43"/>
    <mergeCell ref="C44:D44"/>
    <mergeCell ref="C45:D45"/>
    <mergeCell ref="C46:D46"/>
    <mergeCell ref="C48:D48"/>
    <mergeCell ref="C50:D50"/>
    <mergeCell ref="C51:D51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PC2</cp:lastModifiedBy>
  <dcterms:created xsi:type="dcterms:W3CDTF">2014-06-04T07:27:46Z</dcterms:created>
  <dcterms:modified xsi:type="dcterms:W3CDTF">2014-06-04T07:29:20Z</dcterms:modified>
  <cp:category/>
  <cp:version/>
  <cp:contentType/>
  <cp:contentStatus/>
</cp:coreProperties>
</file>