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01 01 Pol" sheetId="12" r:id="rId4"/>
    <sheet name="201 01 Pol" sheetId="13" r:id="rId5"/>
    <sheet name="401 01 Pol" sheetId="14" r:id="rId6"/>
    <sheet name="999 01 Pol" sheetId="15" r:id="rId7"/>
  </sheets>
  <externalReferences>
    <externalReference r:id="rId8"/>
  </externalReferences>
  <definedNames>
    <definedName name="CelkemDPHVypocet" localSheetId="1">Stavba!$H$49</definedName>
    <definedName name="CenaCelkem">Stavba!$G$29</definedName>
    <definedName name="CenaCelkemBezDPH">Stavba!$G$28</definedName>
    <definedName name="CenaCelkemVypocet" localSheetId="1">Stavba!$I$49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'101 01 Pol'!$1:$7</definedName>
    <definedName name="_xlnm.Print_Titles" localSheetId="4">'201 01 Pol'!$1:$7</definedName>
    <definedName name="_xlnm.Print_Titles" localSheetId="5">'401 01 Pol'!$1:$7</definedName>
    <definedName name="_xlnm.Print_Titles" localSheetId="6">'999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'101 01 Pol'!$A$1:$Y$92</definedName>
    <definedName name="_xlnm.Print_Area" localSheetId="4">'201 01 Pol'!$A$1:$Y$84</definedName>
    <definedName name="_xlnm.Print_Area" localSheetId="5">'401 01 Pol'!$A$1:$Y$19</definedName>
    <definedName name="_xlnm.Print_Area" localSheetId="6">'999 01 Pol'!$A$1:$Y$42</definedName>
    <definedName name="_xlnm.Print_Area" localSheetId="1">Stavba!$A$1:$J$84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Stavba!$F$49</definedName>
    <definedName name="ZakladDPHZakl">Stavba!$G$25</definedName>
    <definedName name="ZakladDPHZaklVypocet" localSheetId="1">Stavba!$G$49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3" i="1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G48"/>
  <c r="F48"/>
  <c r="G47"/>
  <c r="F47"/>
  <c r="G46"/>
  <c r="F46"/>
  <c r="G45"/>
  <c r="F45"/>
  <c r="G44"/>
  <c r="F44"/>
  <c r="G43"/>
  <c r="F43"/>
  <c r="G42"/>
  <c r="F42"/>
  <c r="G41"/>
  <c r="F41"/>
  <c r="G39"/>
  <c r="F39"/>
  <c r="G41" i="15"/>
  <c r="BA28"/>
  <c r="BA19"/>
  <c r="BA17"/>
  <c r="BA15"/>
  <c r="BA13"/>
  <c r="BA11"/>
  <c r="G9"/>
  <c r="G12"/>
  <c r="G14"/>
  <c r="G16"/>
  <c r="G18"/>
  <c r="G20"/>
  <c r="G21"/>
  <c r="G22"/>
  <c r="G23"/>
  <c r="G8"/>
  <c r="I9"/>
  <c r="I12"/>
  <c r="I14"/>
  <c r="I16"/>
  <c r="I18"/>
  <c r="I20"/>
  <c r="I21"/>
  <c r="I22"/>
  <c r="I23"/>
  <c r="I8"/>
  <c r="K9"/>
  <c r="K12"/>
  <c r="K14"/>
  <c r="K16"/>
  <c r="K18"/>
  <c r="K20"/>
  <c r="K21"/>
  <c r="K22"/>
  <c r="K23"/>
  <c r="K8"/>
  <c r="M9"/>
  <c r="M12"/>
  <c r="M14"/>
  <c r="M16"/>
  <c r="M18"/>
  <c r="M20"/>
  <c r="M21"/>
  <c r="M22"/>
  <c r="M23"/>
  <c r="M8"/>
  <c r="O9"/>
  <c r="O12"/>
  <c r="O14"/>
  <c r="O16"/>
  <c r="O18"/>
  <c r="O20"/>
  <c r="O21"/>
  <c r="O22"/>
  <c r="O23"/>
  <c r="O8"/>
  <c r="Q9"/>
  <c r="Q12"/>
  <c r="Q14"/>
  <c r="Q16"/>
  <c r="Q18"/>
  <c r="Q20"/>
  <c r="Q21"/>
  <c r="Q22"/>
  <c r="Q23"/>
  <c r="Q8"/>
  <c r="V9"/>
  <c r="V12"/>
  <c r="V14"/>
  <c r="V16"/>
  <c r="V18"/>
  <c r="V20"/>
  <c r="V21"/>
  <c r="V22"/>
  <c r="V23"/>
  <c r="V8"/>
  <c r="G25"/>
  <c r="G27"/>
  <c r="G29"/>
  <c r="G30"/>
  <c r="G31"/>
  <c r="G32"/>
  <c r="G33"/>
  <c r="G34"/>
  <c r="G35"/>
  <c r="G36"/>
  <c r="G37"/>
  <c r="G38"/>
  <c r="G39"/>
  <c r="G24"/>
  <c r="I25"/>
  <c r="I27"/>
  <c r="I29"/>
  <c r="I30"/>
  <c r="I31"/>
  <c r="I32"/>
  <c r="I33"/>
  <c r="I34"/>
  <c r="I35"/>
  <c r="I36"/>
  <c r="I37"/>
  <c r="I38"/>
  <c r="I39"/>
  <c r="I24"/>
  <c r="K25"/>
  <c r="K27"/>
  <c r="K29"/>
  <c r="K30"/>
  <c r="K31"/>
  <c r="K32"/>
  <c r="K33"/>
  <c r="K34"/>
  <c r="K35"/>
  <c r="K36"/>
  <c r="K37"/>
  <c r="K38"/>
  <c r="K39"/>
  <c r="K24"/>
  <c r="M25"/>
  <c r="M27"/>
  <c r="M29"/>
  <c r="M30"/>
  <c r="M31"/>
  <c r="M32"/>
  <c r="M33"/>
  <c r="M34"/>
  <c r="M35"/>
  <c r="M36"/>
  <c r="M37"/>
  <c r="M38"/>
  <c r="M39"/>
  <c r="M24"/>
  <c r="O25"/>
  <c r="O27"/>
  <c r="O29"/>
  <c r="O30"/>
  <c r="O31"/>
  <c r="O32"/>
  <c r="O33"/>
  <c r="O34"/>
  <c r="O35"/>
  <c r="O36"/>
  <c r="O37"/>
  <c r="O38"/>
  <c r="O39"/>
  <c r="O24"/>
  <c r="Q25"/>
  <c r="Q27"/>
  <c r="Q29"/>
  <c r="Q30"/>
  <c r="Q31"/>
  <c r="Q32"/>
  <c r="Q33"/>
  <c r="Q34"/>
  <c r="Q35"/>
  <c r="Q36"/>
  <c r="Q37"/>
  <c r="Q38"/>
  <c r="Q39"/>
  <c r="Q24"/>
  <c r="V25"/>
  <c r="V27"/>
  <c r="V29"/>
  <c r="V30"/>
  <c r="V31"/>
  <c r="V32"/>
  <c r="V33"/>
  <c r="V34"/>
  <c r="V35"/>
  <c r="V36"/>
  <c r="V37"/>
  <c r="V38"/>
  <c r="V39"/>
  <c r="V24"/>
  <c r="AE41"/>
  <c r="AF41"/>
  <c r="G18" i="14"/>
  <c r="G9"/>
  <c r="G10"/>
  <c r="G11"/>
  <c r="G12"/>
  <c r="G13"/>
  <c r="G14"/>
  <c r="G15"/>
  <c r="G16"/>
  <c r="G8"/>
  <c r="I9"/>
  <c r="I10"/>
  <c r="I11"/>
  <c r="I12"/>
  <c r="I13"/>
  <c r="I14"/>
  <c r="I15"/>
  <c r="I16"/>
  <c r="I8"/>
  <c r="K9"/>
  <c r="K10"/>
  <c r="K11"/>
  <c r="K12"/>
  <c r="K13"/>
  <c r="K14"/>
  <c r="K15"/>
  <c r="K16"/>
  <c r="K8"/>
  <c r="M9"/>
  <c r="M10"/>
  <c r="M11"/>
  <c r="M12"/>
  <c r="M13"/>
  <c r="M14"/>
  <c r="M15"/>
  <c r="M16"/>
  <c r="M8"/>
  <c r="O9"/>
  <c r="O10"/>
  <c r="O11"/>
  <c r="O12"/>
  <c r="O13"/>
  <c r="O14"/>
  <c r="O15"/>
  <c r="O16"/>
  <c r="O8"/>
  <c r="Q9"/>
  <c r="Q10"/>
  <c r="Q11"/>
  <c r="Q12"/>
  <c r="Q13"/>
  <c r="Q14"/>
  <c r="Q15"/>
  <c r="Q16"/>
  <c r="Q8"/>
  <c r="V9"/>
  <c r="V10"/>
  <c r="V11"/>
  <c r="V12"/>
  <c r="V13"/>
  <c r="V14"/>
  <c r="V15"/>
  <c r="V16"/>
  <c r="V8"/>
  <c r="AE18"/>
  <c r="AF18"/>
  <c r="G83" i="13"/>
  <c r="BA65"/>
  <c r="BA28"/>
  <c r="G9"/>
  <c r="G10"/>
  <c r="G11"/>
  <c r="G12"/>
  <c r="G13"/>
  <c r="G8"/>
  <c r="I9"/>
  <c r="I10"/>
  <c r="I11"/>
  <c r="I12"/>
  <c r="I13"/>
  <c r="I8"/>
  <c r="K9"/>
  <c r="K10"/>
  <c r="K11"/>
  <c r="K12"/>
  <c r="K13"/>
  <c r="K8"/>
  <c r="M9"/>
  <c r="M10"/>
  <c r="M11"/>
  <c r="M12"/>
  <c r="M13"/>
  <c r="M8"/>
  <c r="O9"/>
  <c r="O10"/>
  <c r="O11"/>
  <c r="O12"/>
  <c r="O13"/>
  <c r="O8"/>
  <c r="Q9"/>
  <c r="Q10"/>
  <c r="Q11"/>
  <c r="Q12"/>
  <c r="Q13"/>
  <c r="Q8"/>
  <c r="V9"/>
  <c r="V10"/>
  <c r="V11"/>
  <c r="V12"/>
  <c r="V13"/>
  <c r="V8"/>
  <c r="G15"/>
  <c r="G16"/>
  <c r="G17"/>
  <c r="G14"/>
  <c r="I15"/>
  <c r="I16"/>
  <c r="I17"/>
  <c r="I14"/>
  <c r="K15"/>
  <c r="K16"/>
  <c r="K17"/>
  <c r="K14"/>
  <c r="M15"/>
  <c r="M16"/>
  <c r="M17"/>
  <c r="M14"/>
  <c r="O15"/>
  <c r="O16"/>
  <c r="O17"/>
  <c r="O14"/>
  <c r="Q15"/>
  <c r="Q16"/>
  <c r="Q17"/>
  <c r="Q14"/>
  <c r="V15"/>
  <c r="V16"/>
  <c r="V17"/>
  <c r="V14"/>
  <c r="G19"/>
  <c r="G20"/>
  <c r="G22"/>
  <c r="G24"/>
  <c r="G25"/>
  <c r="G27"/>
  <c r="G29"/>
  <c r="G30"/>
  <c r="G18"/>
  <c r="I19"/>
  <c r="I20"/>
  <c r="I22"/>
  <c r="I24"/>
  <c r="I25"/>
  <c r="I27"/>
  <c r="I29"/>
  <c r="I30"/>
  <c r="I18"/>
  <c r="K19"/>
  <c r="K20"/>
  <c r="K22"/>
  <c r="K24"/>
  <c r="K25"/>
  <c r="K27"/>
  <c r="K29"/>
  <c r="K30"/>
  <c r="K18"/>
  <c r="M19"/>
  <c r="M20"/>
  <c r="M22"/>
  <c r="M24"/>
  <c r="M25"/>
  <c r="M27"/>
  <c r="M29"/>
  <c r="M30"/>
  <c r="M18"/>
  <c r="O19"/>
  <c r="O20"/>
  <c r="O22"/>
  <c r="O24"/>
  <c r="O25"/>
  <c r="O27"/>
  <c r="O29"/>
  <c r="O30"/>
  <c r="O18"/>
  <c r="Q19"/>
  <c r="Q20"/>
  <c r="Q22"/>
  <c r="Q24"/>
  <c r="Q25"/>
  <c r="Q27"/>
  <c r="Q29"/>
  <c r="Q30"/>
  <c r="Q18"/>
  <c r="V19"/>
  <c r="V20"/>
  <c r="V22"/>
  <c r="V24"/>
  <c r="V25"/>
  <c r="V27"/>
  <c r="V29"/>
  <c r="V30"/>
  <c r="V18"/>
  <c r="G32"/>
  <c r="G34"/>
  <c r="G36"/>
  <c r="G31"/>
  <c r="I32"/>
  <c r="I34"/>
  <c r="I36"/>
  <c r="I31"/>
  <c r="K32"/>
  <c r="K34"/>
  <c r="K36"/>
  <c r="K31"/>
  <c r="M32"/>
  <c r="M34"/>
  <c r="M36"/>
  <c r="M31"/>
  <c r="O32"/>
  <c r="O34"/>
  <c r="O36"/>
  <c r="O31"/>
  <c r="Q32"/>
  <c r="Q34"/>
  <c r="Q36"/>
  <c r="Q31"/>
  <c r="V32"/>
  <c r="V34"/>
  <c r="V36"/>
  <c r="V31"/>
  <c r="G39"/>
  <c r="G41"/>
  <c r="G42"/>
  <c r="G43"/>
  <c r="G44"/>
  <c r="G45"/>
  <c r="G46"/>
  <c r="G38"/>
  <c r="I39"/>
  <c r="I41"/>
  <c r="I42"/>
  <c r="I43"/>
  <c r="I44"/>
  <c r="I45"/>
  <c r="I46"/>
  <c r="I38"/>
  <c r="K39"/>
  <c r="K41"/>
  <c r="K42"/>
  <c r="K43"/>
  <c r="K44"/>
  <c r="K45"/>
  <c r="K46"/>
  <c r="K38"/>
  <c r="M39"/>
  <c r="M41"/>
  <c r="M42"/>
  <c r="M43"/>
  <c r="M44"/>
  <c r="M45"/>
  <c r="M46"/>
  <c r="M38"/>
  <c r="O39"/>
  <c r="O41"/>
  <c r="O42"/>
  <c r="O43"/>
  <c r="O44"/>
  <c r="O45"/>
  <c r="O46"/>
  <c r="O38"/>
  <c r="Q39"/>
  <c r="Q41"/>
  <c r="Q42"/>
  <c r="Q43"/>
  <c r="Q44"/>
  <c r="Q45"/>
  <c r="Q46"/>
  <c r="Q38"/>
  <c r="V39"/>
  <c r="V41"/>
  <c r="V42"/>
  <c r="V43"/>
  <c r="V44"/>
  <c r="V45"/>
  <c r="V46"/>
  <c r="V38"/>
  <c r="G48"/>
  <c r="G47"/>
  <c r="I48"/>
  <c r="I47"/>
  <c r="K48"/>
  <c r="K47"/>
  <c r="M48"/>
  <c r="M47"/>
  <c r="O48"/>
  <c r="O47"/>
  <c r="Q48"/>
  <c r="Q47"/>
  <c r="V48"/>
  <c r="V47"/>
  <c r="G51"/>
  <c r="G52"/>
  <c r="G53"/>
  <c r="G50"/>
  <c r="I51"/>
  <c r="I52"/>
  <c r="I53"/>
  <c r="I50"/>
  <c r="K51"/>
  <c r="K52"/>
  <c r="K53"/>
  <c r="K50"/>
  <c r="M51"/>
  <c r="M52"/>
  <c r="M53"/>
  <c r="M50"/>
  <c r="O51"/>
  <c r="O52"/>
  <c r="O53"/>
  <c r="O50"/>
  <c r="Q51"/>
  <c r="Q52"/>
  <c r="Q53"/>
  <c r="Q50"/>
  <c r="V51"/>
  <c r="V52"/>
  <c r="V53"/>
  <c r="V50"/>
  <c r="G55"/>
  <c r="G54"/>
  <c r="I55"/>
  <c r="I54"/>
  <c r="K55"/>
  <c r="K54"/>
  <c r="M55"/>
  <c r="M54"/>
  <c r="O55"/>
  <c r="O54"/>
  <c r="Q55"/>
  <c r="Q54"/>
  <c r="V55"/>
  <c r="V54"/>
  <c r="G58"/>
  <c r="G57"/>
  <c r="I58"/>
  <c r="I57"/>
  <c r="K58"/>
  <c r="K57"/>
  <c r="M58"/>
  <c r="M57"/>
  <c r="O58"/>
  <c r="O57"/>
  <c r="Q58"/>
  <c r="Q57"/>
  <c r="V58"/>
  <c r="V57"/>
  <c r="G60"/>
  <c r="G61"/>
  <c r="G62"/>
  <c r="G59"/>
  <c r="I60"/>
  <c r="I61"/>
  <c r="I62"/>
  <c r="I59"/>
  <c r="K60"/>
  <c r="K61"/>
  <c r="K62"/>
  <c r="K59"/>
  <c r="M60"/>
  <c r="M61"/>
  <c r="M62"/>
  <c r="M59"/>
  <c r="O60"/>
  <c r="O61"/>
  <c r="O62"/>
  <c r="O59"/>
  <c r="Q60"/>
  <c r="Q61"/>
  <c r="Q62"/>
  <c r="Q59"/>
  <c r="V60"/>
  <c r="V61"/>
  <c r="V62"/>
  <c r="V59"/>
  <c r="G64"/>
  <c r="G63"/>
  <c r="I64"/>
  <c r="I63"/>
  <c r="K64"/>
  <c r="K63"/>
  <c r="M64"/>
  <c r="M63"/>
  <c r="O64"/>
  <c r="O63"/>
  <c r="Q64"/>
  <c r="Q63"/>
  <c r="V64"/>
  <c r="V63"/>
  <c r="G67"/>
  <c r="G68"/>
  <c r="G69"/>
  <c r="G70"/>
  <c r="G71"/>
  <c r="G72"/>
  <c r="G73"/>
  <c r="G66"/>
  <c r="I67"/>
  <c r="I68"/>
  <c r="I69"/>
  <c r="I70"/>
  <c r="I71"/>
  <c r="I72"/>
  <c r="I73"/>
  <c r="I66"/>
  <c r="K67"/>
  <c r="K68"/>
  <c r="K69"/>
  <c r="K70"/>
  <c r="K71"/>
  <c r="K72"/>
  <c r="K73"/>
  <c r="K66"/>
  <c r="M67"/>
  <c r="M68"/>
  <c r="M69"/>
  <c r="M70"/>
  <c r="M71"/>
  <c r="M72"/>
  <c r="M73"/>
  <c r="M66"/>
  <c r="O67"/>
  <c r="O68"/>
  <c r="O69"/>
  <c r="O70"/>
  <c r="O71"/>
  <c r="O72"/>
  <c r="O73"/>
  <c r="O66"/>
  <c r="Q67"/>
  <c r="Q68"/>
  <c r="Q69"/>
  <c r="Q70"/>
  <c r="Q71"/>
  <c r="Q72"/>
  <c r="Q73"/>
  <c r="Q66"/>
  <c r="V67"/>
  <c r="V68"/>
  <c r="V69"/>
  <c r="V70"/>
  <c r="V71"/>
  <c r="V72"/>
  <c r="V73"/>
  <c r="V66"/>
  <c r="G75"/>
  <c r="G76"/>
  <c r="G74"/>
  <c r="I75"/>
  <c r="I76"/>
  <c r="I74"/>
  <c r="K75"/>
  <c r="K76"/>
  <c r="K74"/>
  <c r="M75"/>
  <c r="M76"/>
  <c r="M74"/>
  <c r="O75"/>
  <c r="O76"/>
  <c r="O74"/>
  <c r="Q75"/>
  <c r="Q76"/>
  <c r="Q74"/>
  <c r="V75"/>
  <c r="V76"/>
  <c r="V74"/>
  <c r="G78"/>
  <c r="G79"/>
  <c r="G80"/>
  <c r="G81"/>
  <c r="G77"/>
  <c r="I78"/>
  <c r="I79"/>
  <c r="I80"/>
  <c r="I81"/>
  <c r="I77"/>
  <c r="K78"/>
  <c r="K79"/>
  <c r="K80"/>
  <c r="K81"/>
  <c r="K77"/>
  <c r="M78"/>
  <c r="M79"/>
  <c r="M80"/>
  <c r="M81"/>
  <c r="M77"/>
  <c r="O78"/>
  <c r="O79"/>
  <c r="O80"/>
  <c r="O81"/>
  <c r="O77"/>
  <c r="Q78"/>
  <c r="Q79"/>
  <c r="Q80"/>
  <c r="Q81"/>
  <c r="Q77"/>
  <c r="V78"/>
  <c r="V79"/>
  <c r="V80"/>
  <c r="V81"/>
  <c r="V77"/>
  <c r="AE83"/>
  <c r="AF83"/>
  <c r="G91" i="12"/>
  <c r="BA65"/>
  <c r="BA56"/>
  <c r="BA54"/>
  <c r="BA35"/>
  <c r="BA23"/>
  <c r="BA21"/>
  <c r="BA19"/>
  <c r="BA17"/>
  <c r="G9"/>
  <c r="G11"/>
  <c r="G12"/>
  <c r="G13"/>
  <c r="G14"/>
  <c r="G15"/>
  <c r="G16"/>
  <c r="G18"/>
  <c r="G20"/>
  <c r="G22"/>
  <c r="G24"/>
  <c r="G26"/>
  <c r="G28"/>
  <c r="G30"/>
  <c r="G32"/>
  <c r="G34"/>
  <c r="G36"/>
  <c r="G38"/>
  <c r="G39"/>
  <c r="G40"/>
  <c r="G8"/>
  <c r="I9"/>
  <c r="I11"/>
  <c r="I12"/>
  <c r="I13"/>
  <c r="I14"/>
  <c r="I15"/>
  <c r="I16"/>
  <c r="I18"/>
  <c r="I20"/>
  <c r="I22"/>
  <c r="I24"/>
  <c r="I26"/>
  <c r="I28"/>
  <c r="I30"/>
  <c r="I32"/>
  <c r="I34"/>
  <c r="I36"/>
  <c r="I38"/>
  <c r="I39"/>
  <c r="I40"/>
  <c r="I8"/>
  <c r="K9"/>
  <c r="K11"/>
  <c r="K12"/>
  <c r="K13"/>
  <c r="K14"/>
  <c r="K15"/>
  <c r="K16"/>
  <c r="K18"/>
  <c r="K20"/>
  <c r="K22"/>
  <c r="K24"/>
  <c r="K26"/>
  <c r="K28"/>
  <c r="K30"/>
  <c r="K32"/>
  <c r="K34"/>
  <c r="K36"/>
  <c r="K38"/>
  <c r="K39"/>
  <c r="K40"/>
  <c r="K8"/>
  <c r="M9"/>
  <c r="M11"/>
  <c r="M12"/>
  <c r="M13"/>
  <c r="M14"/>
  <c r="M15"/>
  <c r="M16"/>
  <c r="M18"/>
  <c r="M20"/>
  <c r="M22"/>
  <c r="M24"/>
  <c r="M26"/>
  <c r="M28"/>
  <c r="M30"/>
  <c r="M32"/>
  <c r="M34"/>
  <c r="M36"/>
  <c r="M38"/>
  <c r="M39"/>
  <c r="M40"/>
  <c r="M8"/>
  <c r="O9"/>
  <c r="O11"/>
  <c r="O12"/>
  <c r="O13"/>
  <c r="O14"/>
  <c r="O15"/>
  <c r="O16"/>
  <c r="O18"/>
  <c r="O20"/>
  <c r="O22"/>
  <c r="O24"/>
  <c r="O26"/>
  <c r="O28"/>
  <c r="O30"/>
  <c r="O32"/>
  <c r="O34"/>
  <c r="O36"/>
  <c r="O38"/>
  <c r="O39"/>
  <c r="O40"/>
  <c r="O8"/>
  <c r="Q9"/>
  <c r="Q11"/>
  <c r="Q12"/>
  <c r="Q13"/>
  <c r="Q14"/>
  <c r="Q15"/>
  <c r="Q16"/>
  <c r="Q18"/>
  <c r="Q20"/>
  <c r="Q22"/>
  <c r="Q24"/>
  <c r="Q26"/>
  <c r="Q28"/>
  <c r="Q30"/>
  <c r="Q32"/>
  <c r="Q34"/>
  <c r="Q36"/>
  <c r="Q38"/>
  <c r="Q39"/>
  <c r="Q40"/>
  <c r="Q8"/>
  <c r="V9"/>
  <c r="V11"/>
  <c r="V12"/>
  <c r="V13"/>
  <c r="V14"/>
  <c r="V15"/>
  <c r="V16"/>
  <c r="V18"/>
  <c r="V20"/>
  <c r="V22"/>
  <c r="V24"/>
  <c r="V26"/>
  <c r="V28"/>
  <c r="V30"/>
  <c r="V32"/>
  <c r="V34"/>
  <c r="V36"/>
  <c r="V38"/>
  <c r="V39"/>
  <c r="V40"/>
  <c r="V8"/>
  <c r="G42"/>
  <c r="G43"/>
  <c r="G44"/>
  <c r="G45"/>
  <c r="G47"/>
  <c r="G49"/>
  <c r="G51"/>
  <c r="G52"/>
  <c r="G53"/>
  <c r="G55"/>
  <c r="G57"/>
  <c r="G59"/>
  <c r="G60"/>
  <c r="G61"/>
  <c r="G62"/>
  <c r="G41"/>
  <c r="I42"/>
  <c r="I43"/>
  <c r="I44"/>
  <c r="I45"/>
  <c r="I47"/>
  <c r="I49"/>
  <c r="I51"/>
  <c r="I52"/>
  <c r="I53"/>
  <c r="I55"/>
  <c r="I57"/>
  <c r="I59"/>
  <c r="I60"/>
  <c r="I61"/>
  <c r="I62"/>
  <c r="I41"/>
  <c r="K42"/>
  <c r="K43"/>
  <c r="K44"/>
  <c r="K45"/>
  <c r="K47"/>
  <c r="K49"/>
  <c r="K51"/>
  <c r="K52"/>
  <c r="K53"/>
  <c r="K55"/>
  <c r="K57"/>
  <c r="K59"/>
  <c r="K60"/>
  <c r="K61"/>
  <c r="K62"/>
  <c r="K41"/>
  <c r="M42"/>
  <c r="M43"/>
  <c r="M44"/>
  <c r="M45"/>
  <c r="M47"/>
  <c r="M49"/>
  <c r="M51"/>
  <c r="M52"/>
  <c r="M53"/>
  <c r="M55"/>
  <c r="M57"/>
  <c r="M59"/>
  <c r="M60"/>
  <c r="M61"/>
  <c r="M62"/>
  <c r="M41"/>
  <c r="O42"/>
  <c r="O43"/>
  <c r="O44"/>
  <c r="O45"/>
  <c r="O47"/>
  <c r="O49"/>
  <c r="O51"/>
  <c r="O52"/>
  <c r="O53"/>
  <c r="O55"/>
  <c r="O57"/>
  <c r="O59"/>
  <c r="O60"/>
  <c r="O61"/>
  <c r="O62"/>
  <c r="O41"/>
  <c r="Q42"/>
  <c r="Q43"/>
  <c r="Q44"/>
  <c r="Q45"/>
  <c r="Q47"/>
  <c r="Q49"/>
  <c r="Q51"/>
  <c r="Q52"/>
  <c r="Q53"/>
  <c r="Q55"/>
  <c r="Q57"/>
  <c r="Q59"/>
  <c r="Q60"/>
  <c r="Q61"/>
  <c r="Q62"/>
  <c r="Q41"/>
  <c r="V42"/>
  <c r="V43"/>
  <c r="V44"/>
  <c r="V45"/>
  <c r="V47"/>
  <c r="V49"/>
  <c r="V51"/>
  <c r="V52"/>
  <c r="V53"/>
  <c r="V55"/>
  <c r="V57"/>
  <c r="V59"/>
  <c r="V60"/>
  <c r="V61"/>
  <c r="V62"/>
  <c r="V41"/>
  <c r="G64"/>
  <c r="G66"/>
  <c r="G67"/>
  <c r="G63"/>
  <c r="I64"/>
  <c r="I66"/>
  <c r="I67"/>
  <c r="I63"/>
  <c r="K64"/>
  <c r="K66"/>
  <c r="K67"/>
  <c r="K63"/>
  <c r="M64"/>
  <c r="M66"/>
  <c r="M67"/>
  <c r="M63"/>
  <c r="O64"/>
  <c r="O66"/>
  <c r="O67"/>
  <c r="O63"/>
  <c r="Q64"/>
  <c r="Q66"/>
  <c r="Q67"/>
  <c r="Q63"/>
  <c r="V64"/>
  <c r="V66"/>
  <c r="V67"/>
  <c r="V63"/>
  <c r="G69"/>
  <c r="G71"/>
  <c r="G73"/>
  <c r="G75"/>
  <c r="G76"/>
  <c r="G77"/>
  <c r="G78"/>
  <c r="G79"/>
  <c r="G80"/>
  <c r="G81"/>
  <c r="G68"/>
  <c r="I69"/>
  <c r="I71"/>
  <c r="I73"/>
  <c r="I75"/>
  <c r="I76"/>
  <c r="I77"/>
  <c r="I78"/>
  <c r="I79"/>
  <c r="I80"/>
  <c r="I81"/>
  <c r="I68"/>
  <c r="K69"/>
  <c r="K71"/>
  <c r="K73"/>
  <c r="K75"/>
  <c r="K76"/>
  <c r="K77"/>
  <c r="K78"/>
  <c r="K79"/>
  <c r="K80"/>
  <c r="K81"/>
  <c r="K68"/>
  <c r="M69"/>
  <c r="M71"/>
  <c r="M73"/>
  <c r="M75"/>
  <c r="M76"/>
  <c r="M77"/>
  <c r="M78"/>
  <c r="M79"/>
  <c r="M80"/>
  <c r="M81"/>
  <c r="M68"/>
  <c r="O69"/>
  <c r="O71"/>
  <c r="O73"/>
  <c r="O75"/>
  <c r="O76"/>
  <c r="O77"/>
  <c r="O78"/>
  <c r="O79"/>
  <c r="O80"/>
  <c r="O81"/>
  <c r="O68"/>
  <c r="Q69"/>
  <c r="Q71"/>
  <c r="Q73"/>
  <c r="Q75"/>
  <c r="Q76"/>
  <c r="Q77"/>
  <c r="Q78"/>
  <c r="Q79"/>
  <c r="Q80"/>
  <c r="Q81"/>
  <c r="Q68"/>
  <c r="V69"/>
  <c r="V71"/>
  <c r="V73"/>
  <c r="V75"/>
  <c r="V76"/>
  <c r="V77"/>
  <c r="V78"/>
  <c r="V79"/>
  <c r="V80"/>
  <c r="V81"/>
  <c r="V68"/>
  <c r="G83"/>
  <c r="G82"/>
  <c r="I83"/>
  <c r="I82"/>
  <c r="K83"/>
  <c r="K82"/>
  <c r="M83"/>
  <c r="M82"/>
  <c r="O83"/>
  <c r="O82"/>
  <c r="Q83"/>
  <c r="Q82"/>
  <c r="V83"/>
  <c r="V82"/>
  <c r="G86"/>
  <c r="G87"/>
  <c r="G88"/>
  <c r="G89"/>
  <c r="G85"/>
  <c r="I86"/>
  <c r="I87"/>
  <c r="I88"/>
  <c r="I89"/>
  <c r="I85"/>
  <c r="K86"/>
  <c r="K87"/>
  <c r="K88"/>
  <c r="K89"/>
  <c r="K85"/>
  <c r="M86"/>
  <c r="M87"/>
  <c r="M88"/>
  <c r="M89"/>
  <c r="M85"/>
  <c r="O86"/>
  <c r="O87"/>
  <c r="O88"/>
  <c r="O89"/>
  <c r="O85"/>
  <c r="Q86"/>
  <c r="Q87"/>
  <c r="Q88"/>
  <c r="Q89"/>
  <c r="Q85"/>
  <c r="V86"/>
  <c r="V87"/>
  <c r="V88"/>
  <c r="V89"/>
  <c r="V85"/>
  <c r="AE91"/>
  <c r="AF91"/>
  <c r="I20" i="1"/>
  <c r="I19"/>
  <c r="I18"/>
  <c r="I17"/>
  <c r="I16"/>
  <c r="I8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F49"/>
  <c r="G23"/>
  <c r="A23"/>
  <c r="G24"/>
  <c r="G49"/>
  <c r="G25"/>
  <c r="A25"/>
  <c r="G26"/>
  <c r="A27"/>
  <c r="G29"/>
  <c r="A29"/>
  <c r="G28"/>
  <c r="G27"/>
  <c r="A26"/>
  <c r="A24"/>
  <c r="H39"/>
  <c r="H49"/>
  <c r="I39"/>
  <c r="I49"/>
  <c r="J39"/>
  <c r="J49"/>
  <c r="H48"/>
  <c r="I48"/>
  <c r="J48"/>
  <c r="H47"/>
  <c r="I47"/>
  <c r="J47"/>
  <c r="H46"/>
  <c r="I46"/>
  <c r="J46"/>
  <c r="H45"/>
  <c r="I45"/>
  <c r="J45"/>
  <c r="H44"/>
  <c r="I44"/>
  <c r="J44"/>
  <c r="H43"/>
  <c r="I43"/>
  <c r="J43"/>
  <c r="H42"/>
  <c r="I42"/>
  <c r="J42"/>
  <c r="H41"/>
  <c r="I41"/>
  <c r="J41"/>
  <c r="H40"/>
  <c r="I21"/>
  <c r="J28"/>
  <c r="J26"/>
  <c r="G38"/>
  <c r="F38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<sst xmlns="http://schemas.openxmlformats.org/spreadsheetml/2006/main" count="1648" uniqueCount="440">
  <si>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</si>
  <si>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</si>
  <si>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</si>
  <si>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</si>
  <si>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</si>
  <si>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</si>
  <si>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</si>
  <si>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</si>
  <si>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</si>
  <si>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</si>
  <si>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</si>
  <si>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</si>
  <si>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</si>
  <si>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</si>
  <si>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</si>
  <si>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</si>
  <si>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</si>
  <si>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</si>
  <si>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</si>
  <si>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</si>
  <si>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</si>
  <si>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</si>
  <si>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</si>
  <si>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</si>
  <si>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</si>
  <si>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</si>
  <si>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</si>
  <si>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</si>
  <si>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</si>
  <si>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</si>
  <si>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</si>
  <si>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</si>
  <si>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</si>
  <si>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</si>
  <si>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</si>
  <si>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</si>
  <si>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</si>
  <si>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</si>
  <si>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</si>
  <si>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</si>
  <si>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</si>
  <si>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</si>
  <si>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</si>
  <si>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1608-2</t>
  </si>
  <si>
    <t>Most Dukelská</t>
  </si>
  <si>
    <t>Stavba</t>
  </si>
  <si>
    <t>Stavební objekt</t>
  </si>
  <si>
    <t>101</t>
  </si>
  <si>
    <t>Komunikace, chodník, přechod pro chodce</t>
  </si>
  <si>
    <t>01</t>
  </si>
  <si>
    <t>Rozpočet</t>
  </si>
  <si>
    <t>201</t>
  </si>
  <si>
    <t>Úpravy mostu</t>
  </si>
  <si>
    <t>401</t>
  </si>
  <si>
    <t>Osvětlení přechodu, úprava VO</t>
  </si>
  <si>
    <t>999</t>
  </si>
  <si>
    <t>Ostatní a vedlejší náklady</t>
  </si>
  <si>
    <t>Celkem za stavbu</t>
  </si>
  <si>
    <t>CZK</t>
  </si>
  <si>
    <t>#POPS</t>
  </si>
  <si>
    <t>Popis stavby: 1608-2 - Most Dukelská</t>
  </si>
  <si>
    <t>#POPO</t>
  </si>
  <si>
    <t>Popis objektu: 101 - Komunikace, chodník, přechod pro chodce</t>
  </si>
  <si>
    <t>#POPR</t>
  </si>
  <si>
    <t>Popis rozpočtu: 01 - Rozpočet</t>
  </si>
  <si>
    <t>Popis objektu: 201 - Úpravy mostu</t>
  </si>
  <si>
    <t>Popis objektu: 401 - Osvětlení přechodu, úprava VO</t>
  </si>
  <si>
    <t>Popis objektu: 999 - Ostatní a vedlejší náklady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</si>
  <si>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</si>
  <si>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</si>
  <si>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</si>
  <si>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</si>
  <si>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</si>
  <si>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</si>
  <si>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</si>
  <si>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</si>
  <si>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</si>
  <si>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</si>
  <si>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</si>
  <si>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</si>
  <si>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</t>
  </si>
  <si>
    <t>Úpravy povrchu, podlahy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</si>
  <si>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</si>
  <si>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</si>
  <si>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</si>
  <si>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</si>
  <si>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</si>
  <si>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</si>
  <si>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</si>
  <si>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</si>
  <si>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</si>
  <si>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</si>
  <si>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</si>
  <si>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</si>
  <si>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</si>
  <si>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</si>
  <si>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</si>
  <si>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</si>
  <si>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</si>
  <si>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</si>
  <si>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</si>
  <si>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</si>
  <si>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</si>
  <si>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</si>
  <si>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</si>
  <si>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</si>
  <si>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</si>
  <si>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</si>
  <si>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</si>
  <si>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</si>
  <si>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</si>
  <si>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</si>
  <si>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</si>
  <si>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</si>
  <si>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</si>
  <si>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</si>
  <si>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</si>
  <si>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</si>
  <si>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</si>
  <si>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</si>
  <si>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</si>
  <si>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</si>
  <si>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</si>
  <si>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</si>
  <si>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</si>
  <si>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</si>
  <si>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</si>
  <si>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</si>
  <si>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</si>
  <si>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</si>
  <si>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</si>
  <si>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</si>
  <si>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</si>
  <si>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</si>
  <si>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</si>
  <si>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</si>
  <si>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113106231R00</t>
  </si>
  <si>
    <t>Rozebrání vozovek a ploch s jakoukoliv výplní spár   v jakékoliv ploše, ze zámkové dlažky, kladených do lože z kameniva</t>
  </si>
  <si>
    <t>m2</t>
  </si>
  <si>
    <t>822-1</t>
  </si>
  <si>
    <t>RTS 24/ II</t>
  </si>
  <si>
    <t>Práce</t>
  </si>
  <si>
    <t>Běžná</t>
  </si>
  <si>
    <t>POL1_</t>
  </si>
  <si>
    <t>s přemístěním hmot na skládku na vzdálenost do 3 m nebo s naložením na dopravní prostředek</t>
  </si>
  <si>
    <t>SPI</t>
  </si>
  <si>
    <t>113107320R00</t>
  </si>
  <si>
    <t>Odstranění podkladů nebo krytů z kameniva těženého, v ploše jednotlivě do 50 m2, tloušťka vrstvy 200 mm</t>
  </si>
  <si>
    <t>113107325R00</t>
  </si>
  <si>
    <t>Odstranění podkladů nebo krytů z kameniva těženého, v ploše jednotlivě do 50 m2, tloušťka vrstvy 250 mm</t>
  </si>
  <si>
    <t>113107640R00</t>
  </si>
  <si>
    <t>Odstranění podkladů nebo krytů z kameniva hrubého drceného, v ploše jednotlivě nad 50 m2, tloušťka vrstvy 400 mm</t>
  </si>
  <si>
    <t>113108408R00</t>
  </si>
  <si>
    <t>Odstranění podkladů nebo krytů živičných, v ploše jednotlivě nad 50 m2, tloušťka vrstvy 80 mm</t>
  </si>
  <si>
    <t>113108410R00</t>
  </si>
  <si>
    <t>Odstranění podkladů nebo krytů živičných, v ploše jednotlivě nad 50 m2, tloušťka vrstvy 100 mm</t>
  </si>
  <si>
    <t>113151114R00</t>
  </si>
  <si>
    <t>Odstranění podkladu, krytu frézováním povrch živičný, plochy do 500 m2 na jednom objektu nebo při provádění pruhu šířky do  750 mm, tloušťky 50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</si>
  <si>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</si>
  <si>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113201111R00</t>
  </si>
  <si>
    <t>Vytrhání obrub chodníkových ležatých</t>
  </si>
  <si>
    <t>m</t>
  </si>
  <si>
    <t>POL1_1</t>
  </si>
  <si>
    <t>s vybouráním lože, s přemístěním hmot na skládku na vzdálenost do 3 m nebo naložením na dopravní prostředek</t>
  </si>
  <si>
    <t>113202111R00</t>
  </si>
  <si>
    <t>Vytrhání obrub z krajníků nebo obrubníků stojatých</t>
  </si>
  <si>
    <t>121101100R00</t>
  </si>
  <si>
    <t>Sejmutí ornice s přemístěním na vzdálenost do 50 m</t>
  </si>
  <si>
    <t>m3</t>
  </si>
  <si>
    <t>800-1</t>
  </si>
  <si>
    <t>nebo lesní půdy, s vodorovným přemístěním na hromady v místě upotřebení nebo na dočasné či trvalé skládky se složením</t>
  </si>
  <si>
    <t>122201101R00</t>
  </si>
  <si>
    <t>Odkopávky a  prokopávky nezapažené v hornině 3  do 100 m3</t>
  </si>
  <si>
    <t>s přehozením výkopku na vzdálenost do 3 m nebo s naložením na dopravní prostředek,</t>
  </si>
  <si>
    <t>171101101R00</t>
  </si>
  <si>
    <t>Uložení sypaniny do násypů zhutněných s uzavřením povrchu násypu z hornin soudržných s předepsanou mírou zhutnění v procentech výsledků zkoušek Proctor-Standard                 na 95 % PS</t>
  </si>
  <si>
    <t>s rozprostřením sypaniny ve vrstvách a s hrubým urovnáním,</t>
  </si>
  <si>
    <t>180401212R00</t>
  </si>
  <si>
    <t>Založení trávníku luční trávník, výsevem, na svahu přes 1:5 do 1:2</t>
  </si>
  <si>
    <t>823-1</t>
  </si>
  <si>
    <t>na půdě předem připravené s pokosením, naložením, odvozem odpadu do 20 km a se složením,</t>
  </si>
  <si>
    <t>181006113R00</t>
  </si>
  <si>
    <t>Rozprostření zemin schopných zúrodnění sklon svahu do 1:5, tloušťka přes 150 do 200 mm</t>
  </si>
  <si>
    <t>823-2</t>
  </si>
  <si>
    <t>v rovině a ve sklonu do 1:5 ve sklonu přes 1:5</t>
  </si>
  <si>
    <t>181101102R00</t>
  </si>
  <si>
    <t>Úprava pláně v zářezech v hornině 1 až 4, se zhutněním</t>
  </si>
  <si>
    <t>vyrovnáním výškových rozdílů, ploch vodorovných a ploch do sklonu 1 : 5.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</si>
  <si>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</si>
  <si>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</si>
  <si>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</si>
  <si>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184802111R00</t>
  </si>
  <si>
    <t>Chemické odplevelení půdy před založením kultury postřikem naširoko, v rovině nebo na svahu do 1:5</t>
  </si>
  <si>
    <t>nebo trávníku nebo zpevněných ploch o výměře jednotlivě přes 20 m2,</t>
  </si>
  <si>
    <t>199000002R00</t>
  </si>
  <si>
    <t>Poplatky za skládku horniny 1- 4, skupina 17 05 04 z Katalogu odpadů</t>
  </si>
  <si>
    <t>Vodorovné přemístění výkopku z hor.1-4 a podkladu komunikací na skládku, dle možností dodavatele</t>
  </si>
  <si>
    <t>Vlastní</t>
  </si>
  <si>
    <t>Indiv</t>
  </si>
  <si>
    <t>00572400R</t>
  </si>
  <si>
    <t>směs travní parková, pro běžnou zátěž</t>
  </si>
  <si>
    <t>kg</t>
  </si>
  <si>
    <t>SPCM</t>
  </si>
  <si>
    <t>Specifikace</t>
  </si>
  <si>
    <t>POL3_1</t>
  </si>
  <si>
    <t>564831111R00</t>
  </si>
  <si>
    <t>Podklad ze štěrkodrti s rozprostřením a zhutněním frakce 0-63 mm, tloušťka po zhutnění 100 mm</t>
  </si>
  <si>
    <t>564861111RT2</t>
  </si>
  <si>
    <t>Podklad ze štěrkodrti s rozprostřením a zhutněním frakce 0-32 mm, tloušťka po zhutnění 200 mm</t>
  </si>
  <si>
    <t>564861111RT4</t>
  </si>
  <si>
    <t>Podklad ze štěrkodrti s rozprostřením a zhutněním frakce 0-63 mm, tloušťka po zhutnění 200 mm</t>
  </si>
  <si>
    <t>567122112R00</t>
  </si>
  <si>
    <t>Podklad z kameniva zpevněného cementem SC C8/10, tloušťka po zhutnění 130 mm</t>
  </si>
  <si>
    <t>bez dilatačních spár, s rozprostřením a zhutněním, ošetřením povrchu podkladu vodou</t>
  </si>
  <si>
    <t>567132113R00</t>
  </si>
  <si>
    <t>Podklad z kameniva zpevněného cementem SC C8/10, tloušťka po zhutnění 180 mm</t>
  </si>
  <si>
    <t>573231122R00</t>
  </si>
  <si>
    <t>Postřik spojovací kationaktivní emulzí KAE , množství zbytkového asfaltu 0,20 kg/m2</t>
  </si>
  <si>
    <t>bez posypu kamenivem</t>
  </si>
  <si>
    <t>577142112R00</t>
  </si>
  <si>
    <t>Beton asfaltový s rozprostřením a zhutněním v pruhu šířky přes 3 m, ACO 11+ nebo ACO 16+, tloušťky 50 mm, plochy přes 1000 m2</t>
  </si>
  <si>
    <t>577162124R00</t>
  </si>
  <si>
    <t>Beton asfaltový s rozprostřením a zhutněním v pruhu šířky přes 3 m, ACL 16+, tloušťky 70 mm, plochy přes 1000 m2</t>
  </si>
  <si>
    <t>591241111R00</t>
  </si>
  <si>
    <t>Kladení dlažby z kostek drobných z kamene, do lože z cementové malty tloušťky 50 mm</t>
  </si>
  <si>
    <t>s provedením lože do 50 mm, s vyplněním spár, s dvojím beraněním a se smetením přebytečného materiálu na krajnici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</si>
  <si>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</si>
  <si>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</si>
  <si>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</si>
  <si>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599121111R00</t>
  </si>
  <si>
    <t>Zálivka živičná spár dlažby z drobných kostek</t>
  </si>
  <si>
    <t>hloubky do 50 mm, s vyčištěním spár</t>
  </si>
  <si>
    <t>02</t>
  </si>
  <si>
    <t>Dlažba betonová černá pro nevidomé 20x10x8, povrch STANDARD</t>
  </si>
  <si>
    <t>58380120.AR</t>
  </si>
  <si>
    <t>kostka dlažební; žula; 8/10 cm; třída I; štípaná</t>
  </si>
  <si>
    <t>POL3_</t>
  </si>
  <si>
    <t>592452620R</t>
  </si>
  <si>
    <t>Dlažba betonová</t>
  </si>
  <si>
    <t>59245266R</t>
  </si>
  <si>
    <t>899331111R00</t>
  </si>
  <si>
    <t>Výšková úprava uličního vstupu nebo vpustě do 20 cm zvýšením poklopu</t>
  </si>
  <si>
    <t>kus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</si>
  <si>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</si>
  <si>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03</t>
  </si>
  <si>
    <t>Uliční vpusť dle PD včetně napojení na kanalizaci potrubím DN 150 délky cca 6m, včetně zemních prací</t>
  </si>
  <si>
    <t>soubor</t>
  </si>
  <si>
    <t>04</t>
  </si>
  <si>
    <t>Kompletní nahrazení stávající uliční vpusti novou kompletní vpustí UV3 dle PD,, včetně napojení, osazení kaliště, sifonu a zápachové uzávěry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</si>
  <si>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</si>
  <si>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</si>
  <si>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</si>
  <si>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917762111RT7</t>
  </si>
  <si>
    <t>Osazení silničního nebo chodníkového obrubníku včetně dodávky betonovéího obrubníku  1000/150/250 mm, ležatého, s boční opěrou z betonu prostého, do lože z betonu prostého C 12/15</t>
  </si>
  <si>
    <t>919735112R00</t>
  </si>
  <si>
    <t>Řezání stávajících krytů nebo podkladů živičných, hloubky přes 50 do 100 mm</t>
  </si>
  <si>
    <t>včetně spotřeby vody</t>
  </si>
  <si>
    <t>05</t>
  </si>
  <si>
    <t>Montáž svislých značek na sloupy veřejného osvětlení včetně dodávky značek  IP 6 ZVÝRAZNĚNÁ a  IP 2</t>
  </si>
  <si>
    <t>06</t>
  </si>
  <si>
    <t>Asfaltová zálivka spáry mezi starým a novým asfaltem</t>
  </si>
  <si>
    <t xml:space="preserve">m     </t>
  </si>
  <si>
    <t>59217420R</t>
  </si>
  <si>
    <t>obrubník chodníkový materiál beton; l = 1000,0 mm; š = 100,0 mm; h = 200,0 mm; barva šedá</t>
  </si>
  <si>
    <t>59217421R</t>
  </si>
  <si>
    <t>obrubník chodníkový materiál beton; l = 1000,0 mm; š = 100,0 mm; h = 250,0 mm; barva šedá</t>
  </si>
  <si>
    <t>59217480R</t>
  </si>
  <si>
    <t>obrubník silniční přechodový levý; materiál beton; l = 1000,0 mm; š = 150,0 mm; výškový rozsah h = 150 až 250 mm; barva šedá</t>
  </si>
  <si>
    <t>59217481R</t>
  </si>
  <si>
    <t>obrubník silniční přechodový pravý; materiál beton; l = 1000,0 mm; š = 150,0 mm; výškový rozsah h = 150 až 250 mm; barva šedá</t>
  </si>
  <si>
    <t>59217490R</t>
  </si>
  <si>
    <t>obrubník silniční nájezdový; materiál beton; l = 1000,0 mm; š = 150,0 mm; h = 150,0 mm; barva šedá</t>
  </si>
  <si>
    <t>998225111R00</t>
  </si>
  <si>
    <t>Přesun hmot komunikací a letišť, kryt živičný jakékoliv délky objektu</t>
  </si>
  <si>
    <t>t</t>
  </si>
  <si>
    <t>Přesun hmot</t>
  </si>
  <si>
    <t>POL7_</t>
  </si>
  <si>
    <t>vodorovně do 200 m</t>
  </si>
  <si>
    <t>979081111R00</t>
  </si>
  <si>
    <t>Odvoz suti a vybouraných hmot na skládku do 1 km</t>
  </si>
  <si>
    <t>801-3</t>
  </si>
  <si>
    <t>979990103R00</t>
  </si>
  <si>
    <t>Poplatek za uložení, betonu,  , skupina 17 01 01 z Katalogu odpadů</t>
  </si>
  <si>
    <t>RTS 23/ II</t>
  </si>
  <si>
    <t>979990112R00</t>
  </si>
  <si>
    <t>Poplatek za uložení, obalované kamenivo, asfalt, kusovost do 300 x 300 mm,  , skupina 17 03 02 z Katalogu odpadů</t>
  </si>
  <si>
    <t>RTS 23/ I</t>
  </si>
  <si>
    <t>07</t>
  </si>
  <si>
    <t>Příplatek za dopravu suti po suchu za vzdálenost nad 1 km, dle možností dodavatele</t>
  </si>
  <si>
    <t>SUM</t>
  </si>
  <si>
    <t>END</t>
  </si>
  <si>
    <t>113108405R00</t>
  </si>
  <si>
    <t>Odstranění podkladů nebo krytů živičných, v ploše jednotlivě nad 50 m2, tloušťka vrstvy 50 mm</t>
  </si>
  <si>
    <t>113109330R00</t>
  </si>
  <si>
    <t>Odstranění podkladů nebo krytů z betonu prostého, v ploše jednotlivě do 50 m2, tloušťka vrstvy 300 mm</t>
  </si>
  <si>
    <t>Poplatky za skládku horniny 1- 4</t>
  </si>
  <si>
    <t>Vodorovné přemístění podkladu komunikací na skládku dle možností dodavatele</t>
  </si>
  <si>
    <t>213151121R00</t>
  </si>
  <si>
    <t>Montáž vsakovacích nádrží položení geotextílie</t>
  </si>
  <si>
    <t>827-1</t>
  </si>
  <si>
    <t>216904112R00</t>
  </si>
  <si>
    <t xml:space="preserve">Očištění ploch tlak. vodou nebo stlač. vzduchem očištění tlakovou vodou, zdiva stěn a rubu kleneb,  </t>
  </si>
  <si>
    <t>800-2</t>
  </si>
  <si>
    <t>69366198R</t>
  </si>
  <si>
    <t>geotextilie PP; funkce separační, ochranná, výztužná, filtrační; plošná hmotnost 300 g/m2; zpevněná oboustranně</t>
  </si>
  <si>
    <t>317321118R00</t>
  </si>
  <si>
    <t>Římsy ze železového betonu beton C 30/37</t>
  </si>
  <si>
    <t>821-1</t>
  </si>
  <si>
    <t>317353121R00</t>
  </si>
  <si>
    <t>Bednění mostních říms zřízení bednění</t>
  </si>
  <si>
    <t>jakéhokoliv tvaru, přímých, zalomených nebo jinak zakřivených,</t>
  </si>
  <si>
    <t>317353221R00</t>
  </si>
  <si>
    <t>Bednění mostních říms odstranění bednění</t>
  </si>
  <si>
    <t>317361215R00</t>
  </si>
  <si>
    <t>Výztuž říms ze železobetonu ocel BSt 500 S</t>
  </si>
  <si>
    <t>348171111R00</t>
  </si>
  <si>
    <t>Osazení zábradlí ocelového osazení zábradlí ocelového na mostě přímém nebo v oblouku včetně spojení dílců, hmotnosti do 100 kg/m</t>
  </si>
  <si>
    <t>na mostě přímém nebo v oblouku včetně spojení dílců,</t>
  </si>
  <si>
    <t>380932117R00</t>
  </si>
  <si>
    <t>Vlepení výztuže do vrtu v betonu průměr výztuže 16 mm</t>
  </si>
  <si>
    <t>801-4</t>
  </si>
  <si>
    <t>Vyvrtání otvoru v betonu, dvojnásobné vyfouknutí prachu z otvoru, dvojnásobné protažení kartáčkem, opět dvojnásobné vyfouknutí, vyplnění otvoru chemickou maltou do 2/3 hloubky otvoru a zasunutí betonářské oceli. Včetně dodávky chemické malty. Bez dodávky výztuže.</t>
  </si>
  <si>
    <t>Příplatek za zvětšení průměru vlepované výztuže z D 16 na D 25 - za větší průměr vrtu, větší spotřebu materiálu...</t>
  </si>
  <si>
    <t>Ocelové žárově zinkované zábradlí dle PD</t>
  </si>
  <si>
    <t xml:space="preserve">t     </t>
  </si>
  <si>
    <t>413351213R00</t>
  </si>
  <si>
    <t>Podpěrná konstrukce bednění nosníků přes 5 do 10 kPa, - zřízení</t>
  </si>
  <si>
    <t>801-1</t>
  </si>
  <si>
    <t>a jiných tyčových konstrukcí výšky do 4 m a se zesílením dna bednění, na plochu půdorysu</t>
  </si>
  <si>
    <t>413351214R00</t>
  </si>
  <si>
    <t>Podpěrná konstrukce bednění nosníků přes 5 do 10 kPa, odstranění</t>
  </si>
  <si>
    <t>457311116R00</t>
  </si>
  <si>
    <t>Vyrovnávací beton beton C 16/20</t>
  </si>
  <si>
    <t>na vodorovné mostní konstrukci s očištěním podkladních ploch, provedený v předepsaném spádu,</t>
  </si>
  <si>
    <t>564271111R00</t>
  </si>
  <si>
    <t>Podklad nebo podsyp ze štěrkopísku tloušťka po zhutnění 250 mm</t>
  </si>
  <si>
    <t>s rozprostřením, vlhčením a zhutněním</t>
  </si>
  <si>
    <t>564861111R00</t>
  </si>
  <si>
    <t>Postřik živičný spojovací bez posypu kamenivem , množství zbytkového asfaltu 0,20 kg/m2</t>
  </si>
  <si>
    <t>Asfaltová zálivka svislých styků mezi novými povrchy vozovky a ostatními konstrukcemi a prvky</t>
  </si>
  <si>
    <t>D+M kobercového mostního závěru - dle PD a ML 0-100.4.</t>
  </si>
  <si>
    <t>D+M těsnění dilatačních spár říms - dle PD a ML 0-402.21.</t>
  </si>
  <si>
    <t>602016122R00</t>
  </si>
  <si>
    <t xml:space="preserve">Omítky stěn z hotových směsí vrstva jádrová, cementová, sanační, tloušťka vrstvy 20 mm,  </t>
  </si>
  <si>
    <t>po jednotlivých vrstvách</t>
  </si>
  <si>
    <t>614471713R00</t>
  </si>
  <si>
    <t>Vyspravení vnitřních betonových a železobetonových konstrukcí a panelů cementovou maltou tloušťky 30 mm</t>
  </si>
  <si>
    <t>614471715R00</t>
  </si>
  <si>
    <t>Vyspravení vnitřních betonových a železobetonových konstrukcí a panelů cementovou maltou adhezní můstek a nátěr antikorozní pro jakoukoliv velikost opravované plochy</t>
  </si>
  <si>
    <t>Striáž betonového povrchu říms</t>
  </si>
  <si>
    <t xml:space="preserve">m2    </t>
  </si>
  <si>
    <t>631361921RT8</t>
  </si>
  <si>
    <t>Výztuž mazanin z betonů a z lehkých betonů ze svařovaných sítí průměr drátu 8 mm, velikost oka 100/100 mm</t>
  </si>
  <si>
    <t>včetně distančních prvků</t>
  </si>
  <si>
    <t>941955003R00</t>
  </si>
  <si>
    <t>Lešení lehké pracovní pomocné pomocné, o výšce lešeňové podlahy přes 1,9 do 2,5 m</t>
  </si>
  <si>
    <t>800-3</t>
  </si>
  <si>
    <t>962051111R00</t>
  </si>
  <si>
    <t>Bourání mostního zdiva a pilířů bourání mostních zdí a pilířů, z železobetonu</t>
  </si>
  <si>
    <t>978015261R00</t>
  </si>
  <si>
    <t>Otlučení omítek vápenných nebo vápenocementových vnějších s vyškrabáním spár, s očištěním zdiva 1. až 4. stupni složitosti, v rozsahu do 50 %</t>
  </si>
  <si>
    <t>08</t>
  </si>
  <si>
    <t>Demontáž, odvoz a likvidace stávajícího zábradlí</t>
  </si>
  <si>
    <t>998212111R00</t>
  </si>
  <si>
    <t xml:space="preserve">Přesun hmot pro mosty zděné, monolitické, kovové výška do 20 m,  </t>
  </si>
  <si>
    <t>betonové nepředpjaté i předpjaté a mosty spřažené ocelobetonové nebo kovové na novostavbách, včetně příplatku za zvětšený přesun přes vymezenou vzdálenost,</t>
  </si>
  <si>
    <t>711341564R00</t>
  </si>
  <si>
    <t>Provedení izolace mostovek pásy přitavením NAIP</t>
  </si>
  <si>
    <t>800-711</t>
  </si>
  <si>
    <t>711714110R00</t>
  </si>
  <si>
    <t xml:space="preserve">Provedení detailů natěradly a tmely za studena provedení nátěru adhezní hmotou,  </t>
  </si>
  <si>
    <t>09</t>
  </si>
  <si>
    <t>Odvodnění prostoru za opěrou - dle PD a ML 0-200.6.</t>
  </si>
  <si>
    <t>10</t>
  </si>
  <si>
    <t>D+M podélné drenáže vedle mostních říms - dle PD a ML 4-406.13.</t>
  </si>
  <si>
    <t>11</t>
  </si>
  <si>
    <t>D+M vyvedení podélné drenáže trubkami - dle PD a ML 0-200.5.</t>
  </si>
  <si>
    <t>12</t>
  </si>
  <si>
    <t>Hydoizolační vyztužený asfaltový pás pro hydroizolaci betonových mostovek - materiál</t>
  </si>
  <si>
    <t>11163161R</t>
  </si>
  <si>
    <t>lak asfaltový penetrační modifikovaný a adhezivní; bod hoření nad 40 °C; skupenství při 20°C  kapalné; hustota při 15°C do 875 kg/m3; nerozpustný ve vodě; hořlavý; zpracování za studena; černý</t>
  </si>
  <si>
    <t>783897131R00</t>
  </si>
  <si>
    <t>Nátěr betonových povrchů vodoodpudivý na siloxanové bázi, pro exteriér, dvojnásobný</t>
  </si>
  <si>
    <t>800-783</t>
  </si>
  <si>
    <t>13</t>
  </si>
  <si>
    <t>Barevný nátěr ocelového zábradlí komplexním systémem vhodným na pozinkovaný podklad</t>
  </si>
  <si>
    <t>Poplatek za skládku beton do 30x30 cm</t>
  </si>
  <si>
    <t xml:space="preserve">Poplatek za skládku obalovaný asfalt </t>
  </si>
  <si>
    <t>14</t>
  </si>
  <si>
    <t>Napojení v místě přemisťovaného sloupu veřejného osvětlení</t>
  </si>
  <si>
    <t>D+M kabelu pro VO AYKY 4x16 v chráničce Kopoflex 60</t>
  </si>
  <si>
    <t>D+M kompletního sloupu VO výšky 6 m včetně zemních prací, základů, napojení a svítidla, dle předpisů k osvětlení přechodu a požadavků správce VO</t>
  </si>
  <si>
    <t>Přemístění kompletního sloupu VO, vč. zemních prací, základu, napojení...</t>
  </si>
  <si>
    <t>D+M mikrotrubičky HDPE 40/33 mm, včetně pokládky, zaslepení či napojení na koncích, označení tras, popisu "HejkalNet" po cca 1 m</t>
  </si>
  <si>
    <t>D+M svazku mikrotrubiček 2x HDPE 14/10, vč. pokládky, zaslepení či napojení na koncích, označení tras, popisu "HejkalNet" po cca 1 m</t>
  </si>
  <si>
    <t>Kompletní zemní práce pro chráničky pro optické sítě</t>
  </si>
  <si>
    <t>Zajištění potřebných dokladů (revize...) pro uvedení díla do provozu</t>
  </si>
  <si>
    <t>005111020R</t>
  </si>
  <si>
    <t>Vytyčení stavby</t>
  </si>
  <si>
    <t>Soubor</t>
  </si>
  <si>
    <t>VRN</t>
  </si>
  <si>
    <t>POL99_8</t>
  </si>
  <si>
    <t>POP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</si>
  <si>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</si>
  <si>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</si>
  <si>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</si>
  <si>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</si>
  <si>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</si>
  <si>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</si>
  <si>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</si>
  <si>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</si>
  <si>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</si>
  <si>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</si>
  <si>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</si>
  <si>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</si>
  <si>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</si>
  <si>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Koordinační činnost dodavatele v rámci stavby, včetně koordinační činnosti se subdodavateli</t>
  </si>
  <si>
    <t>soub.</t>
  </si>
  <si>
    <t>Inženýrská činnost pro uvedení celého díla do užívání, zajištění dokladů pro uvedení díla do provozu</t>
  </si>
  <si>
    <t>Předání a převzetí staveniště, stavby, účast na kontrolních dnech, na kolaudačních řízeních</t>
  </si>
  <si>
    <t>Splnění podmínek a dodání ostatních součástí díla dle SOD</t>
  </si>
  <si>
    <t>07T</t>
  </si>
  <si>
    <t>Geometrický plán</t>
  </si>
  <si>
    <t>Zahrnuje vyhotovení geometrického plánu včetně potvrzení příslušným Katastrálním úřadem.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</si>
  <si>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</si>
  <si>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</si>
  <si>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</si>
  <si>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Zajistění povolení, vyznačení a údržba značení obchozích tras pro pěší dle PD, vč. odstranění po stavbě</t>
  </si>
  <si>
    <t>Zajistění povolení, vyznačení a údržba značení objízdných tras pro vozidla do 3,5 t dle PD, vč. odstranění po stavbě</t>
  </si>
  <si>
    <t>Zajistění povolení, vyznačení a údržba značení objízdných tras pro vozidla nad 3,5 t dle PD, vč. odstranění po stavbě</t>
  </si>
  <si>
    <t>Vyhotovení a předání zaměření skutečného provedení stavby do DTM kraje a do DTM NMNM, dle platných předpisů a SOD</t>
  </si>
  <si>
    <t>Provedení zkoušky zhutnění obou asfaltových vrstev, nutnost dodržet požadavky PD</t>
  </si>
  <si>
    <t>Světelně-technické měření prostoru a přisvětlení přechodu pro chodce dle vyjádření Policie ČR</t>
  </si>
  <si>
    <t>Kompletní zajištění DIO  přechodné dopravní značení azařízení</t>
  </si>
  <si>
    <t>Fotodokumentace postupu prací v průběhu stavby (min. 2x týdně)</t>
  </si>
  <si>
    <t>Výpočet zatižitelnosti mostu</t>
  </si>
  <si>
    <t>Provedení mostní prohlídky dle platných předpisů</t>
  </si>
  <si>
    <t>15</t>
  </si>
  <si>
    <t>Vypracování mostního listu dle platných předpisů</t>
  </si>
  <si>
    <t>Geodetické zaměření rohů stavby, stabilizace bodů a sestavení laviček.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</si>
</sst>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0" fillId="0" borderId="9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2" xfId="0" applyBorder="1" applyAlignment="1">
      <alignment horizontal="left" vertical="top" indent="1"/>
    </xf>
    <xf numFmtId="0" fontId="8" fillId="0" borderId="13" xfId="0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/>
    <xf numFmtId="0" fontId="0" fillId="0" borderId="15" xfId="0" applyBorder="1"/>
    <xf numFmtId="0" fontId="8" fillId="0" borderId="10" xfId="0" applyFont="1" applyBorder="1" applyAlignment="1">
      <alignment horizontal="left" vertical="center" indent="1"/>
    </xf>
    <xf numFmtId="49" fontId="0" fillId="0" borderId="8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wrapText="1"/>
    </xf>
    <xf numFmtId="1" fontId="8" fillId="0" borderId="8" xfId="0" applyNumberFormat="1" applyFont="1" applyBorder="1" applyAlignment="1">
      <alignment horizontal="righ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8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7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17" xfId="0" applyNumberFormat="1" applyFont="1" applyFill="1" applyBorder="1" applyAlignment="1">
      <alignment vertical="center"/>
    </xf>
    <xf numFmtId="4" fontId="7" fillId="5" borderId="8" xfId="0" applyNumberFormat="1" applyFont="1" applyFill="1" applyBorder="1" applyAlignment="1">
      <alignment vertical="center" wrapText="1"/>
    </xf>
    <xf numFmtId="4" fontId="10" fillId="5" borderId="16" xfId="0" applyNumberFormat="1" applyFont="1" applyFill="1" applyBorder="1" applyAlignment="1">
      <alignment horizontal="center" vertical="center" wrapText="1" shrinkToFit="1"/>
    </xf>
    <xf numFmtId="4" fontId="7" fillId="5" borderId="16" xfId="0" applyNumberFormat="1" applyFont="1" applyFill="1" applyBorder="1" applyAlignment="1">
      <alignment horizontal="center" vertical="center" wrapText="1" shrinkToFit="1"/>
    </xf>
    <xf numFmtId="3" fontId="7" fillId="5" borderId="16" xfId="0" applyNumberFormat="1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vertical="center"/>
    </xf>
    <xf numFmtId="4" fontId="3" fillId="0" borderId="16" xfId="0" applyNumberFormat="1" applyFont="1" applyBorder="1" applyAlignment="1">
      <alignment horizontal="right" vertical="center" wrapText="1" shrinkToFit="1"/>
    </xf>
    <xf numFmtId="4" fontId="3" fillId="0" borderId="16" xfId="0" applyNumberFormat="1" applyFont="1" applyBorder="1" applyAlignment="1">
      <alignment horizontal="right" vertical="center" shrinkToFit="1"/>
    </xf>
    <xf numFmtId="4" fontId="0" fillId="0" borderId="16" xfId="0" applyNumberFormat="1" applyBorder="1" applyAlignment="1">
      <alignment vertical="center" shrinkToFit="1"/>
    </xf>
    <xf numFmtId="3" fontId="0" fillId="0" borderId="16" xfId="0" applyNumberFormat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 wrapText="1" shrinkToFit="1"/>
    </xf>
    <xf numFmtId="4" fontId="8" fillId="0" borderId="16" xfId="0" applyNumberFormat="1" applyFont="1" applyBorder="1" applyAlignment="1">
      <alignment vertical="center" shrinkToFit="1"/>
    </xf>
    <xf numFmtId="3" fontId="8" fillId="0" borderId="16" xfId="0" applyNumberFormat="1" applyFont="1" applyBorder="1" applyAlignment="1">
      <alignment vertical="center"/>
    </xf>
    <xf numFmtId="4" fontId="0" fillId="0" borderId="17" xfId="0" applyNumberFormat="1" applyBorder="1" applyAlignment="1">
      <alignment horizontal="left" vertical="center"/>
    </xf>
    <xf numFmtId="4" fontId="0" fillId="0" borderId="16" xfId="0" applyNumberFormat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shrinkToFit="1"/>
    </xf>
    <xf numFmtId="3" fontId="0" fillId="3" borderId="16" xfId="0" applyNumberFormat="1" applyFill="1" applyBorder="1" applyAlignment="1">
      <alignment vertical="center"/>
    </xf>
    <xf numFmtId="0" fontId="4" fillId="3" borderId="24" xfId="0" applyFont="1" applyFill="1" applyBorder="1" applyAlignment="1">
      <alignment horizontal="left" vertical="center" indent="1"/>
    </xf>
    <xf numFmtId="0" fontId="5" fillId="3" borderId="25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horizontal="left" vertical="center" wrapText="1"/>
    </xf>
    <xf numFmtId="4" fontId="4" fillId="3" borderId="25" xfId="0" applyNumberFormat="1" applyFon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0" fillId="3" borderId="25" xfId="0" applyFill="1" applyBorder="1" applyAlignment="1">
      <alignment wrapText="1"/>
    </xf>
    <xf numFmtId="0" fontId="0" fillId="3" borderId="25" xfId="0" applyFill="1" applyBorder="1"/>
    <xf numFmtId="49" fontId="8" fillId="3" borderId="26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3" xfId="0" applyFont="1" applyBorder="1"/>
    <xf numFmtId="0" fontId="16" fillId="5" borderId="1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49" fontId="7" fillId="0" borderId="17" xfId="0" applyNumberFormat="1" applyFont="1" applyBorder="1" applyAlignment="1">
      <alignment vertical="center"/>
    </xf>
    <xf numFmtId="0" fontId="7" fillId="3" borderId="17" xfId="0" applyFont="1" applyFill="1" applyBorder="1" applyAlignment="1">
      <alignment vertical="center"/>
    </xf>
    <xf numFmtId="0" fontId="7" fillId="3" borderId="17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164" fontId="7" fillId="0" borderId="16" xfId="0" applyNumberFormat="1" applyFont="1" applyBorder="1" applyAlignment="1">
      <alignment vertical="center"/>
    </xf>
    <xf numFmtId="164" fontId="7" fillId="3" borderId="1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vertical="center"/>
    </xf>
    <xf numFmtId="4" fontId="7" fillId="3" borderId="16" xfId="0" applyNumberFormat="1" applyFont="1" applyFill="1" applyBorder="1" applyAlignment="1">
      <alignment horizontal="center" vertical="center"/>
    </xf>
    <xf numFmtId="4" fontId="7" fillId="3" borderId="1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5" fillId="0" borderId="16" xfId="0" applyFont="1" applyBorder="1" applyAlignment="1">
      <alignment vertical="center"/>
    </xf>
    <xf numFmtId="0" fontId="15" fillId="3" borderId="16" xfId="0" applyFont="1" applyFill="1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5" borderId="16" xfId="0" applyFill="1" applyBorder="1"/>
    <xf numFmtId="0" fontId="0" fillId="5" borderId="16" xfId="0" applyFill="1" applyBorder="1" applyAlignment="1">
      <alignment horizontal="center"/>
    </xf>
    <xf numFmtId="49" fontId="0" fillId="5" borderId="16" xfId="0" applyNumberFormat="1" applyFill="1" applyBorder="1"/>
    <xf numFmtId="0" fontId="0" fillId="5" borderId="16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7" xfId="0" applyFont="1" applyFill="1" applyBorder="1" applyAlignment="1">
      <alignment vertical="top"/>
    </xf>
    <xf numFmtId="49" fontId="8" fillId="3" borderId="8" xfId="0" applyNumberFormat="1" applyFont="1" applyFill="1" applyBorder="1" applyAlignment="1">
      <alignment vertical="top"/>
    </xf>
    <xf numFmtId="0" fontId="8" fillId="3" borderId="8" xfId="0" applyFont="1" applyFill="1" applyBorder="1" applyAlignment="1">
      <alignment horizontal="center" vertical="top"/>
    </xf>
    <xf numFmtId="0" fontId="8" fillId="3" borderId="8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8" xfId="0" applyFont="1" applyFill="1" applyBorder="1" applyAlignment="1">
      <alignment horizontal="center" vertical="top" shrinkToFit="1"/>
    </xf>
    <xf numFmtId="165" fontId="8" fillId="3" borderId="8" xfId="0" applyNumberFormat="1" applyFont="1" applyFill="1" applyBorder="1" applyAlignment="1">
      <alignment vertical="top" shrinkToFit="1"/>
    </xf>
    <xf numFmtId="4" fontId="8" fillId="3" borderId="8" xfId="0" applyNumberFormat="1" applyFont="1" applyFill="1" applyBorder="1" applyAlignment="1">
      <alignment vertical="top" shrinkToFit="1"/>
    </xf>
    <xf numFmtId="4" fontId="8" fillId="3" borderId="19" xfId="0" applyNumberFormat="1" applyFont="1" applyFill="1" applyBorder="1" applyAlignment="1">
      <alignment vertical="top" shrinkToFit="1"/>
    </xf>
    <xf numFmtId="0" fontId="17" fillId="0" borderId="27" xfId="0" applyFont="1" applyBorder="1" applyAlignment="1">
      <alignment vertical="top"/>
    </xf>
    <xf numFmtId="49" fontId="17" fillId="0" borderId="28" xfId="0" applyNumberFormat="1" applyFont="1" applyBorder="1" applyAlignment="1">
      <alignment vertical="top"/>
    </xf>
    <xf numFmtId="0" fontId="17" fillId="0" borderId="28" xfId="0" applyFont="1" applyBorder="1" applyAlignment="1">
      <alignment horizontal="center" vertical="top" shrinkToFit="1"/>
    </xf>
    <xf numFmtId="165" fontId="17" fillId="0" borderId="28" xfId="0" applyNumberFormat="1" applyFont="1" applyBorder="1" applyAlignment="1">
      <alignment vertical="top" shrinkToFit="1"/>
    </xf>
    <xf numFmtId="4" fontId="17" fillId="4" borderId="28" xfId="0" applyNumberFormat="1" applyFont="1" applyFill="1" applyBorder="1" applyAlignment="1" applyProtection="1">
      <alignment vertical="top" shrinkToFit="1"/>
      <protection locked="0"/>
    </xf>
    <xf numFmtId="4" fontId="17" fillId="0" borderId="28" xfId="0" applyNumberFormat="1" applyFont="1" applyBorder="1" applyAlignment="1">
      <alignment vertical="top" shrinkToFit="1"/>
    </xf>
    <xf numFmtId="4" fontId="17" fillId="0" borderId="29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9" fontId="8" fillId="3" borderId="8" xfId="0" applyNumberFormat="1" applyFont="1" applyFill="1" applyBorder="1" applyAlignment="1">
      <alignment horizontal="left" vertical="top" wrapText="1"/>
    </xf>
    <xf numFmtId="49" fontId="17" fillId="0" borderId="2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7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center" wrapText="1"/>
    </xf>
    <xf numFmtId="4" fontId="8" fillId="0" borderId="8" xfId="0" applyNumberFormat="1" applyFon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4" fontId="0" fillId="3" borderId="17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4" fontId="0" fillId="3" borderId="19" xfId="0" applyNumberFormat="1" applyFill="1" applyBorder="1" applyAlignment="1">
      <alignment vertical="center"/>
    </xf>
    <xf numFmtId="0" fontId="8" fillId="4" borderId="13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9" xfId="0" applyBorder="1" applyAlignment="1">
      <alignment horizontal="right" indent="1"/>
    </xf>
    <xf numFmtId="4" fontId="13" fillId="0" borderId="17" xfId="0" applyNumberFormat="1" applyFont="1" applyBorder="1" applyAlignment="1">
      <alignment horizontal="right" vertical="center" indent="1"/>
    </xf>
    <xf numFmtId="4" fontId="13" fillId="0" borderId="11" xfId="0" applyNumberFormat="1" applyFont="1" applyBorder="1" applyAlignment="1">
      <alignment horizontal="right" vertical="center" inden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 indent="1"/>
    </xf>
    <xf numFmtId="49" fontId="6" fillId="3" borderId="13" xfId="0" applyNumberFormat="1" applyFont="1" applyFill="1" applyBorder="1" applyAlignment="1">
      <alignment horizontal="left" vertical="center" wrapText="1"/>
    </xf>
    <xf numFmtId="0" fontId="0" fillId="3" borderId="13" xfId="0" applyFill="1" applyBorder="1" applyAlignment="1">
      <alignment wrapText="1"/>
    </xf>
    <xf numFmtId="0" fontId="0" fillId="3" borderId="14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17" xfId="0" applyNumberFormat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2" fontId="12" fillId="3" borderId="25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 indent="1"/>
    </xf>
    <xf numFmtId="4" fontId="11" fillId="0" borderId="19" xfId="0" applyNumberFormat="1" applyFont="1" applyBorder="1" applyAlignment="1">
      <alignment horizontal="right" vertical="center" indent="1"/>
    </xf>
    <xf numFmtId="0" fontId="0" fillId="0" borderId="13" xfId="0" applyBorder="1" applyAlignment="1">
      <alignment horizontal="center" wrapText="1"/>
    </xf>
    <xf numFmtId="4" fontId="11" fillId="0" borderId="17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11" xfId="0" applyNumberFormat="1" applyFont="1" applyBorder="1" applyAlignment="1">
      <alignment horizontal="right" vertical="center" indent="1"/>
    </xf>
    <xf numFmtId="4" fontId="12" fillId="3" borderId="25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19" xfId="0" applyNumberFormat="1" applyBorder="1" applyAlignment="1">
      <alignment vertical="center" shrinkToFit="1"/>
    </xf>
    <xf numFmtId="0" fontId="17" fillId="0" borderId="13" xfId="0" applyNumberFormat="1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9" xfId="0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19" fillId="0" borderId="13" xfId="0" applyNumberFormat="1" applyFont="1" applyBorder="1" applyAlignment="1">
      <alignment horizontal="left" vertical="top" wrapText="1"/>
    </xf>
    <xf numFmtId="0" fontId="19" fillId="0" borderId="13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74" t="s">
        <v>39</v>
      </c>
      <c r="B2" s="174"/>
      <c r="C2" s="174"/>
      <c r="D2" s="174"/>
      <c r="E2" s="174"/>
      <c r="F2" s="174"/>
      <c r="G2" s="174"/>
    </row>
  </sheetData>
  <sheetProtection password="9231" sheet="1" formatRows="0"/>
  <mergeCells count="1">
    <mergeCell ref="A2:G2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7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187" t="s">
        <v>41</v>
      </c>
      <c r="C1" s="188"/>
      <c r="D1" s="188"/>
      <c r="E1" s="188"/>
      <c r="F1" s="188"/>
      <c r="G1" s="188"/>
      <c r="H1" s="188"/>
      <c r="I1" s="188"/>
      <c r="J1" s="189"/>
    </row>
    <row r="2" spans="1:15" ht="36" customHeight="1">
      <c r="A2" s="2"/>
      <c r="B2" s="76" t="s">
        <v>22</v>
      </c>
      <c r="C2" s="77"/>
      <c r="D2" s="78" t="s">
        <v>43</v>
      </c>
      <c r="E2" s="194" t="s">
        <v>44</v>
      </c>
      <c r="F2" s="195"/>
      <c r="G2" s="195"/>
      <c r="H2" s="195"/>
      <c r="I2" s="195"/>
      <c r="J2" s="196"/>
      <c r="O2" s="1"/>
    </row>
    <row r="3" spans="1:15" ht="27" hidden="1" customHeight="1">
      <c r="A3" s="2"/>
      <c r="B3" s="79"/>
      <c r="C3" s="77"/>
      <c r="D3" s="80"/>
      <c r="E3" s="197"/>
      <c r="F3" s="198"/>
      <c r="G3" s="198"/>
      <c r="H3" s="198"/>
      <c r="I3" s="198"/>
      <c r="J3" s="199"/>
    </row>
    <row r="4" spans="1:15" ht="23.25" customHeight="1">
      <c r="A4" s="2"/>
      <c r="B4" s="81"/>
      <c r="C4" s="82"/>
      <c r="D4" s="83"/>
      <c r="E4" s="202"/>
      <c r="F4" s="202"/>
      <c r="G4" s="202"/>
      <c r="H4" s="202"/>
      <c r="I4" s="202"/>
      <c r="J4" s="203"/>
    </row>
    <row r="5" spans="1:15" ht="24" customHeight="1">
      <c r="A5" s="2"/>
      <c r="B5" s="31" t="s">
        <v>42</v>
      </c>
      <c r="D5" s="206"/>
      <c r="E5" s="207"/>
      <c r="F5" s="207"/>
      <c r="G5" s="207"/>
      <c r="H5" s="18" t="s">
        <v>40</v>
      </c>
      <c r="I5" s="22"/>
      <c r="J5" s="8"/>
    </row>
    <row r="6" spans="1:15" ht="15.75" customHeight="1">
      <c r="A6" s="2"/>
      <c r="B6" s="28"/>
      <c r="C6" s="55"/>
      <c r="D6" s="208"/>
      <c r="E6" s="209"/>
      <c r="F6" s="209"/>
      <c r="G6" s="209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10"/>
      <c r="F7" s="211"/>
      <c r="G7" s="211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82"/>
      <c r="E11" s="182"/>
      <c r="F11" s="182"/>
      <c r="G11" s="182"/>
      <c r="H11" s="18" t="s">
        <v>40</v>
      </c>
      <c r="I11" s="84"/>
      <c r="J11" s="8"/>
    </row>
    <row r="12" spans="1:15" ht="15.75" customHeight="1">
      <c r="A12" s="2"/>
      <c r="B12" s="28"/>
      <c r="C12" s="55"/>
      <c r="D12" s="201"/>
      <c r="E12" s="201"/>
      <c r="F12" s="201"/>
      <c r="G12" s="201"/>
      <c r="H12" s="18" t="s">
        <v>34</v>
      </c>
      <c r="I12" s="84"/>
      <c r="J12" s="8"/>
    </row>
    <row r="13" spans="1:15" ht="15.75" customHeight="1">
      <c r="A13" s="2"/>
      <c r="B13" s="29"/>
      <c r="C13" s="56"/>
      <c r="D13" s="85"/>
      <c r="E13" s="204"/>
      <c r="F13" s="205"/>
      <c r="G13" s="205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00"/>
      <c r="F15" s="200"/>
      <c r="G15" s="183"/>
      <c r="H15" s="183"/>
      <c r="I15" s="183" t="s">
        <v>29</v>
      </c>
      <c r="J15" s="184"/>
    </row>
    <row r="16" spans="1:15" ht="23.25" customHeight="1">
      <c r="A16" s="138" t="s">
        <v>24</v>
      </c>
      <c r="B16" s="38" t="s">
        <v>24</v>
      </c>
      <c r="C16" s="62"/>
      <c r="D16" s="63"/>
      <c r="E16" s="185"/>
      <c r="F16" s="193"/>
      <c r="G16" s="185"/>
      <c r="H16" s="193"/>
      <c r="I16" s="185">
        <f>SUMIF(F65:F83,A16,I65:I83)+SUMIF(F65:F83,"PSU",I65:I83)</f>
        <v>0</v>
      </c>
      <c r="J16" s="186"/>
    </row>
    <row r="17" spans="1:10" ht="23.25" customHeight="1">
      <c r="A17" s="138" t="s">
        <v>25</v>
      </c>
      <c r="B17" s="38" t="s">
        <v>25</v>
      </c>
      <c r="C17" s="62"/>
      <c r="D17" s="63"/>
      <c r="E17" s="185"/>
      <c r="F17" s="193"/>
      <c r="G17" s="185"/>
      <c r="H17" s="193"/>
      <c r="I17" s="185">
        <f>SUMIF(F65:F83,A17,I65:I83)</f>
        <v>0</v>
      </c>
      <c r="J17" s="186"/>
    </row>
    <row r="18" spans="1:10" ht="23.25" customHeight="1">
      <c r="A18" s="138" t="s">
        <v>26</v>
      </c>
      <c r="B18" s="38" t="s">
        <v>26</v>
      </c>
      <c r="C18" s="62"/>
      <c r="D18" s="63"/>
      <c r="E18" s="185"/>
      <c r="F18" s="193"/>
      <c r="G18" s="185"/>
      <c r="H18" s="193"/>
      <c r="I18" s="185">
        <f>SUMIF(F65:F83,A18,I65:I83)</f>
        <v>0</v>
      </c>
      <c r="J18" s="186"/>
    </row>
    <row r="19" spans="1:10" ht="23.25" customHeight="1">
      <c r="A19" s="138" t="s">
        <v>105</v>
      </c>
      <c r="B19" s="38" t="s">
        <v>27</v>
      </c>
      <c r="C19" s="62"/>
      <c r="D19" s="63"/>
      <c r="E19" s="185"/>
      <c r="F19" s="193"/>
      <c r="G19" s="185"/>
      <c r="H19" s="193"/>
      <c r="I19" s="185">
        <f>SUMIF(F65:F83,A19,I65:I83)</f>
        <v>0</v>
      </c>
      <c r="J19" s="186"/>
    </row>
    <row r="20" spans="1:10" ht="23.25" customHeight="1">
      <c r="A20" s="138" t="s">
        <v>106</v>
      </c>
      <c r="B20" s="38" t="s">
        <v>28</v>
      </c>
      <c r="C20" s="62"/>
      <c r="D20" s="63"/>
      <c r="E20" s="185"/>
      <c r="F20" s="193"/>
      <c r="G20" s="185"/>
      <c r="H20" s="193"/>
      <c r="I20" s="185">
        <f>SUMIF(F65:F83,A20,I65:I83)</f>
        <v>0</v>
      </c>
      <c r="J20" s="186"/>
    </row>
    <row r="21" spans="1:10" ht="23.25" customHeight="1">
      <c r="A21" s="2"/>
      <c r="B21" s="48" t="s">
        <v>29</v>
      </c>
      <c r="C21" s="64"/>
      <c r="D21" s="65"/>
      <c r="E21" s="219"/>
      <c r="F21" s="220"/>
      <c r="G21" s="219"/>
      <c r="H21" s="220"/>
      <c r="I21" s="219">
        <f>SUM(I16:J20)</f>
        <v>0</v>
      </c>
      <c r="J21" s="224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 ca="1"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2">
        <f ca="1">ZakladDPHSniVypocet</f>
        <v>0</v>
      </c>
      <c r="H23" s="213"/>
      <c r="I23" s="213"/>
      <c r="J23" s="40" t="str">
        <f t="shared" ref="J23:J28" ca="1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 ca="1">SazbaDPH1</f>
        <v>15</v>
      </c>
      <c r="F24" s="39" t="s">
        <v>0</v>
      </c>
      <c r="G24" s="222">
        <f>A23</f>
        <v>0</v>
      </c>
      <c r="H24" s="223"/>
      <c r="I24" s="223"/>
      <c r="J24" s="40" t="str">
        <f t="shared" ca="1" si="0"/>
        <v>CZK</v>
      </c>
    </row>
    <row r="25" spans="1:10" ht="23.25" customHeight="1">
      <c r="A25" s="2">
        <f ca="1"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2">
        <f ca="1">ZakladDPHZaklVypocet</f>
        <v>0</v>
      </c>
      <c r="H25" s="213"/>
      <c r="I25" s="213"/>
      <c r="J25" s="40" t="str">
        <f t="shared" ca="1" si="0"/>
        <v>CZK</v>
      </c>
    </row>
    <row r="26" spans="1:10" ht="23.25" customHeight="1">
      <c r="A26" s="2">
        <f ca="1">(A25-INT(A25))*100</f>
        <v>0</v>
      </c>
      <c r="B26" s="32" t="s">
        <v>15</v>
      </c>
      <c r="C26" s="68"/>
      <c r="D26" s="54"/>
      <c r="E26" s="69">
        <f ca="1">SazbaDPH2</f>
        <v>21</v>
      </c>
      <c r="F26" s="30" t="s">
        <v>0</v>
      </c>
      <c r="G26" s="190">
        <f ca="1">A25</f>
        <v>0</v>
      </c>
      <c r="H26" s="191"/>
      <c r="I26" s="191"/>
      <c r="J26" s="37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1" t="s">
        <v>4</v>
      </c>
      <c r="C27" s="70"/>
      <c r="D27" s="71"/>
      <c r="E27" s="70"/>
      <c r="F27" s="16"/>
      <c r="G27" s="192">
        <f ca="1">CenaCelkem-(ZakladDPHSni+DPHSni+ZakladDPHZakl+DPHZakl)</f>
        <v>0</v>
      </c>
      <c r="H27" s="192"/>
      <c r="I27" s="192"/>
      <c r="J27" s="41" t="str">
        <f t="shared" ca="1" si="0"/>
        <v>CZK</v>
      </c>
    </row>
    <row r="28" spans="1:10" ht="27.75" hidden="1" customHeight="1" thickBot="1">
      <c r="A28" s="2"/>
      <c r="B28" s="111" t="s">
        <v>23</v>
      </c>
      <c r="C28" s="112"/>
      <c r="D28" s="112"/>
      <c r="E28" s="113"/>
      <c r="F28" s="114"/>
      <c r="G28" s="214">
        <f ca="1">ZakladDPHSniVypocet+ZakladDPHZaklVypocet</f>
        <v>0</v>
      </c>
      <c r="H28" s="214"/>
      <c r="I28" s="214"/>
      <c r="J28" s="115" t="str">
        <f t="shared" ca="1" si="0"/>
        <v>CZK</v>
      </c>
    </row>
    <row r="29" spans="1:10" ht="27.75" customHeight="1" thickBot="1">
      <c r="A29" s="2">
        <f>(A27-INT(A27))*100</f>
        <v>0</v>
      </c>
      <c r="B29" s="111" t="s">
        <v>35</v>
      </c>
      <c r="C29" s="116"/>
      <c r="D29" s="116"/>
      <c r="E29" s="116"/>
      <c r="F29" s="117"/>
      <c r="G29" s="225">
        <f>A27</f>
        <v>0</v>
      </c>
      <c r="H29" s="225"/>
      <c r="I29" s="225"/>
      <c r="J29" s="118" t="s">
        <v>58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15"/>
      <c r="E34" s="216"/>
      <c r="G34" s="217"/>
      <c r="H34" s="218"/>
      <c r="I34" s="218"/>
      <c r="J34" s="25"/>
    </row>
    <row r="35" spans="1:10" ht="12.75" customHeight="1">
      <c r="A35" s="2"/>
      <c r="B35" s="2"/>
      <c r="D35" s="221" t="s">
        <v>2</v>
      </c>
      <c r="E35" s="221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>
      <c r="A39" s="87">
        <v>1</v>
      </c>
      <c r="B39" s="97" t="s">
        <v>45</v>
      </c>
      <c r="C39" s="178"/>
      <c r="D39" s="178"/>
      <c r="E39" s="178"/>
      <c r="F39" s="98">
        <f ca="1">'101 01 Pol'!AE91+'201 01 Pol'!AE83+'401 01 Pol'!AE18+'999 01 Pol'!AE41</f>
        <v>0</v>
      </c>
      <c r="G39" s="99">
        <f ca="1">'101 01 Pol'!AF91+'201 01 Pol'!AF83+'401 01 Pol'!AF18+'999 01 Pol'!AF41</f>
        <v>0</v>
      </c>
      <c r="H39" s="100">
        <f t="shared" ref="H39:H48" ca="1" si="1">(F39*SazbaDPH1/100)+(G39*SazbaDPH2/100)</f>
        <v>0</v>
      </c>
      <c r="I39" s="100">
        <f>F39+G39+H39</f>
        <v>0</v>
      </c>
      <c r="J39" s="101" t="str">
        <f ca="1">IF(CenaCelkemVypocet=0,"",I39/CenaCelkemVypocet*100)</f>
        <v/>
      </c>
    </row>
    <row r="40" spans="1:10" ht="25.5" customHeight="1">
      <c r="A40" s="87">
        <v>2</v>
      </c>
      <c r="B40" s="102"/>
      <c r="C40" s="177" t="s">
        <v>46</v>
      </c>
      <c r="D40" s="177"/>
      <c r="E40" s="177"/>
      <c r="F40" s="103"/>
      <c r="G40" s="104"/>
      <c r="H40" s="104">
        <f t="shared" ca="1" si="1"/>
        <v>0</v>
      </c>
      <c r="I40" s="104"/>
      <c r="J40" s="105"/>
    </row>
    <row r="41" spans="1:10" ht="25.5" customHeight="1">
      <c r="A41" s="87">
        <v>2</v>
      </c>
      <c r="B41" s="102" t="s">
        <v>47</v>
      </c>
      <c r="C41" s="177" t="s">
        <v>48</v>
      </c>
      <c r="D41" s="177"/>
      <c r="E41" s="177"/>
      <c r="F41" s="103">
        <f ca="1">'101 01 Pol'!AE91</f>
        <v>0</v>
      </c>
      <c r="G41" s="104">
        <f ca="1">'101 01 Pol'!AF91</f>
        <v>0</v>
      </c>
      <c r="H41" s="104">
        <f t="shared" ca="1" si="1"/>
        <v>0</v>
      </c>
      <c r="I41" s="104">
        <f t="shared" ref="I41:I48" si="2">F41+G41+H41</f>
        <v>0</v>
      </c>
      <c r="J41" s="105" t="str">
        <f t="shared" ref="J41:J48" ca="1" si="3">IF(CenaCelkemVypocet=0,"",I41/CenaCelkemVypocet*100)</f>
        <v/>
      </c>
    </row>
    <row r="42" spans="1:10" ht="25.5" customHeight="1">
      <c r="A42" s="87">
        <v>3</v>
      </c>
      <c r="B42" s="106" t="s">
        <v>49</v>
      </c>
      <c r="C42" s="178" t="s">
        <v>50</v>
      </c>
      <c r="D42" s="178"/>
      <c r="E42" s="178"/>
      <c r="F42" s="107">
        <f ca="1">'101 01 Pol'!AE91</f>
        <v>0</v>
      </c>
      <c r="G42" s="100">
        <f ca="1">'101 01 Pol'!AF91</f>
        <v>0</v>
      </c>
      <c r="H42" s="100">
        <f t="shared" ca="1" si="1"/>
        <v>0</v>
      </c>
      <c r="I42" s="100">
        <f t="shared" si="2"/>
        <v>0</v>
      </c>
      <c r="J42" s="101" t="str">
        <f t="shared" ca="1" si="3"/>
        <v/>
      </c>
    </row>
    <row r="43" spans="1:10" ht="25.5" customHeight="1">
      <c r="A43" s="87">
        <v>2</v>
      </c>
      <c r="B43" s="102" t="s">
        <v>51</v>
      </c>
      <c r="C43" s="177" t="s">
        <v>52</v>
      </c>
      <c r="D43" s="177"/>
      <c r="E43" s="177"/>
      <c r="F43" s="103">
        <f ca="1">'201 01 Pol'!AE83</f>
        <v>0</v>
      </c>
      <c r="G43" s="104">
        <f ca="1">'201 01 Pol'!AF83</f>
        <v>0</v>
      </c>
      <c r="H43" s="104">
        <f t="shared" ca="1" si="1"/>
        <v>0</v>
      </c>
      <c r="I43" s="104">
        <f t="shared" si="2"/>
        <v>0</v>
      </c>
      <c r="J43" s="105" t="str">
        <f t="shared" ca="1" si="3"/>
        <v/>
      </c>
    </row>
    <row r="44" spans="1:10" ht="25.5" customHeight="1">
      <c r="A44" s="87">
        <v>3</v>
      </c>
      <c r="B44" s="106" t="s">
        <v>49</v>
      </c>
      <c r="C44" s="178" t="s">
        <v>50</v>
      </c>
      <c r="D44" s="178"/>
      <c r="E44" s="178"/>
      <c r="F44" s="107">
        <f ca="1">'201 01 Pol'!AE83</f>
        <v>0</v>
      </c>
      <c r="G44" s="100">
        <f ca="1">'201 01 Pol'!AF83</f>
        <v>0</v>
      </c>
      <c r="H44" s="100">
        <f t="shared" ca="1" si="1"/>
        <v>0</v>
      </c>
      <c r="I44" s="100">
        <f t="shared" si="2"/>
        <v>0</v>
      </c>
      <c r="J44" s="101" t="str">
        <f t="shared" ca="1" si="3"/>
        <v/>
      </c>
    </row>
    <row r="45" spans="1:10" ht="25.5" customHeight="1">
      <c r="A45" s="87">
        <v>2</v>
      </c>
      <c r="B45" s="102" t="s">
        <v>53</v>
      </c>
      <c r="C45" s="177" t="s">
        <v>54</v>
      </c>
      <c r="D45" s="177"/>
      <c r="E45" s="177"/>
      <c r="F45" s="103">
        <f ca="1">'401 01 Pol'!AE18</f>
        <v>0</v>
      </c>
      <c r="G45" s="104">
        <f ca="1">'401 01 Pol'!AF18</f>
        <v>0</v>
      </c>
      <c r="H45" s="104">
        <f t="shared" ca="1" si="1"/>
        <v>0</v>
      </c>
      <c r="I45" s="104">
        <f t="shared" si="2"/>
        <v>0</v>
      </c>
      <c r="J45" s="105" t="str">
        <f t="shared" ca="1" si="3"/>
        <v/>
      </c>
    </row>
    <row r="46" spans="1:10" ht="25.5" customHeight="1">
      <c r="A46" s="87">
        <v>3</v>
      </c>
      <c r="B46" s="106" t="s">
        <v>49</v>
      </c>
      <c r="C46" s="178" t="s">
        <v>50</v>
      </c>
      <c r="D46" s="178"/>
      <c r="E46" s="178"/>
      <c r="F46" s="107">
        <f ca="1">'401 01 Pol'!AE18</f>
        <v>0</v>
      </c>
      <c r="G46" s="100">
        <f ca="1">'401 01 Pol'!AF18</f>
        <v>0</v>
      </c>
      <c r="H46" s="100">
        <f t="shared" ca="1" si="1"/>
        <v>0</v>
      </c>
      <c r="I46" s="100">
        <f t="shared" si="2"/>
        <v>0</v>
      </c>
      <c r="J46" s="101" t="str">
        <f t="shared" ca="1" si="3"/>
        <v/>
      </c>
    </row>
    <row r="47" spans="1:10" ht="25.5" customHeight="1">
      <c r="A47" s="87">
        <v>2</v>
      </c>
      <c r="B47" s="102" t="s">
        <v>55</v>
      </c>
      <c r="C47" s="177" t="s">
        <v>56</v>
      </c>
      <c r="D47" s="177"/>
      <c r="E47" s="177"/>
      <c r="F47" s="103">
        <f ca="1">'999 01 Pol'!AE41</f>
        <v>0</v>
      </c>
      <c r="G47" s="104">
        <f ca="1">'999 01 Pol'!AF41</f>
        <v>0</v>
      </c>
      <c r="H47" s="104">
        <f t="shared" ca="1" si="1"/>
        <v>0</v>
      </c>
      <c r="I47" s="104">
        <f t="shared" si="2"/>
        <v>0</v>
      </c>
      <c r="J47" s="105" t="str">
        <f t="shared" ca="1" si="3"/>
        <v/>
      </c>
    </row>
    <row r="48" spans="1:10" ht="25.5" customHeight="1">
      <c r="A48" s="87">
        <v>3</v>
      </c>
      <c r="B48" s="106" t="s">
        <v>49</v>
      </c>
      <c r="C48" s="178" t="s">
        <v>50</v>
      </c>
      <c r="D48" s="178"/>
      <c r="E48" s="178"/>
      <c r="F48" s="107">
        <f ca="1">'999 01 Pol'!AE41</f>
        <v>0</v>
      </c>
      <c r="G48" s="100">
        <f ca="1">'999 01 Pol'!AF41</f>
        <v>0</v>
      </c>
      <c r="H48" s="100">
        <f t="shared" ca="1" si="1"/>
        <v>0</v>
      </c>
      <c r="I48" s="100">
        <f t="shared" si="2"/>
        <v>0</v>
      </c>
      <c r="J48" s="101" t="str">
        <f t="shared" ca="1" si="3"/>
        <v/>
      </c>
    </row>
    <row r="49" spans="1:10" ht="25.5" customHeight="1">
      <c r="A49" s="87"/>
      <c r="B49" s="179" t="s">
        <v>57</v>
      </c>
      <c r="C49" s="180"/>
      <c r="D49" s="180"/>
      <c r="E49" s="181"/>
      <c r="F49" s="108">
        <f>SUMIF(A39:A48,"=1",F39:F48)</f>
        <v>0</v>
      </c>
      <c r="G49" s="109">
        <f>SUMIF(A39:A48,"=1",G39:G48)</f>
        <v>0</v>
      </c>
      <c r="H49" s="109">
        <f>SUMIF(A39:A48,"=1",H39:H48)</f>
        <v>0</v>
      </c>
      <c r="I49" s="109">
        <f>SUMIF(A39:A48,"=1",I39:I48)</f>
        <v>0</v>
      </c>
      <c r="J49" s="110">
        <f>SUMIF(A39:A48,"=1",J39:J48)</f>
        <v>0</v>
      </c>
    </row>
    <row r="51" spans="1:10">
      <c r="A51" t="s">
        <v>59</v>
      </c>
      <c r="B51" t="s">
        <v>60</v>
      </c>
    </row>
    <row r="52" spans="1:10">
      <c r="A52" t="s">
        <v>61</v>
      </c>
      <c r="B52" t="s">
        <v>62</v>
      </c>
    </row>
    <row r="53" spans="1:10">
      <c r="A53" t="s">
        <v>63</v>
      </c>
      <c r="B53" t="s">
        <v>64</v>
      </c>
    </row>
    <row r="54" spans="1:10">
      <c r="A54" t="s">
        <v>61</v>
      </c>
      <c r="B54" t="s">
        <v>65</v>
      </c>
    </row>
    <row r="55" spans="1:10">
      <c r="A55" t="s">
        <v>63</v>
      </c>
      <c r="B55" t="s">
        <v>64</v>
      </c>
    </row>
    <row r="56" spans="1:10">
      <c r="A56" t="s">
        <v>61</v>
      </c>
      <c r="B56" t="s">
        <v>66</v>
      </c>
    </row>
    <row r="57" spans="1:10">
      <c r="A57" t="s">
        <v>63</v>
      </c>
      <c r="B57" t="s">
        <v>64</v>
      </c>
    </row>
    <row r="58" spans="1:10">
      <c r="A58" t="s">
        <v>61</v>
      </c>
      <c r="B58" t="s">
        <v>67</v>
      </c>
    </row>
    <row r="59" spans="1:10">
      <c r="A59" t="s">
        <v>63</v>
      </c>
      <c r="B59" t="s">
        <v>64</v>
      </c>
    </row>
    <row r="62" spans="1:10" ht="15.75">
      <c r="B62" s="119" t="s">
        <v>68</v>
      </c>
    </row>
    <row r="64" spans="1:10" ht="25.5" customHeight="1">
      <c r="A64" s="121"/>
      <c r="B64" s="124" t="s">
        <v>17</v>
      </c>
      <c r="C64" s="124" t="s">
        <v>5</v>
      </c>
      <c r="D64" s="125"/>
      <c r="E64" s="125"/>
      <c r="F64" s="126" t="s">
        <v>69</v>
      </c>
      <c r="G64" s="126"/>
      <c r="H64" s="126"/>
      <c r="I64" s="126" t="s">
        <v>29</v>
      </c>
      <c r="J64" s="126" t="s">
        <v>0</v>
      </c>
    </row>
    <row r="65" spans="1:10" ht="36.75" customHeight="1">
      <c r="A65" s="122"/>
      <c r="B65" s="127" t="s">
        <v>70</v>
      </c>
      <c r="C65" s="175" t="s">
        <v>71</v>
      </c>
      <c r="D65" s="176"/>
      <c r="E65" s="176"/>
      <c r="F65" s="134" t="s">
        <v>24</v>
      </c>
      <c r="G65" s="135"/>
      <c r="H65" s="135"/>
      <c r="I65" s="135">
        <f ca="1">'101 01 Pol'!G8+'201 01 Pol'!G8</f>
        <v>0</v>
      </c>
      <c r="J65" s="131" t="str">
        <f>IF(I84=0,"",I65/I84*100)</f>
        <v/>
      </c>
    </row>
    <row r="66" spans="1:10" ht="36.75" customHeight="1">
      <c r="A66" s="122"/>
      <c r="B66" s="127" t="s">
        <v>72</v>
      </c>
      <c r="C66" s="175" t="s">
        <v>73</v>
      </c>
      <c r="D66" s="176"/>
      <c r="E66" s="176"/>
      <c r="F66" s="134" t="s">
        <v>24</v>
      </c>
      <c r="G66" s="135"/>
      <c r="H66" s="135"/>
      <c r="I66" s="135">
        <f ca="1">'201 01 Pol'!G14</f>
        <v>0</v>
      </c>
      <c r="J66" s="131" t="str">
        <f>IF(I84=0,"",I66/I84*100)</f>
        <v/>
      </c>
    </row>
    <row r="67" spans="1:10" ht="36.75" customHeight="1">
      <c r="A67" s="122"/>
      <c r="B67" s="127" t="s">
        <v>74</v>
      </c>
      <c r="C67" s="175" t="s">
        <v>75</v>
      </c>
      <c r="D67" s="176"/>
      <c r="E67" s="176"/>
      <c r="F67" s="134" t="s">
        <v>24</v>
      </c>
      <c r="G67" s="135"/>
      <c r="H67" s="135"/>
      <c r="I67" s="135">
        <f ca="1">'201 01 Pol'!G18</f>
        <v>0</v>
      </c>
      <c r="J67" s="131" t="str">
        <f>IF(I84=0,"",I67/I84*100)</f>
        <v/>
      </c>
    </row>
    <row r="68" spans="1:10" ht="36.75" customHeight="1">
      <c r="A68" s="122"/>
      <c r="B68" s="127" t="s">
        <v>76</v>
      </c>
      <c r="C68" s="175" t="s">
        <v>77</v>
      </c>
      <c r="D68" s="176"/>
      <c r="E68" s="176"/>
      <c r="F68" s="134" t="s">
        <v>24</v>
      </c>
      <c r="G68" s="135"/>
      <c r="H68" s="135"/>
      <c r="I68" s="135">
        <f ca="1">'201 01 Pol'!G31</f>
        <v>0</v>
      </c>
      <c r="J68" s="131" t="str">
        <f>IF(I84=0,"",I68/I84*100)</f>
        <v/>
      </c>
    </row>
    <row r="69" spans="1:10" ht="36.75" customHeight="1">
      <c r="A69" s="122"/>
      <c r="B69" s="127" t="s">
        <v>78</v>
      </c>
      <c r="C69" s="175" t="s">
        <v>79</v>
      </c>
      <c r="D69" s="176"/>
      <c r="E69" s="176"/>
      <c r="F69" s="134" t="s">
        <v>24</v>
      </c>
      <c r="G69" s="135"/>
      <c r="H69" s="135"/>
      <c r="I69" s="135">
        <f ca="1">'101 01 Pol'!G41+'201 01 Pol'!G38</f>
        <v>0</v>
      </c>
      <c r="J69" s="131" t="str">
        <f>IF(I84=0,"",I69/I84*100)</f>
        <v/>
      </c>
    </row>
    <row r="70" spans="1:10" ht="36.75" customHeight="1">
      <c r="A70" s="122"/>
      <c r="B70" s="127" t="s">
        <v>80</v>
      </c>
      <c r="C70" s="175" t="s">
        <v>81</v>
      </c>
      <c r="D70" s="176"/>
      <c r="E70" s="176"/>
      <c r="F70" s="134" t="s">
        <v>24</v>
      </c>
      <c r="G70" s="135"/>
      <c r="H70" s="135"/>
      <c r="I70" s="135">
        <f ca="1">'201 01 Pol'!G47</f>
        <v>0</v>
      </c>
      <c r="J70" s="131" t="str">
        <f>IF(I84=0,"",I70/I84*100)</f>
        <v/>
      </c>
    </row>
    <row r="71" spans="1:10" ht="36.75" customHeight="1">
      <c r="A71" s="122"/>
      <c r="B71" s="127" t="s">
        <v>82</v>
      </c>
      <c r="C71" s="175" t="s">
        <v>83</v>
      </c>
      <c r="D71" s="176"/>
      <c r="E71" s="176"/>
      <c r="F71" s="134" t="s">
        <v>24</v>
      </c>
      <c r="G71" s="135"/>
      <c r="H71" s="135"/>
      <c r="I71" s="135">
        <f ca="1">'201 01 Pol'!G50</f>
        <v>0</v>
      </c>
      <c r="J71" s="131" t="str">
        <f>IF(I84=0,"",I71/I84*100)</f>
        <v/>
      </c>
    </row>
    <row r="72" spans="1:10" ht="36.75" customHeight="1">
      <c r="A72" s="122"/>
      <c r="B72" s="127" t="s">
        <v>84</v>
      </c>
      <c r="C72" s="175" t="s">
        <v>85</v>
      </c>
      <c r="D72" s="176"/>
      <c r="E72" s="176"/>
      <c r="F72" s="134" t="s">
        <v>24</v>
      </c>
      <c r="G72" s="135"/>
      <c r="H72" s="135"/>
      <c r="I72" s="135">
        <f ca="1">'201 01 Pol'!G54</f>
        <v>0</v>
      </c>
      <c r="J72" s="131" t="str">
        <f>IF(I84=0,"",I72/I84*100)</f>
        <v/>
      </c>
    </row>
    <row r="73" spans="1:10" ht="36.75" customHeight="1">
      <c r="A73" s="122"/>
      <c r="B73" s="127" t="s">
        <v>86</v>
      </c>
      <c r="C73" s="175" t="s">
        <v>87</v>
      </c>
      <c r="D73" s="176"/>
      <c r="E73" s="176"/>
      <c r="F73" s="134" t="s">
        <v>24</v>
      </c>
      <c r="G73" s="135"/>
      <c r="H73" s="135"/>
      <c r="I73" s="135">
        <f ca="1">'101 01 Pol'!G63</f>
        <v>0</v>
      </c>
      <c r="J73" s="131" t="str">
        <f>IF(I84=0,"",I73/I84*100)</f>
        <v/>
      </c>
    </row>
    <row r="74" spans="1:10" ht="36.75" customHeight="1">
      <c r="A74" s="122"/>
      <c r="B74" s="127" t="s">
        <v>88</v>
      </c>
      <c r="C74" s="175" t="s">
        <v>89</v>
      </c>
      <c r="D74" s="176"/>
      <c r="E74" s="176"/>
      <c r="F74" s="134" t="s">
        <v>24</v>
      </c>
      <c r="G74" s="135"/>
      <c r="H74" s="135"/>
      <c r="I74" s="135">
        <f ca="1">'101 01 Pol'!G68</f>
        <v>0</v>
      </c>
      <c r="J74" s="131" t="str">
        <f>IF(I84=0,"",I74/I84*100)</f>
        <v/>
      </c>
    </row>
    <row r="75" spans="1:10" ht="36.75" customHeight="1">
      <c r="A75" s="122"/>
      <c r="B75" s="127" t="s">
        <v>90</v>
      </c>
      <c r="C75" s="175" t="s">
        <v>91</v>
      </c>
      <c r="D75" s="176"/>
      <c r="E75" s="176"/>
      <c r="F75" s="134" t="s">
        <v>24</v>
      </c>
      <c r="G75" s="135"/>
      <c r="H75" s="135"/>
      <c r="I75" s="135">
        <f ca="1">'201 01 Pol'!G57</f>
        <v>0</v>
      </c>
      <c r="J75" s="131" t="str">
        <f>IF(I84=0,"",I75/I84*100)</f>
        <v/>
      </c>
    </row>
    <row r="76" spans="1:10" ht="36.75" customHeight="1">
      <c r="A76" s="122"/>
      <c r="B76" s="127" t="s">
        <v>92</v>
      </c>
      <c r="C76" s="175" t="s">
        <v>93</v>
      </c>
      <c r="D76" s="176"/>
      <c r="E76" s="176"/>
      <c r="F76" s="134" t="s">
        <v>24</v>
      </c>
      <c r="G76" s="135"/>
      <c r="H76" s="135"/>
      <c r="I76" s="135">
        <f ca="1">'201 01 Pol'!G59</f>
        <v>0</v>
      </c>
      <c r="J76" s="131" t="str">
        <f>IF(I84=0,"",I76/I84*100)</f>
        <v/>
      </c>
    </row>
    <row r="77" spans="1:10" ht="36.75" customHeight="1">
      <c r="A77" s="122"/>
      <c r="B77" s="127" t="s">
        <v>94</v>
      </c>
      <c r="C77" s="175" t="s">
        <v>95</v>
      </c>
      <c r="D77" s="176"/>
      <c r="E77" s="176"/>
      <c r="F77" s="134" t="s">
        <v>24</v>
      </c>
      <c r="G77" s="135"/>
      <c r="H77" s="135"/>
      <c r="I77" s="135">
        <f ca="1">'101 01 Pol'!G82+'201 01 Pol'!G63</f>
        <v>0</v>
      </c>
      <c r="J77" s="131" t="str">
        <f>IF(I84=0,"",I77/I84*100)</f>
        <v/>
      </c>
    </row>
    <row r="78" spans="1:10" ht="36.75" customHeight="1">
      <c r="A78" s="122"/>
      <c r="B78" s="127" t="s">
        <v>96</v>
      </c>
      <c r="C78" s="175" t="s">
        <v>97</v>
      </c>
      <c r="D78" s="176"/>
      <c r="E78" s="176"/>
      <c r="F78" s="134" t="s">
        <v>25</v>
      </c>
      <c r="G78" s="135"/>
      <c r="H78" s="135"/>
      <c r="I78" s="135">
        <f ca="1">'201 01 Pol'!G66</f>
        <v>0</v>
      </c>
      <c r="J78" s="131" t="str">
        <f>IF(I84=0,"",I78/I84*100)</f>
        <v/>
      </c>
    </row>
    <row r="79" spans="1:10" ht="36.75" customHeight="1">
      <c r="A79" s="122"/>
      <c r="B79" s="127" t="s">
        <v>98</v>
      </c>
      <c r="C79" s="175" t="s">
        <v>99</v>
      </c>
      <c r="D79" s="176"/>
      <c r="E79" s="176"/>
      <c r="F79" s="134" t="s">
        <v>25</v>
      </c>
      <c r="G79" s="135"/>
      <c r="H79" s="135"/>
      <c r="I79" s="135">
        <f ca="1">'201 01 Pol'!G74</f>
        <v>0</v>
      </c>
      <c r="J79" s="131" t="str">
        <f>IF(I84=0,"",I79/I84*100)</f>
        <v/>
      </c>
    </row>
    <row r="80" spans="1:10" ht="36.75" customHeight="1">
      <c r="A80" s="122"/>
      <c r="B80" s="127" t="s">
        <v>100</v>
      </c>
      <c r="C80" s="175" t="s">
        <v>101</v>
      </c>
      <c r="D80" s="176"/>
      <c r="E80" s="176"/>
      <c r="F80" s="134" t="s">
        <v>26</v>
      </c>
      <c r="G80" s="135"/>
      <c r="H80" s="135"/>
      <c r="I80" s="135">
        <f ca="1">'401 01 Pol'!G8</f>
        <v>0</v>
      </c>
      <c r="J80" s="131" t="str">
        <f>IF(I84=0,"",I80/I84*100)</f>
        <v/>
      </c>
    </row>
    <row r="81" spans="1:10" ht="36.75" customHeight="1">
      <c r="A81" s="122"/>
      <c r="B81" s="127" t="s">
        <v>102</v>
      </c>
      <c r="C81" s="175" t="s">
        <v>103</v>
      </c>
      <c r="D81" s="176"/>
      <c r="E81" s="176"/>
      <c r="F81" s="134" t="s">
        <v>104</v>
      </c>
      <c r="G81" s="135"/>
      <c r="H81" s="135"/>
      <c r="I81" s="135">
        <f ca="1">'101 01 Pol'!G85+'201 01 Pol'!G77</f>
        <v>0</v>
      </c>
      <c r="J81" s="131" t="str">
        <f>IF(I84=0,"",I81/I84*100)</f>
        <v/>
      </c>
    </row>
    <row r="82" spans="1:10" ht="36.75" customHeight="1">
      <c r="A82" s="122"/>
      <c r="B82" s="127" t="s">
        <v>105</v>
      </c>
      <c r="C82" s="175" t="s">
        <v>27</v>
      </c>
      <c r="D82" s="176"/>
      <c r="E82" s="176"/>
      <c r="F82" s="134" t="s">
        <v>105</v>
      </c>
      <c r="G82" s="135"/>
      <c r="H82" s="135"/>
      <c r="I82" s="135">
        <f ca="1">'999 01 Pol'!G8</f>
        <v>0</v>
      </c>
      <c r="J82" s="131" t="str">
        <f>IF(I84=0,"",I82/I84*100)</f>
        <v/>
      </c>
    </row>
    <row r="83" spans="1:10" ht="36.75" customHeight="1">
      <c r="A83" s="122"/>
      <c r="B83" s="127" t="s">
        <v>106</v>
      </c>
      <c r="C83" s="175" t="s">
        <v>28</v>
      </c>
      <c r="D83" s="176"/>
      <c r="E83" s="176"/>
      <c r="F83" s="134" t="s">
        <v>106</v>
      </c>
      <c r="G83" s="135"/>
      <c r="H83" s="135"/>
      <c r="I83" s="135">
        <f ca="1">'999 01 Pol'!G24</f>
        <v>0</v>
      </c>
      <c r="J83" s="131" t="str">
        <f>IF(I84=0,"",I83/I84*100)</f>
        <v/>
      </c>
    </row>
    <row r="84" spans="1:10" ht="25.5" customHeight="1">
      <c r="A84" s="123"/>
      <c r="B84" s="128" t="s">
        <v>1</v>
      </c>
      <c r="C84" s="129"/>
      <c r="D84" s="130"/>
      <c r="E84" s="130"/>
      <c r="F84" s="136"/>
      <c r="G84" s="137"/>
      <c r="H84" s="137"/>
      <c r="I84" s="137">
        <f>SUM(I65:I83)</f>
        <v>0</v>
      </c>
      <c r="J84" s="132">
        <f>SUM(J65:J83)</f>
        <v>0</v>
      </c>
    </row>
    <row r="85" spans="1:10">
      <c r="F85" s="86"/>
      <c r="G85" s="86"/>
      <c r="H85" s="86"/>
      <c r="I85" s="86"/>
      <c r="J85" s="133"/>
    </row>
    <row r="86" spans="1:10">
      <c r="F86" s="86"/>
      <c r="G86" s="86"/>
      <c r="H86" s="86"/>
      <c r="I86" s="86"/>
      <c r="J86" s="133"/>
    </row>
    <row r="87" spans="1:10">
      <c r="F87" s="86"/>
      <c r="G87" s="86"/>
      <c r="H87" s="86"/>
      <c r="I87" s="86"/>
      <c r="J87" s="133"/>
    </row>
  </sheetData>
  <sheetProtection password="9231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G20:H20"/>
    <mergeCell ref="G29:I29"/>
    <mergeCell ref="G28:I28"/>
    <mergeCell ref="D34:E34"/>
    <mergeCell ref="G34:I34"/>
    <mergeCell ref="E21:F21"/>
    <mergeCell ref="G21:H21"/>
    <mergeCell ref="D35:E35"/>
    <mergeCell ref="G24:I24"/>
    <mergeCell ref="G23:I23"/>
    <mergeCell ref="I21:J21"/>
    <mergeCell ref="E13:G13"/>
    <mergeCell ref="D5:G5"/>
    <mergeCell ref="D6:G6"/>
    <mergeCell ref="E7:G7"/>
    <mergeCell ref="G25:I25"/>
    <mergeCell ref="I19:J19"/>
    <mergeCell ref="E19:F19"/>
    <mergeCell ref="E20:F20"/>
    <mergeCell ref="I20:J20"/>
    <mergeCell ref="G19:H19"/>
    <mergeCell ref="G27:I27"/>
    <mergeCell ref="G18:H18"/>
    <mergeCell ref="I17:J17"/>
    <mergeCell ref="I18:J18"/>
    <mergeCell ref="E18:F18"/>
    <mergeCell ref="E2:J2"/>
    <mergeCell ref="E3:J3"/>
    <mergeCell ref="E15:F15"/>
    <mergeCell ref="E17:F17"/>
    <mergeCell ref="D12:G12"/>
    <mergeCell ref="D11:G11"/>
    <mergeCell ref="G15:H15"/>
    <mergeCell ref="I15:J15"/>
    <mergeCell ref="I16:J16"/>
    <mergeCell ref="B1:J1"/>
    <mergeCell ref="G26:I26"/>
    <mergeCell ref="E4:J4"/>
    <mergeCell ref="G16:H16"/>
    <mergeCell ref="G17:H17"/>
    <mergeCell ref="E16:F16"/>
    <mergeCell ref="C43:E43"/>
    <mergeCell ref="C44:E44"/>
    <mergeCell ref="C45:E45"/>
    <mergeCell ref="C46:E46"/>
    <mergeCell ref="C39:E39"/>
    <mergeCell ref="C40:E40"/>
    <mergeCell ref="C41:E41"/>
    <mergeCell ref="C42:E42"/>
    <mergeCell ref="C66:E66"/>
    <mergeCell ref="C67:E67"/>
    <mergeCell ref="C68:E68"/>
    <mergeCell ref="C69:E69"/>
    <mergeCell ref="C47:E47"/>
    <mergeCell ref="C48:E48"/>
    <mergeCell ref="B49:E49"/>
    <mergeCell ref="C65:E65"/>
    <mergeCell ref="C74:E74"/>
    <mergeCell ref="C75:E75"/>
    <mergeCell ref="C76:E76"/>
    <mergeCell ref="C77:E77"/>
    <mergeCell ref="C70:E70"/>
    <mergeCell ref="C71:E71"/>
    <mergeCell ref="C72:E72"/>
    <mergeCell ref="C73:E73"/>
    <mergeCell ref="C82:E82"/>
    <mergeCell ref="C83:E83"/>
    <mergeCell ref="C78:E78"/>
    <mergeCell ref="C79:E79"/>
    <mergeCell ref="C80:E80"/>
    <mergeCell ref="C81:E8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26" t="s">
        <v>6</v>
      </c>
      <c r="B1" s="226"/>
      <c r="C1" s="227"/>
      <c r="D1" s="226"/>
      <c r="E1" s="226"/>
      <c r="F1" s="226"/>
      <c r="G1" s="226"/>
    </row>
    <row r="2" spans="1:7" ht="24.95" customHeight="1">
      <c r="A2" s="50" t="s">
        <v>7</v>
      </c>
      <c r="B2" s="49"/>
      <c r="C2" s="228"/>
      <c r="D2" s="228"/>
      <c r="E2" s="228"/>
      <c r="F2" s="228"/>
      <c r="G2" s="229"/>
    </row>
    <row r="3" spans="1:7" ht="24.95" customHeight="1">
      <c r="A3" s="50" t="s">
        <v>8</v>
      </c>
      <c r="B3" s="49"/>
      <c r="C3" s="228"/>
      <c r="D3" s="228"/>
      <c r="E3" s="228"/>
      <c r="F3" s="228"/>
      <c r="G3" s="229"/>
    </row>
    <row r="4" spans="1:7" ht="24.95" customHeight="1">
      <c r="A4" s="50" t="s">
        <v>9</v>
      </c>
      <c r="B4" s="49"/>
      <c r="C4" s="228"/>
      <c r="D4" s="228"/>
      <c r="E4" s="228"/>
      <c r="F4" s="228"/>
      <c r="G4" s="229"/>
    </row>
    <row r="5" spans="1:7">
      <c r="B5" s="4"/>
      <c r="C5" s="5"/>
      <c r="D5" s="6"/>
    </row>
  </sheetData>
  <sheetProtection password="9231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32" t="s">
        <v>107</v>
      </c>
      <c r="B1" s="232"/>
      <c r="C1" s="232"/>
      <c r="D1" s="232"/>
      <c r="E1" s="232"/>
      <c r="F1" s="232"/>
      <c r="G1" s="232"/>
      <c r="AG1" t="s">
        <v>108</v>
      </c>
    </row>
    <row r="2" spans="1:60" ht="24.95" customHeight="1">
      <c r="A2" s="139" t="s">
        <v>7</v>
      </c>
      <c r="B2" s="49" t="s">
        <v>43</v>
      </c>
      <c r="C2" s="233" t="s">
        <v>44</v>
      </c>
      <c r="D2" s="234"/>
      <c r="E2" s="234"/>
      <c r="F2" s="234"/>
      <c r="G2" s="235"/>
      <c r="AG2" t="s">
        <v>109</v>
      </c>
    </row>
    <row r="3" spans="1:60" ht="24.95" customHeight="1">
      <c r="A3" s="139" t="s">
        <v>8</v>
      </c>
      <c r="B3" s="49" t="s">
        <v>47</v>
      </c>
      <c r="C3" s="233" t="s">
        <v>48</v>
      </c>
      <c r="D3" s="234"/>
      <c r="E3" s="234"/>
      <c r="F3" s="234"/>
      <c r="G3" s="235"/>
      <c r="AC3" s="120" t="s">
        <v>109</v>
      </c>
      <c r="AG3" t="s">
        <v>110</v>
      </c>
    </row>
    <row r="4" spans="1:60" ht="24.95" customHeight="1">
      <c r="A4" s="140" t="s">
        <v>9</v>
      </c>
      <c r="B4" s="141" t="s">
        <v>49</v>
      </c>
      <c r="C4" s="236" t="s">
        <v>50</v>
      </c>
      <c r="D4" s="237"/>
      <c r="E4" s="237"/>
      <c r="F4" s="237"/>
      <c r="G4" s="238"/>
      <c r="AG4" t="s">
        <v>111</v>
      </c>
    </row>
    <row r="5" spans="1:60">
      <c r="D5" s="10"/>
    </row>
    <row r="6" spans="1:60" ht="38.25">
      <c r="A6" s="142" t="s">
        <v>112</v>
      </c>
      <c r="B6" s="144" t="s">
        <v>113</v>
      </c>
      <c r="C6" s="144" t="s">
        <v>114</v>
      </c>
      <c r="D6" s="143" t="s">
        <v>115</v>
      </c>
      <c r="E6" s="142" t="s">
        <v>116</v>
      </c>
      <c r="F6" s="142" t="s">
        <v>117</v>
      </c>
      <c r="G6" s="142" t="s">
        <v>29</v>
      </c>
      <c r="H6" s="145" t="s">
        <v>30</v>
      </c>
      <c r="I6" s="145" t="s">
        <v>118</v>
      </c>
      <c r="J6" s="145" t="s">
        <v>31</v>
      </c>
      <c r="K6" s="145" t="s">
        <v>119</v>
      </c>
      <c r="L6" s="145" t="s">
        <v>120</v>
      </c>
      <c r="M6" s="145" t="s">
        <v>121</v>
      </c>
      <c r="N6" s="145" t="s">
        <v>122</v>
      </c>
      <c r="O6" s="145" t="s">
        <v>123</v>
      </c>
      <c r="P6" s="145" t="s">
        <v>124</v>
      </c>
      <c r="Q6" s="145" t="s">
        <v>125</v>
      </c>
      <c r="R6" s="145" t="s">
        <v>126</v>
      </c>
      <c r="S6" s="145" t="s">
        <v>127</v>
      </c>
      <c r="T6" s="145" t="s">
        <v>128</v>
      </c>
      <c r="U6" s="145" t="s">
        <v>129</v>
      </c>
      <c r="V6" s="145" t="s">
        <v>130</v>
      </c>
      <c r="W6" s="145" t="s">
        <v>131</v>
      </c>
      <c r="X6" s="145" t="s">
        <v>132</v>
      </c>
      <c r="Y6" s="145" t="s">
        <v>133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49" t="s">
        <v>134</v>
      </c>
      <c r="B8" s="150" t="s">
        <v>70</v>
      </c>
      <c r="C8" s="170" t="s">
        <v>71</v>
      </c>
      <c r="D8" s="158"/>
      <c r="E8" s="159"/>
      <c r="F8" s="160"/>
      <c r="G8" s="160">
        <f>SUMIF(AG9:AG40,"&lt;&gt;NOR",G9:G40)</f>
        <v>0</v>
      </c>
      <c r="H8" s="160"/>
      <c r="I8" s="160">
        <f>SUM(I9:I40)</f>
        <v>0</v>
      </c>
      <c r="J8" s="160"/>
      <c r="K8" s="160">
        <f>SUM(K9:K40)</f>
        <v>0</v>
      </c>
      <c r="L8" s="160"/>
      <c r="M8" s="160">
        <f>SUM(M9:M40)</f>
        <v>0</v>
      </c>
      <c r="N8" s="159"/>
      <c r="O8" s="159">
        <f>SUM(O9:O40)</f>
        <v>0</v>
      </c>
      <c r="P8" s="159"/>
      <c r="Q8" s="159">
        <f>SUM(Q9:Q40)</f>
        <v>299.17</v>
      </c>
      <c r="R8" s="160"/>
      <c r="S8" s="160"/>
      <c r="T8" s="161"/>
      <c r="U8" s="157"/>
      <c r="V8" s="157">
        <f>SUM(V9:V40)</f>
        <v>126.69000000000001</v>
      </c>
      <c r="W8" s="157"/>
      <c r="X8" s="157"/>
      <c r="Y8" s="157"/>
      <c r="AG8" t="s">
        <v>135</v>
      </c>
    </row>
    <row r="9" spans="1:60" ht="22.5" outlineLevel="1">
      <c r="A9" s="162">
        <v>1</v>
      </c>
      <c r="B9" s="163" t="s">
        <v>136</v>
      </c>
      <c r="C9" s="171" t="s">
        <v>137</v>
      </c>
      <c r="D9" s="164" t="s">
        <v>138</v>
      </c>
      <c r="E9" s="165">
        <v>12</v>
      </c>
      <c r="F9" s="166"/>
      <c r="G9" s="167">
        <f>ROUND(E9*F9,2)</f>
        <v>0</v>
      </c>
      <c r="H9" s="166"/>
      <c r="I9" s="167">
        <f>ROUND(E9*H9,2)</f>
        <v>0</v>
      </c>
      <c r="J9" s="166"/>
      <c r="K9" s="167">
        <f>ROUND(E9*J9,2)</f>
        <v>0</v>
      </c>
      <c r="L9" s="167">
        <v>21</v>
      </c>
      <c r="M9" s="167">
        <f>G9*(1+L9/100)</f>
        <v>0</v>
      </c>
      <c r="N9" s="165">
        <v>0</v>
      </c>
      <c r="O9" s="165">
        <f>ROUND(E9*N9,2)</f>
        <v>0</v>
      </c>
      <c r="P9" s="165">
        <v>0.22500000000000001</v>
      </c>
      <c r="Q9" s="165">
        <f>ROUND(E9*P9,2)</f>
        <v>2.7</v>
      </c>
      <c r="R9" s="167" t="s">
        <v>139</v>
      </c>
      <c r="S9" s="167" t="s">
        <v>140</v>
      </c>
      <c r="T9" s="168" t="s">
        <v>140</v>
      </c>
      <c r="U9" s="156">
        <v>0.14199999999999999</v>
      </c>
      <c r="V9" s="156">
        <f>ROUND(E9*U9,2)</f>
        <v>1.7</v>
      </c>
      <c r="W9" s="156"/>
      <c r="X9" s="156" t="s">
        <v>141</v>
      </c>
      <c r="Y9" s="156" t="s">
        <v>142</v>
      </c>
      <c r="Z9" s="146"/>
      <c r="AA9" s="146"/>
      <c r="AB9" s="146"/>
      <c r="AC9" s="146"/>
      <c r="AD9" s="146"/>
      <c r="AE9" s="146"/>
      <c r="AF9" s="146"/>
      <c r="AG9" s="146" t="s">
        <v>143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>
      <c r="A10" s="153"/>
      <c r="B10" s="154"/>
      <c r="C10" s="230" t="s">
        <v>144</v>
      </c>
      <c r="D10" s="231"/>
      <c r="E10" s="231"/>
      <c r="F10" s="231"/>
      <c r="G10" s="231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145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outlineLevel="1">
      <c r="A11" s="162">
        <v>2</v>
      </c>
      <c r="B11" s="163" t="s">
        <v>146</v>
      </c>
      <c r="C11" s="171" t="s">
        <v>147</v>
      </c>
      <c r="D11" s="164" t="s">
        <v>138</v>
      </c>
      <c r="E11" s="165">
        <v>20</v>
      </c>
      <c r="F11" s="166"/>
      <c r="G11" s="167">
        <f t="shared" ref="G11:G16" si="0">ROUND(E11*F11,2)</f>
        <v>0</v>
      </c>
      <c r="H11" s="166"/>
      <c r="I11" s="167">
        <f t="shared" ref="I11:I16" si="1">ROUND(E11*H11,2)</f>
        <v>0</v>
      </c>
      <c r="J11" s="166"/>
      <c r="K11" s="167">
        <f t="shared" ref="K11:K16" si="2">ROUND(E11*J11,2)</f>
        <v>0</v>
      </c>
      <c r="L11" s="167">
        <v>21</v>
      </c>
      <c r="M11" s="167">
        <f t="shared" ref="M11:M16" si="3">G11*(1+L11/100)</f>
        <v>0</v>
      </c>
      <c r="N11" s="165">
        <v>0</v>
      </c>
      <c r="O11" s="165">
        <f t="shared" ref="O11:O16" si="4">ROUND(E11*N11,2)</f>
        <v>0</v>
      </c>
      <c r="P11" s="165">
        <v>0.44</v>
      </c>
      <c r="Q11" s="165">
        <f t="shared" ref="Q11:Q16" si="5">ROUND(E11*P11,2)</f>
        <v>8.8000000000000007</v>
      </c>
      <c r="R11" s="167" t="s">
        <v>139</v>
      </c>
      <c r="S11" s="167" t="s">
        <v>140</v>
      </c>
      <c r="T11" s="168" t="s">
        <v>140</v>
      </c>
      <c r="U11" s="156">
        <v>0.376</v>
      </c>
      <c r="V11" s="156">
        <f t="shared" ref="V11:V16" si="6">ROUND(E11*U11,2)</f>
        <v>7.52</v>
      </c>
      <c r="W11" s="156"/>
      <c r="X11" s="156" t="s">
        <v>141</v>
      </c>
      <c r="Y11" s="156" t="s">
        <v>142</v>
      </c>
      <c r="Z11" s="146"/>
      <c r="AA11" s="146"/>
      <c r="AB11" s="146"/>
      <c r="AC11" s="146"/>
      <c r="AD11" s="146"/>
      <c r="AE11" s="146"/>
      <c r="AF11" s="146"/>
      <c r="AG11" s="146" t="s">
        <v>143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5" outlineLevel="1">
      <c r="A12" s="162">
        <v>3</v>
      </c>
      <c r="B12" s="163" t="s">
        <v>148</v>
      </c>
      <c r="C12" s="171" t="s">
        <v>149</v>
      </c>
      <c r="D12" s="164" t="s">
        <v>138</v>
      </c>
      <c r="E12" s="165">
        <v>26.7</v>
      </c>
      <c r="F12" s="166"/>
      <c r="G12" s="167">
        <f t="shared" si="0"/>
        <v>0</v>
      </c>
      <c r="H12" s="166"/>
      <c r="I12" s="167">
        <f t="shared" si="1"/>
        <v>0</v>
      </c>
      <c r="J12" s="166"/>
      <c r="K12" s="167">
        <f t="shared" si="2"/>
        <v>0</v>
      </c>
      <c r="L12" s="167">
        <v>21</v>
      </c>
      <c r="M12" s="167">
        <f t="shared" si="3"/>
        <v>0</v>
      </c>
      <c r="N12" s="165">
        <v>0</v>
      </c>
      <c r="O12" s="165">
        <f t="shared" si="4"/>
        <v>0</v>
      </c>
      <c r="P12" s="165">
        <v>0.55000000000000004</v>
      </c>
      <c r="Q12" s="165">
        <f t="shared" si="5"/>
        <v>14.69</v>
      </c>
      <c r="R12" s="167" t="s">
        <v>139</v>
      </c>
      <c r="S12" s="167" t="s">
        <v>140</v>
      </c>
      <c r="T12" s="168" t="s">
        <v>140</v>
      </c>
      <c r="U12" s="156">
        <v>0.50149999999999995</v>
      </c>
      <c r="V12" s="156">
        <f t="shared" si="6"/>
        <v>13.39</v>
      </c>
      <c r="W12" s="156"/>
      <c r="X12" s="156" t="s">
        <v>141</v>
      </c>
      <c r="Y12" s="156" t="s">
        <v>142</v>
      </c>
      <c r="Z12" s="146"/>
      <c r="AA12" s="146"/>
      <c r="AB12" s="146"/>
      <c r="AC12" s="146"/>
      <c r="AD12" s="146"/>
      <c r="AE12" s="146"/>
      <c r="AF12" s="146"/>
      <c r="AG12" s="146" t="s">
        <v>143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22.5" outlineLevel="1">
      <c r="A13" s="162">
        <v>4</v>
      </c>
      <c r="B13" s="163" t="s">
        <v>150</v>
      </c>
      <c r="C13" s="171" t="s">
        <v>151</v>
      </c>
      <c r="D13" s="164" t="s">
        <v>138</v>
      </c>
      <c r="E13" s="165">
        <v>199</v>
      </c>
      <c r="F13" s="166"/>
      <c r="G13" s="167">
        <f t="shared" si="0"/>
        <v>0</v>
      </c>
      <c r="H13" s="166"/>
      <c r="I13" s="167">
        <f t="shared" si="1"/>
        <v>0</v>
      </c>
      <c r="J13" s="166"/>
      <c r="K13" s="167">
        <f t="shared" si="2"/>
        <v>0</v>
      </c>
      <c r="L13" s="167">
        <v>21</v>
      </c>
      <c r="M13" s="167">
        <f t="shared" si="3"/>
        <v>0</v>
      </c>
      <c r="N13" s="165">
        <v>0</v>
      </c>
      <c r="O13" s="165">
        <f t="shared" si="4"/>
        <v>0</v>
      </c>
      <c r="P13" s="165">
        <v>0.88</v>
      </c>
      <c r="Q13" s="165">
        <f t="shared" si="5"/>
        <v>175.12</v>
      </c>
      <c r="R13" s="167" t="s">
        <v>139</v>
      </c>
      <c r="S13" s="167" t="s">
        <v>140</v>
      </c>
      <c r="T13" s="168" t="s">
        <v>140</v>
      </c>
      <c r="U13" s="156">
        <v>0.14399999999999999</v>
      </c>
      <c r="V13" s="156">
        <f t="shared" si="6"/>
        <v>28.66</v>
      </c>
      <c r="W13" s="156"/>
      <c r="X13" s="156" t="s">
        <v>141</v>
      </c>
      <c r="Y13" s="156" t="s">
        <v>142</v>
      </c>
      <c r="Z13" s="146"/>
      <c r="AA13" s="146"/>
      <c r="AB13" s="146"/>
      <c r="AC13" s="146"/>
      <c r="AD13" s="146"/>
      <c r="AE13" s="146"/>
      <c r="AF13" s="146"/>
      <c r="AG13" s="146" t="s">
        <v>143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ht="22.5" outlineLevel="1">
      <c r="A14" s="162">
        <v>5</v>
      </c>
      <c r="B14" s="163" t="s">
        <v>152</v>
      </c>
      <c r="C14" s="171" t="s">
        <v>153</v>
      </c>
      <c r="D14" s="164" t="s">
        <v>138</v>
      </c>
      <c r="E14" s="165">
        <v>15</v>
      </c>
      <c r="F14" s="166"/>
      <c r="G14" s="167">
        <f t="shared" si="0"/>
        <v>0</v>
      </c>
      <c r="H14" s="166"/>
      <c r="I14" s="167">
        <f t="shared" si="1"/>
        <v>0</v>
      </c>
      <c r="J14" s="166"/>
      <c r="K14" s="167">
        <f t="shared" si="2"/>
        <v>0</v>
      </c>
      <c r="L14" s="167">
        <v>21</v>
      </c>
      <c r="M14" s="167">
        <f t="shared" si="3"/>
        <v>0</v>
      </c>
      <c r="N14" s="165">
        <v>0</v>
      </c>
      <c r="O14" s="165">
        <f t="shared" si="4"/>
        <v>0</v>
      </c>
      <c r="P14" s="165">
        <v>0.17599999999999999</v>
      </c>
      <c r="Q14" s="165">
        <f t="shared" si="5"/>
        <v>2.64</v>
      </c>
      <c r="R14" s="167" t="s">
        <v>139</v>
      </c>
      <c r="S14" s="167" t="s">
        <v>140</v>
      </c>
      <c r="T14" s="168" t="s">
        <v>140</v>
      </c>
      <c r="U14" s="156">
        <v>5.9200000000000003E-2</v>
      </c>
      <c r="V14" s="156">
        <f t="shared" si="6"/>
        <v>0.89</v>
      </c>
      <c r="W14" s="156"/>
      <c r="X14" s="156" t="s">
        <v>141</v>
      </c>
      <c r="Y14" s="156" t="s">
        <v>142</v>
      </c>
      <c r="Z14" s="146"/>
      <c r="AA14" s="146"/>
      <c r="AB14" s="146"/>
      <c r="AC14" s="146"/>
      <c r="AD14" s="146"/>
      <c r="AE14" s="146"/>
      <c r="AF14" s="146"/>
      <c r="AG14" s="146" t="s">
        <v>143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22.5" outlineLevel="1">
      <c r="A15" s="162">
        <v>6</v>
      </c>
      <c r="B15" s="163" t="s">
        <v>154</v>
      </c>
      <c r="C15" s="171" t="s">
        <v>155</v>
      </c>
      <c r="D15" s="164" t="s">
        <v>138</v>
      </c>
      <c r="E15" s="165">
        <v>199</v>
      </c>
      <c r="F15" s="166"/>
      <c r="G15" s="167">
        <f t="shared" si="0"/>
        <v>0</v>
      </c>
      <c r="H15" s="166"/>
      <c r="I15" s="167">
        <f t="shared" si="1"/>
        <v>0</v>
      </c>
      <c r="J15" s="166"/>
      <c r="K15" s="167">
        <f t="shared" si="2"/>
        <v>0</v>
      </c>
      <c r="L15" s="167">
        <v>21</v>
      </c>
      <c r="M15" s="167">
        <f t="shared" si="3"/>
        <v>0</v>
      </c>
      <c r="N15" s="165">
        <v>0</v>
      </c>
      <c r="O15" s="165">
        <f t="shared" si="4"/>
        <v>0</v>
      </c>
      <c r="P15" s="165">
        <v>0.22</v>
      </c>
      <c r="Q15" s="165">
        <f t="shared" si="5"/>
        <v>43.78</v>
      </c>
      <c r="R15" s="167" t="s">
        <v>139</v>
      </c>
      <c r="S15" s="167" t="s">
        <v>140</v>
      </c>
      <c r="T15" s="168" t="s">
        <v>140</v>
      </c>
      <c r="U15" s="156">
        <v>7.0000000000000007E-2</v>
      </c>
      <c r="V15" s="156">
        <f t="shared" si="6"/>
        <v>13.93</v>
      </c>
      <c r="W15" s="156"/>
      <c r="X15" s="156" t="s">
        <v>141</v>
      </c>
      <c r="Y15" s="156" t="s">
        <v>142</v>
      </c>
      <c r="Z15" s="146"/>
      <c r="AA15" s="146"/>
      <c r="AB15" s="146"/>
      <c r="AC15" s="146"/>
      <c r="AD15" s="146"/>
      <c r="AE15" s="146"/>
      <c r="AF15" s="146"/>
      <c r="AG15" s="146" t="s">
        <v>143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22.5" outlineLevel="1">
      <c r="A16" s="162">
        <v>7</v>
      </c>
      <c r="B16" s="163" t="s">
        <v>156</v>
      </c>
      <c r="C16" s="171" t="s">
        <v>157</v>
      </c>
      <c r="D16" s="164" t="s">
        <v>138</v>
      </c>
      <c r="E16" s="165">
        <v>90</v>
      </c>
      <c r="F16" s="166"/>
      <c r="G16" s="167">
        <f t="shared" si="0"/>
        <v>0</v>
      </c>
      <c r="H16" s="166"/>
      <c r="I16" s="167">
        <f t="shared" si="1"/>
        <v>0</v>
      </c>
      <c r="J16" s="166"/>
      <c r="K16" s="167">
        <f t="shared" si="2"/>
        <v>0</v>
      </c>
      <c r="L16" s="167">
        <v>21</v>
      </c>
      <c r="M16" s="167">
        <f t="shared" si="3"/>
        <v>0</v>
      </c>
      <c r="N16" s="165">
        <v>0</v>
      </c>
      <c r="O16" s="165">
        <f t="shared" si="4"/>
        <v>0</v>
      </c>
      <c r="P16" s="165">
        <v>0.11</v>
      </c>
      <c r="Q16" s="165">
        <f t="shared" si="5"/>
        <v>9.9</v>
      </c>
      <c r="R16" s="167" t="s">
        <v>139</v>
      </c>
      <c r="S16" s="167" t="s">
        <v>140</v>
      </c>
      <c r="T16" s="168" t="s">
        <v>140</v>
      </c>
      <c r="U16" s="156">
        <v>0.08</v>
      </c>
      <c r="V16" s="156">
        <f t="shared" si="6"/>
        <v>7.2</v>
      </c>
      <c r="W16" s="156"/>
      <c r="X16" s="156" t="s">
        <v>141</v>
      </c>
      <c r="Y16" s="156" t="s">
        <v>142</v>
      </c>
      <c r="Z16" s="146"/>
      <c r="AA16" s="146"/>
      <c r="AB16" s="146"/>
      <c r="AC16" s="146"/>
      <c r="AD16" s="146"/>
      <c r="AE16" s="146"/>
      <c r="AF16" s="146"/>
      <c r="AG16" s="146" t="s">
        <v>143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22.5" outlineLevel="2">
      <c r="A17" s="153"/>
      <c r="B17" s="154"/>
      <c r="C17" s="230" t="s">
        <v>158</v>
      </c>
      <c r="D17" s="231"/>
      <c r="E17" s="231"/>
      <c r="F17" s="231"/>
      <c r="G17" s="231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145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69" t="str">
        <f>C17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7" s="146"/>
      <c r="BC17" s="146"/>
      <c r="BD17" s="146"/>
      <c r="BE17" s="146"/>
      <c r="BF17" s="146"/>
      <c r="BG17" s="146"/>
      <c r="BH17" s="146"/>
    </row>
    <row r="18" spans="1:60" outlineLevel="1">
      <c r="A18" s="162">
        <v>8</v>
      </c>
      <c r="B18" s="163" t="s">
        <v>159</v>
      </c>
      <c r="C18" s="171" t="s">
        <v>160</v>
      </c>
      <c r="D18" s="164" t="s">
        <v>161</v>
      </c>
      <c r="E18" s="165">
        <v>17</v>
      </c>
      <c r="F18" s="166"/>
      <c r="G18" s="167">
        <f>ROUND(E18*F18,2)</f>
        <v>0</v>
      </c>
      <c r="H18" s="166"/>
      <c r="I18" s="167">
        <f>ROUND(E18*H18,2)</f>
        <v>0</v>
      </c>
      <c r="J18" s="166"/>
      <c r="K18" s="167">
        <f>ROUND(E18*J18,2)</f>
        <v>0</v>
      </c>
      <c r="L18" s="167">
        <v>21</v>
      </c>
      <c r="M18" s="167">
        <f>G18*(1+L18/100)</f>
        <v>0</v>
      </c>
      <c r="N18" s="165">
        <v>0</v>
      </c>
      <c r="O18" s="165">
        <f>ROUND(E18*N18,2)</f>
        <v>0</v>
      </c>
      <c r="P18" s="165">
        <v>0.22</v>
      </c>
      <c r="Q18" s="165">
        <f>ROUND(E18*P18,2)</f>
        <v>3.74</v>
      </c>
      <c r="R18" s="167" t="s">
        <v>139</v>
      </c>
      <c r="S18" s="167" t="s">
        <v>140</v>
      </c>
      <c r="T18" s="168" t="s">
        <v>140</v>
      </c>
      <c r="U18" s="156">
        <v>0.14299999999999999</v>
      </c>
      <c r="V18" s="156">
        <f>ROUND(E18*U18,2)</f>
        <v>2.4300000000000002</v>
      </c>
      <c r="W18" s="156"/>
      <c r="X18" s="156" t="s">
        <v>141</v>
      </c>
      <c r="Y18" s="156" t="s">
        <v>142</v>
      </c>
      <c r="Z18" s="146"/>
      <c r="AA18" s="146"/>
      <c r="AB18" s="146"/>
      <c r="AC18" s="146"/>
      <c r="AD18" s="146"/>
      <c r="AE18" s="146"/>
      <c r="AF18" s="146"/>
      <c r="AG18" s="146" t="s">
        <v>162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2">
      <c r="A19" s="153"/>
      <c r="B19" s="154"/>
      <c r="C19" s="230" t="s">
        <v>163</v>
      </c>
      <c r="D19" s="231"/>
      <c r="E19" s="231"/>
      <c r="F19" s="231"/>
      <c r="G19" s="231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145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69" t="str">
        <f>C19</f>
        <v>s vybouráním lože, s přemístěním hmot na skládku na vzdálenost do 3 m nebo naložením na dopravní prostředek</v>
      </c>
      <c r="BB19" s="146"/>
      <c r="BC19" s="146"/>
      <c r="BD19" s="146"/>
      <c r="BE19" s="146"/>
      <c r="BF19" s="146"/>
      <c r="BG19" s="146"/>
      <c r="BH19" s="146"/>
    </row>
    <row r="20" spans="1:60" outlineLevel="1">
      <c r="A20" s="162">
        <v>9</v>
      </c>
      <c r="B20" s="163" t="s">
        <v>164</v>
      </c>
      <c r="C20" s="171" t="s">
        <v>165</v>
      </c>
      <c r="D20" s="164" t="s">
        <v>161</v>
      </c>
      <c r="E20" s="165">
        <v>140</v>
      </c>
      <c r="F20" s="166"/>
      <c r="G20" s="167">
        <f>ROUND(E20*F20,2)</f>
        <v>0</v>
      </c>
      <c r="H20" s="166"/>
      <c r="I20" s="167">
        <f>ROUND(E20*H20,2)</f>
        <v>0</v>
      </c>
      <c r="J20" s="166"/>
      <c r="K20" s="167">
        <f>ROUND(E20*J20,2)</f>
        <v>0</v>
      </c>
      <c r="L20" s="167">
        <v>21</v>
      </c>
      <c r="M20" s="167">
        <f>G20*(1+L20/100)</f>
        <v>0</v>
      </c>
      <c r="N20" s="165">
        <v>0</v>
      </c>
      <c r="O20" s="165">
        <f>ROUND(E20*N20,2)</f>
        <v>0</v>
      </c>
      <c r="P20" s="165">
        <v>0.27</v>
      </c>
      <c r="Q20" s="165">
        <f>ROUND(E20*P20,2)</f>
        <v>37.799999999999997</v>
      </c>
      <c r="R20" s="167" t="s">
        <v>139</v>
      </c>
      <c r="S20" s="167" t="s">
        <v>140</v>
      </c>
      <c r="T20" s="168" t="s">
        <v>140</v>
      </c>
      <c r="U20" s="156">
        <v>0.12</v>
      </c>
      <c r="V20" s="156">
        <f>ROUND(E20*U20,2)</f>
        <v>16.8</v>
      </c>
      <c r="W20" s="156"/>
      <c r="X20" s="156" t="s">
        <v>141</v>
      </c>
      <c r="Y20" s="156" t="s">
        <v>142</v>
      </c>
      <c r="Z20" s="146"/>
      <c r="AA20" s="146"/>
      <c r="AB20" s="146"/>
      <c r="AC20" s="146"/>
      <c r="AD20" s="146"/>
      <c r="AE20" s="146"/>
      <c r="AF20" s="146"/>
      <c r="AG20" s="146" t="s">
        <v>162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2">
      <c r="A21" s="153"/>
      <c r="B21" s="154"/>
      <c r="C21" s="230" t="s">
        <v>163</v>
      </c>
      <c r="D21" s="231"/>
      <c r="E21" s="231"/>
      <c r="F21" s="231"/>
      <c r="G21" s="231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145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69" t="str">
        <f>C21</f>
        <v>s vybouráním lože, s přemístěním hmot na skládku na vzdálenost do 3 m nebo naložením na dopravní prostředek</v>
      </c>
      <c r="BB21" s="146"/>
      <c r="BC21" s="146"/>
      <c r="BD21" s="146"/>
      <c r="BE21" s="146"/>
      <c r="BF21" s="146"/>
      <c r="BG21" s="146"/>
      <c r="BH21" s="146"/>
    </row>
    <row r="22" spans="1:60" outlineLevel="1">
      <c r="A22" s="162">
        <v>10</v>
      </c>
      <c r="B22" s="163" t="s">
        <v>166</v>
      </c>
      <c r="C22" s="171" t="s">
        <v>167</v>
      </c>
      <c r="D22" s="164" t="s">
        <v>168</v>
      </c>
      <c r="E22" s="165">
        <v>7.1</v>
      </c>
      <c r="F22" s="166"/>
      <c r="G22" s="167">
        <f>ROUND(E22*F22,2)</f>
        <v>0</v>
      </c>
      <c r="H22" s="166"/>
      <c r="I22" s="167">
        <f>ROUND(E22*H22,2)</f>
        <v>0</v>
      </c>
      <c r="J22" s="166"/>
      <c r="K22" s="167">
        <f>ROUND(E22*J22,2)</f>
        <v>0</v>
      </c>
      <c r="L22" s="167">
        <v>21</v>
      </c>
      <c r="M22" s="167">
        <f>G22*(1+L22/100)</f>
        <v>0</v>
      </c>
      <c r="N22" s="165">
        <v>0</v>
      </c>
      <c r="O22" s="165">
        <f>ROUND(E22*N22,2)</f>
        <v>0</v>
      </c>
      <c r="P22" s="165">
        <v>0</v>
      </c>
      <c r="Q22" s="165">
        <f>ROUND(E22*P22,2)</f>
        <v>0</v>
      </c>
      <c r="R22" s="167" t="s">
        <v>169</v>
      </c>
      <c r="S22" s="167" t="s">
        <v>140</v>
      </c>
      <c r="T22" s="168" t="s">
        <v>140</v>
      </c>
      <c r="U22" s="156">
        <v>0.1</v>
      </c>
      <c r="V22" s="156">
        <f>ROUND(E22*U22,2)</f>
        <v>0.71</v>
      </c>
      <c r="W22" s="156"/>
      <c r="X22" s="156" t="s">
        <v>141</v>
      </c>
      <c r="Y22" s="156" t="s">
        <v>142</v>
      </c>
      <c r="Z22" s="146"/>
      <c r="AA22" s="146"/>
      <c r="AB22" s="146"/>
      <c r="AC22" s="146"/>
      <c r="AD22" s="146"/>
      <c r="AE22" s="146"/>
      <c r="AF22" s="146"/>
      <c r="AG22" s="146" t="s">
        <v>162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2">
      <c r="A23" s="153"/>
      <c r="B23" s="154"/>
      <c r="C23" s="230" t="s">
        <v>170</v>
      </c>
      <c r="D23" s="231"/>
      <c r="E23" s="231"/>
      <c r="F23" s="231"/>
      <c r="G23" s="231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145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69" t="str">
        <f>C23</f>
        <v>nebo lesní půdy, s vodorovným přemístěním na hromady v místě upotřebení nebo na dočasné či trvalé skládky se složením</v>
      </c>
      <c r="BB23" s="146"/>
      <c r="BC23" s="146"/>
      <c r="BD23" s="146"/>
      <c r="BE23" s="146"/>
      <c r="BF23" s="146"/>
      <c r="BG23" s="146"/>
      <c r="BH23" s="146"/>
    </row>
    <row r="24" spans="1:60" outlineLevel="1">
      <c r="A24" s="162">
        <v>11</v>
      </c>
      <c r="B24" s="163" t="s">
        <v>171</v>
      </c>
      <c r="C24" s="171" t="s">
        <v>172</v>
      </c>
      <c r="D24" s="164" t="s">
        <v>168</v>
      </c>
      <c r="E24" s="165">
        <v>14.65</v>
      </c>
      <c r="F24" s="166"/>
      <c r="G24" s="167">
        <f>ROUND(E24*F24,2)</f>
        <v>0</v>
      </c>
      <c r="H24" s="166"/>
      <c r="I24" s="167">
        <f>ROUND(E24*H24,2)</f>
        <v>0</v>
      </c>
      <c r="J24" s="166"/>
      <c r="K24" s="167">
        <f>ROUND(E24*J24,2)</f>
        <v>0</v>
      </c>
      <c r="L24" s="167">
        <v>21</v>
      </c>
      <c r="M24" s="167">
        <f>G24*(1+L24/100)</f>
        <v>0</v>
      </c>
      <c r="N24" s="165">
        <v>0</v>
      </c>
      <c r="O24" s="165">
        <f>ROUND(E24*N24,2)</f>
        <v>0</v>
      </c>
      <c r="P24" s="165">
        <v>0</v>
      </c>
      <c r="Q24" s="165">
        <f>ROUND(E24*P24,2)</f>
        <v>0</v>
      </c>
      <c r="R24" s="167" t="s">
        <v>169</v>
      </c>
      <c r="S24" s="167" t="s">
        <v>140</v>
      </c>
      <c r="T24" s="168" t="s">
        <v>140</v>
      </c>
      <c r="U24" s="156">
        <v>0.36799999999999999</v>
      </c>
      <c r="V24" s="156">
        <f>ROUND(E24*U24,2)</f>
        <v>5.39</v>
      </c>
      <c r="W24" s="156"/>
      <c r="X24" s="156" t="s">
        <v>141</v>
      </c>
      <c r="Y24" s="156" t="s">
        <v>142</v>
      </c>
      <c r="Z24" s="146"/>
      <c r="AA24" s="146"/>
      <c r="AB24" s="146"/>
      <c r="AC24" s="146"/>
      <c r="AD24" s="146"/>
      <c r="AE24" s="146"/>
      <c r="AF24" s="146"/>
      <c r="AG24" s="146" t="s">
        <v>162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2">
      <c r="A25" s="153"/>
      <c r="B25" s="154"/>
      <c r="C25" s="230" t="s">
        <v>173</v>
      </c>
      <c r="D25" s="231"/>
      <c r="E25" s="231"/>
      <c r="F25" s="231"/>
      <c r="G25" s="231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145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33.75" outlineLevel="1">
      <c r="A26" s="162">
        <v>12</v>
      </c>
      <c r="B26" s="163" t="s">
        <v>174</v>
      </c>
      <c r="C26" s="171" t="s">
        <v>175</v>
      </c>
      <c r="D26" s="164" t="s">
        <v>168</v>
      </c>
      <c r="E26" s="165">
        <v>2</v>
      </c>
      <c r="F26" s="166"/>
      <c r="G26" s="167">
        <f>ROUND(E26*F26,2)</f>
        <v>0</v>
      </c>
      <c r="H26" s="166"/>
      <c r="I26" s="167">
        <f>ROUND(E26*H26,2)</f>
        <v>0</v>
      </c>
      <c r="J26" s="166"/>
      <c r="K26" s="167">
        <f>ROUND(E26*J26,2)</f>
        <v>0</v>
      </c>
      <c r="L26" s="167">
        <v>21</v>
      </c>
      <c r="M26" s="167">
        <f>G26*(1+L26/100)</f>
        <v>0</v>
      </c>
      <c r="N26" s="165">
        <v>0</v>
      </c>
      <c r="O26" s="165">
        <f>ROUND(E26*N26,2)</f>
        <v>0</v>
      </c>
      <c r="P26" s="165">
        <v>0</v>
      </c>
      <c r="Q26" s="165">
        <f>ROUND(E26*P26,2)</f>
        <v>0</v>
      </c>
      <c r="R26" s="167" t="s">
        <v>169</v>
      </c>
      <c r="S26" s="167" t="s">
        <v>140</v>
      </c>
      <c r="T26" s="168" t="s">
        <v>140</v>
      </c>
      <c r="U26" s="156">
        <v>0.04</v>
      </c>
      <c r="V26" s="156">
        <f>ROUND(E26*U26,2)</f>
        <v>0.08</v>
      </c>
      <c r="W26" s="156"/>
      <c r="X26" s="156" t="s">
        <v>141</v>
      </c>
      <c r="Y26" s="156" t="s">
        <v>142</v>
      </c>
      <c r="Z26" s="146"/>
      <c r="AA26" s="146"/>
      <c r="AB26" s="146"/>
      <c r="AC26" s="146"/>
      <c r="AD26" s="146"/>
      <c r="AE26" s="146"/>
      <c r="AF26" s="146"/>
      <c r="AG26" s="146" t="s">
        <v>143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>
      <c r="A27" s="153"/>
      <c r="B27" s="154"/>
      <c r="C27" s="230" t="s">
        <v>176</v>
      </c>
      <c r="D27" s="231"/>
      <c r="E27" s="231"/>
      <c r="F27" s="231"/>
      <c r="G27" s="231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145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>
      <c r="A28" s="162">
        <v>13</v>
      </c>
      <c r="B28" s="163" t="s">
        <v>177</v>
      </c>
      <c r="C28" s="171" t="s">
        <v>178</v>
      </c>
      <c r="D28" s="164" t="s">
        <v>138</v>
      </c>
      <c r="E28" s="165">
        <v>142</v>
      </c>
      <c r="F28" s="166"/>
      <c r="G28" s="167">
        <f>ROUND(E28*F28,2)</f>
        <v>0</v>
      </c>
      <c r="H28" s="166"/>
      <c r="I28" s="167">
        <f>ROUND(E28*H28,2)</f>
        <v>0</v>
      </c>
      <c r="J28" s="166"/>
      <c r="K28" s="167">
        <f>ROUND(E28*J28,2)</f>
        <v>0</v>
      </c>
      <c r="L28" s="167">
        <v>21</v>
      </c>
      <c r="M28" s="167">
        <f>G28*(1+L28/100)</f>
        <v>0</v>
      </c>
      <c r="N28" s="165">
        <v>0</v>
      </c>
      <c r="O28" s="165">
        <f>ROUND(E28*N28,2)</f>
        <v>0</v>
      </c>
      <c r="P28" s="165">
        <v>0</v>
      </c>
      <c r="Q28" s="165">
        <f>ROUND(E28*P28,2)</f>
        <v>0</v>
      </c>
      <c r="R28" s="167" t="s">
        <v>179</v>
      </c>
      <c r="S28" s="167" t="s">
        <v>140</v>
      </c>
      <c r="T28" s="168" t="s">
        <v>140</v>
      </c>
      <c r="U28" s="156">
        <v>4.7E-2</v>
      </c>
      <c r="V28" s="156">
        <f>ROUND(E28*U28,2)</f>
        <v>6.67</v>
      </c>
      <c r="W28" s="156"/>
      <c r="X28" s="156" t="s">
        <v>141</v>
      </c>
      <c r="Y28" s="156" t="s">
        <v>142</v>
      </c>
      <c r="Z28" s="146"/>
      <c r="AA28" s="146"/>
      <c r="AB28" s="146"/>
      <c r="AC28" s="146"/>
      <c r="AD28" s="146"/>
      <c r="AE28" s="146"/>
      <c r="AF28" s="146"/>
      <c r="AG28" s="146" t="s">
        <v>162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2">
      <c r="A29" s="153"/>
      <c r="B29" s="154"/>
      <c r="C29" s="230" t="s">
        <v>180</v>
      </c>
      <c r="D29" s="231"/>
      <c r="E29" s="231"/>
      <c r="F29" s="231"/>
      <c r="G29" s="231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145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22.5" outlineLevel="1">
      <c r="A30" s="162">
        <v>14</v>
      </c>
      <c r="B30" s="163" t="s">
        <v>181</v>
      </c>
      <c r="C30" s="171" t="s">
        <v>182</v>
      </c>
      <c r="D30" s="164" t="s">
        <v>138</v>
      </c>
      <c r="E30" s="165">
        <v>20</v>
      </c>
      <c r="F30" s="166"/>
      <c r="G30" s="167">
        <f>ROUND(E30*F30,2)</f>
        <v>0</v>
      </c>
      <c r="H30" s="166"/>
      <c r="I30" s="167">
        <f>ROUND(E30*H30,2)</f>
        <v>0</v>
      </c>
      <c r="J30" s="166"/>
      <c r="K30" s="167">
        <f>ROUND(E30*J30,2)</f>
        <v>0</v>
      </c>
      <c r="L30" s="167">
        <v>21</v>
      </c>
      <c r="M30" s="167">
        <f>G30*(1+L30/100)</f>
        <v>0</v>
      </c>
      <c r="N30" s="165">
        <v>0</v>
      </c>
      <c r="O30" s="165">
        <f>ROUND(E30*N30,2)</f>
        <v>0</v>
      </c>
      <c r="P30" s="165">
        <v>0</v>
      </c>
      <c r="Q30" s="165">
        <f>ROUND(E30*P30,2)</f>
        <v>0</v>
      </c>
      <c r="R30" s="167" t="s">
        <v>183</v>
      </c>
      <c r="S30" s="167" t="s">
        <v>140</v>
      </c>
      <c r="T30" s="168" t="s">
        <v>140</v>
      </c>
      <c r="U30" s="156">
        <v>8.0000000000000002E-3</v>
      </c>
      <c r="V30" s="156">
        <f>ROUND(E30*U30,2)</f>
        <v>0.16</v>
      </c>
      <c r="W30" s="156"/>
      <c r="X30" s="156" t="s">
        <v>141</v>
      </c>
      <c r="Y30" s="156" t="s">
        <v>142</v>
      </c>
      <c r="Z30" s="146"/>
      <c r="AA30" s="146"/>
      <c r="AB30" s="146"/>
      <c r="AC30" s="146"/>
      <c r="AD30" s="146"/>
      <c r="AE30" s="146"/>
      <c r="AF30" s="146"/>
      <c r="AG30" s="146" t="s">
        <v>143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2">
      <c r="A31" s="153"/>
      <c r="B31" s="154"/>
      <c r="C31" s="230" t="s">
        <v>184</v>
      </c>
      <c r="D31" s="231"/>
      <c r="E31" s="231"/>
      <c r="F31" s="231"/>
      <c r="G31" s="231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145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>
      <c r="A32" s="162">
        <v>15</v>
      </c>
      <c r="B32" s="163" t="s">
        <v>185</v>
      </c>
      <c r="C32" s="171" t="s">
        <v>186</v>
      </c>
      <c r="D32" s="164" t="s">
        <v>138</v>
      </c>
      <c r="E32" s="165">
        <v>71</v>
      </c>
      <c r="F32" s="166"/>
      <c r="G32" s="167">
        <f>ROUND(E32*F32,2)</f>
        <v>0</v>
      </c>
      <c r="H32" s="166"/>
      <c r="I32" s="167">
        <f>ROUND(E32*H32,2)</f>
        <v>0</v>
      </c>
      <c r="J32" s="166"/>
      <c r="K32" s="167">
        <f>ROUND(E32*J32,2)</f>
        <v>0</v>
      </c>
      <c r="L32" s="167">
        <v>21</v>
      </c>
      <c r="M32" s="167">
        <f>G32*(1+L32/100)</f>
        <v>0</v>
      </c>
      <c r="N32" s="165">
        <v>0</v>
      </c>
      <c r="O32" s="165">
        <f>ROUND(E32*N32,2)</f>
        <v>0</v>
      </c>
      <c r="P32" s="165">
        <v>0</v>
      </c>
      <c r="Q32" s="165">
        <f>ROUND(E32*P32,2)</f>
        <v>0</v>
      </c>
      <c r="R32" s="167" t="s">
        <v>169</v>
      </c>
      <c r="S32" s="167" t="s">
        <v>140</v>
      </c>
      <c r="T32" s="168" t="s">
        <v>140</v>
      </c>
      <c r="U32" s="156">
        <v>1.7999999999999999E-2</v>
      </c>
      <c r="V32" s="156">
        <f>ROUND(E32*U32,2)</f>
        <v>1.28</v>
      </c>
      <c r="W32" s="156"/>
      <c r="X32" s="156" t="s">
        <v>141</v>
      </c>
      <c r="Y32" s="156" t="s">
        <v>142</v>
      </c>
      <c r="Z32" s="146"/>
      <c r="AA32" s="146"/>
      <c r="AB32" s="146"/>
      <c r="AC32" s="146"/>
      <c r="AD32" s="146"/>
      <c r="AE32" s="146"/>
      <c r="AF32" s="146"/>
      <c r="AG32" s="146" t="s">
        <v>162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2">
      <c r="A33" s="153"/>
      <c r="B33" s="154"/>
      <c r="C33" s="230" t="s">
        <v>187</v>
      </c>
      <c r="D33" s="231"/>
      <c r="E33" s="231"/>
      <c r="F33" s="231"/>
      <c r="G33" s="231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145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ht="22.5" outlineLevel="1">
      <c r="A34" s="162">
        <v>16</v>
      </c>
      <c r="B34" s="163" t="s">
        <v>188</v>
      </c>
      <c r="C34" s="171" t="s">
        <v>189</v>
      </c>
      <c r="D34" s="164" t="s">
        <v>138</v>
      </c>
      <c r="E34" s="165">
        <v>142</v>
      </c>
      <c r="F34" s="166"/>
      <c r="G34" s="167">
        <f>ROUND(E34*F34,2)</f>
        <v>0</v>
      </c>
      <c r="H34" s="166"/>
      <c r="I34" s="167">
        <f>ROUND(E34*H34,2)</f>
        <v>0</v>
      </c>
      <c r="J34" s="166"/>
      <c r="K34" s="167">
        <f>ROUND(E34*J34,2)</f>
        <v>0</v>
      </c>
      <c r="L34" s="167">
        <v>21</v>
      </c>
      <c r="M34" s="167">
        <f>G34*(1+L34/100)</f>
        <v>0</v>
      </c>
      <c r="N34" s="165">
        <v>0</v>
      </c>
      <c r="O34" s="165">
        <f>ROUND(E34*N34,2)</f>
        <v>0</v>
      </c>
      <c r="P34" s="165">
        <v>0</v>
      </c>
      <c r="Q34" s="165">
        <f>ROUND(E34*P34,2)</f>
        <v>0</v>
      </c>
      <c r="R34" s="167" t="s">
        <v>169</v>
      </c>
      <c r="S34" s="167" t="s">
        <v>140</v>
      </c>
      <c r="T34" s="168" t="s">
        <v>140</v>
      </c>
      <c r="U34" s="156">
        <v>0.13</v>
      </c>
      <c r="V34" s="156">
        <f>ROUND(E34*U34,2)</f>
        <v>18.46</v>
      </c>
      <c r="W34" s="156"/>
      <c r="X34" s="156" t="s">
        <v>141</v>
      </c>
      <c r="Y34" s="156" t="s">
        <v>142</v>
      </c>
      <c r="Z34" s="146"/>
      <c r="AA34" s="146"/>
      <c r="AB34" s="146"/>
      <c r="AC34" s="146"/>
      <c r="AD34" s="146"/>
      <c r="AE34" s="146"/>
      <c r="AF34" s="146"/>
      <c r="AG34" s="146" t="s">
        <v>143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ht="22.5" outlineLevel="2">
      <c r="A35" s="153"/>
      <c r="B35" s="154"/>
      <c r="C35" s="230" t="s">
        <v>190</v>
      </c>
      <c r="D35" s="231"/>
      <c r="E35" s="231"/>
      <c r="F35" s="231"/>
      <c r="G35" s="231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145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69" t="str">
        <f>C35</f>
        <v>s případným nutným přemístěním hromad nebo dočasných skládek na místo potřeby ze vzdálenosti do 30 m, v rovině nebo ve svahu do 1 : 5,</v>
      </c>
      <c r="BB35" s="146"/>
      <c r="BC35" s="146"/>
      <c r="BD35" s="146"/>
      <c r="BE35" s="146"/>
      <c r="BF35" s="146"/>
      <c r="BG35" s="146"/>
      <c r="BH35" s="146"/>
    </row>
    <row r="36" spans="1:60" ht="22.5" outlineLevel="1">
      <c r="A36" s="162">
        <v>17</v>
      </c>
      <c r="B36" s="163" t="s">
        <v>191</v>
      </c>
      <c r="C36" s="171" t="s">
        <v>192</v>
      </c>
      <c r="D36" s="164" t="s">
        <v>138</v>
      </c>
      <c r="E36" s="165">
        <v>142</v>
      </c>
      <c r="F36" s="166"/>
      <c r="G36" s="167">
        <f>ROUND(E36*F36,2)</f>
        <v>0</v>
      </c>
      <c r="H36" s="166"/>
      <c r="I36" s="167">
        <f>ROUND(E36*H36,2)</f>
        <v>0</v>
      </c>
      <c r="J36" s="166"/>
      <c r="K36" s="167">
        <f>ROUND(E36*J36,2)</f>
        <v>0</v>
      </c>
      <c r="L36" s="167">
        <v>21</v>
      </c>
      <c r="M36" s="167">
        <f>G36*(1+L36/100)</f>
        <v>0</v>
      </c>
      <c r="N36" s="165">
        <v>0</v>
      </c>
      <c r="O36" s="165">
        <f>ROUND(E36*N36,2)</f>
        <v>0</v>
      </c>
      <c r="P36" s="165">
        <v>0</v>
      </c>
      <c r="Q36" s="165">
        <f>ROUND(E36*P36,2)</f>
        <v>0</v>
      </c>
      <c r="R36" s="167" t="s">
        <v>179</v>
      </c>
      <c r="S36" s="167" t="s">
        <v>140</v>
      </c>
      <c r="T36" s="168" t="s">
        <v>140</v>
      </c>
      <c r="U36" s="156">
        <v>3.0000000000000001E-3</v>
      </c>
      <c r="V36" s="156">
        <f>ROUND(E36*U36,2)</f>
        <v>0.43</v>
      </c>
      <c r="W36" s="156"/>
      <c r="X36" s="156" t="s">
        <v>141</v>
      </c>
      <c r="Y36" s="156" t="s">
        <v>142</v>
      </c>
      <c r="Z36" s="146"/>
      <c r="AA36" s="146"/>
      <c r="AB36" s="146"/>
      <c r="AC36" s="146"/>
      <c r="AD36" s="146"/>
      <c r="AE36" s="146"/>
      <c r="AF36" s="146"/>
      <c r="AG36" s="146" t="s">
        <v>162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2">
      <c r="A37" s="153"/>
      <c r="B37" s="154"/>
      <c r="C37" s="230" t="s">
        <v>193</v>
      </c>
      <c r="D37" s="231"/>
      <c r="E37" s="231"/>
      <c r="F37" s="231"/>
      <c r="G37" s="231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145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>
      <c r="A38" s="162">
        <v>18</v>
      </c>
      <c r="B38" s="163" t="s">
        <v>194</v>
      </c>
      <c r="C38" s="171" t="s">
        <v>195</v>
      </c>
      <c r="D38" s="164" t="s">
        <v>168</v>
      </c>
      <c r="E38" s="165">
        <v>99.4</v>
      </c>
      <c r="F38" s="166"/>
      <c r="G38" s="167">
        <f>ROUND(E38*F38,2)</f>
        <v>0</v>
      </c>
      <c r="H38" s="166"/>
      <c r="I38" s="167">
        <f>ROUND(E38*H38,2)</f>
        <v>0</v>
      </c>
      <c r="J38" s="166"/>
      <c r="K38" s="167">
        <f>ROUND(E38*J38,2)</f>
        <v>0</v>
      </c>
      <c r="L38" s="167">
        <v>21</v>
      </c>
      <c r="M38" s="167">
        <f>G38*(1+L38/100)</f>
        <v>0</v>
      </c>
      <c r="N38" s="165">
        <v>0</v>
      </c>
      <c r="O38" s="165">
        <f>ROUND(E38*N38,2)</f>
        <v>0</v>
      </c>
      <c r="P38" s="165">
        <v>0</v>
      </c>
      <c r="Q38" s="165">
        <f>ROUND(E38*P38,2)</f>
        <v>0</v>
      </c>
      <c r="R38" s="167" t="s">
        <v>169</v>
      </c>
      <c r="S38" s="167" t="s">
        <v>140</v>
      </c>
      <c r="T38" s="168" t="s">
        <v>140</v>
      </c>
      <c r="U38" s="156">
        <v>0</v>
      </c>
      <c r="V38" s="156">
        <f>ROUND(E38*U38,2)</f>
        <v>0</v>
      </c>
      <c r="W38" s="156"/>
      <c r="X38" s="156" t="s">
        <v>141</v>
      </c>
      <c r="Y38" s="156" t="s">
        <v>142</v>
      </c>
      <c r="Z38" s="146"/>
      <c r="AA38" s="146"/>
      <c r="AB38" s="146"/>
      <c r="AC38" s="146"/>
      <c r="AD38" s="146"/>
      <c r="AE38" s="146"/>
      <c r="AF38" s="146"/>
      <c r="AG38" s="146" t="s">
        <v>143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2.5" outlineLevel="1">
      <c r="A39" s="162">
        <v>19</v>
      </c>
      <c r="B39" s="163" t="s">
        <v>49</v>
      </c>
      <c r="C39" s="171" t="s">
        <v>196</v>
      </c>
      <c r="D39" s="164" t="s">
        <v>168</v>
      </c>
      <c r="E39" s="165">
        <v>99.4</v>
      </c>
      <c r="F39" s="166"/>
      <c r="G39" s="167">
        <f>ROUND(E39*F39,2)</f>
        <v>0</v>
      </c>
      <c r="H39" s="166"/>
      <c r="I39" s="167">
        <f>ROUND(E39*H39,2)</f>
        <v>0</v>
      </c>
      <c r="J39" s="166"/>
      <c r="K39" s="167">
        <f>ROUND(E39*J39,2)</f>
        <v>0</v>
      </c>
      <c r="L39" s="167">
        <v>21</v>
      </c>
      <c r="M39" s="167">
        <f>G39*(1+L39/100)</f>
        <v>0</v>
      </c>
      <c r="N39" s="165">
        <v>0</v>
      </c>
      <c r="O39" s="165">
        <f>ROUND(E39*N39,2)</f>
        <v>0</v>
      </c>
      <c r="P39" s="165">
        <v>0</v>
      </c>
      <c r="Q39" s="165">
        <f>ROUND(E39*P39,2)</f>
        <v>0</v>
      </c>
      <c r="R39" s="167"/>
      <c r="S39" s="167" t="s">
        <v>197</v>
      </c>
      <c r="T39" s="168" t="s">
        <v>198</v>
      </c>
      <c r="U39" s="156">
        <v>0.01</v>
      </c>
      <c r="V39" s="156">
        <f>ROUND(E39*U39,2)</f>
        <v>0.99</v>
      </c>
      <c r="W39" s="156"/>
      <c r="X39" s="156" t="s">
        <v>141</v>
      </c>
      <c r="Y39" s="156" t="s">
        <v>142</v>
      </c>
      <c r="Z39" s="146"/>
      <c r="AA39" s="146"/>
      <c r="AB39" s="146"/>
      <c r="AC39" s="146"/>
      <c r="AD39" s="146"/>
      <c r="AE39" s="146"/>
      <c r="AF39" s="146"/>
      <c r="AG39" s="146" t="s">
        <v>162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>
      <c r="A40" s="162">
        <v>20</v>
      </c>
      <c r="B40" s="163" t="s">
        <v>199</v>
      </c>
      <c r="C40" s="171" t="s">
        <v>200</v>
      </c>
      <c r="D40" s="164" t="s">
        <v>201</v>
      </c>
      <c r="E40" s="165">
        <v>3.55</v>
      </c>
      <c r="F40" s="166"/>
      <c r="G40" s="167">
        <f>ROUND(E40*F40,2)</f>
        <v>0</v>
      </c>
      <c r="H40" s="166"/>
      <c r="I40" s="167">
        <f>ROUND(E40*H40,2)</f>
        <v>0</v>
      </c>
      <c r="J40" s="166"/>
      <c r="K40" s="167">
        <f>ROUND(E40*J40,2)</f>
        <v>0</v>
      </c>
      <c r="L40" s="167">
        <v>21</v>
      </c>
      <c r="M40" s="167">
        <f>G40*(1+L40/100)</f>
        <v>0</v>
      </c>
      <c r="N40" s="165">
        <v>1E-3</v>
      </c>
      <c r="O40" s="165">
        <f>ROUND(E40*N40,2)</f>
        <v>0</v>
      </c>
      <c r="P40" s="165">
        <v>0</v>
      </c>
      <c r="Q40" s="165">
        <f>ROUND(E40*P40,2)</f>
        <v>0</v>
      </c>
      <c r="R40" s="167" t="s">
        <v>202</v>
      </c>
      <c r="S40" s="167" t="s">
        <v>140</v>
      </c>
      <c r="T40" s="168" t="s">
        <v>140</v>
      </c>
      <c r="U40" s="156">
        <v>0</v>
      </c>
      <c r="V40" s="156">
        <f>ROUND(E40*U40,2)</f>
        <v>0</v>
      </c>
      <c r="W40" s="156"/>
      <c r="X40" s="156" t="s">
        <v>203</v>
      </c>
      <c r="Y40" s="156" t="s">
        <v>142</v>
      </c>
      <c r="Z40" s="146"/>
      <c r="AA40" s="146"/>
      <c r="AB40" s="146"/>
      <c r="AC40" s="146"/>
      <c r="AD40" s="146"/>
      <c r="AE40" s="146"/>
      <c r="AF40" s="146"/>
      <c r="AG40" s="146" t="s">
        <v>204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>
      <c r="A41" s="149" t="s">
        <v>134</v>
      </c>
      <c r="B41" s="150" t="s">
        <v>78</v>
      </c>
      <c r="C41" s="170" t="s">
        <v>79</v>
      </c>
      <c r="D41" s="158"/>
      <c r="E41" s="159"/>
      <c r="F41" s="160"/>
      <c r="G41" s="160">
        <f>SUMIF(AG42:AG62,"&lt;&gt;NOR",G42:G62)</f>
        <v>0</v>
      </c>
      <c r="H41" s="160"/>
      <c r="I41" s="160">
        <f>SUM(I42:I62)</f>
        <v>0</v>
      </c>
      <c r="J41" s="160"/>
      <c r="K41" s="160">
        <f>SUM(K42:K62)</f>
        <v>0</v>
      </c>
      <c r="L41" s="160"/>
      <c r="M41" s="160">
        <f>SUM(M42:M62)</f>
        <v>0</v>
      </c>
      <c r="N41" s="159"/>
      <c r="O41" s="159">
        <f>SUM(O42:O62)</f>
        <v>232.14999999999998</v>
      </c>
      <c r="P41" s="159"/>
      <c r="Q41" s="159">
        <f>SUM(Q42:Q62)</f>
        <v>0</v>
      </c>
      <c r="R41" s="160"/>
      <c r="S41" s="160"/>
      <c r="T41" s="161"/>
      <c r="U41" s="157"/>
      <c r="V41" s="157">
        <f>SUM(V42:V62)</f>
        <v>90.56</v>
      </c>
      <c r="W41" s="157"/>
      <c r="X41" s="157"/>
      <c r="Y41" s="157"/>
      <c r="AG41" t="s">
        <v>135</v>
      </c>
    </row>
    <row r="42" spans="1:60" ht="22.5" outlineLevel="1">
      <c r="A42" s="162">
        <v>21</v>
      </c>
      <c r="B42" s="163" t="s">
        <v>205</v>
      </c>
      <c r="C42" s="171" t="s">
        <v>206</v>
      </c>
      <c r="D42" s="164" t="s">
        <v>138</v>
      </c>
      <c r="E42" s="165">
        <v>41</v>
      </c>
      <c r="F42" s="166"/>
      <c r="G42" s="167">
        <f>ROUND(E42*F42,2)</f>
        <v>0</v>
      </c>
      <c r="H42" s="166"/>
      <c r="I42" s="167">
        <f>ROUND(E42*H42,2)</f>
        <v>0</v>
      </c>
      <c r="J42" s="166"/>
      <c r="K42" s="167">
        <f>ROUND(E42*J42,2)</f>
        <v>0</v>
      </c>
      <c r="L42" s="167">
        <v>21</v>
      </c>
      <c r="M42" s="167">
        <f>G42*(1+L42/100)</f>
        <v>0</v>
      </c>
      <c r="N42" s="165">
        <v>0.189</v>
      </c>
      <c r="O42" s="165">
        <f>ROUND(E42*N42,2)</f>
        <v>7.75</v>
      </c>
      <c r="P42" s="165">
        <v>0</v>
      </c>
      <c r="Q42" s="165">
        <f>ROUND(E42*P42,2)</f>
        <v>0</v>
      </c>
      <c r="R42" s="167" t="s">
        <v>139</v>
      </c>
      <c r="S42" s="167" t="s">
        <v>140</v>
      </c>
      <c r="T42" s="168" t="s">
        <v>140</v>
      </c>
      <c r="U42" s="156">
        <v>2.3E-2</v>
      </c>
      <c r="V42" s="156">
        <f>ROUND(E42*U42,2)</f>
        <v>0.94</v>
      </c>
      <c r="W42" s="156"/>
      <c r="X42" s="156" t="s">
        <v>141</v>
      </c>
      <c r="Y42" s="156" t="s">
        <v>142</v>
      </c>
      <c r="Z42" s="146"/>
      <c r="AA42" s="146"/>
      <c r="AB42" s="146"/>
      <c r="AC42" s="146"/>
      <c r="AD42" s="146"/>
      <c r="AE42" s="146"/>
      <c r="AF42" s="146"/>
      <c r="AG42" s="146" t="s">
        <v>162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2.5" outlineLevel="1">
      <c r="A43" s="162">
        <v>22</v>
      </c>
      <c r="B43" s="163" t="s">
        <v>207</v>
      </c>
      <c r="C43" s="171" t="s">
        <v>208</v>
      </c>
      <c r="D43" s="164" t="s">
        <v>138</v>
      </c>
      <c r="E43" s="165">
        <v>102</v>
      </c>
      <c r="F43" s="166"/>
      <c r="G43" s="167">
        <f>ROUND(E43*F43,2)</f>
        <v>0</v>
      </c>
      <c r="H43" s="166"/>
      <c r="I43" s="167">
        <f>ROUND(E43*H43,2)</f>
        <v>0</v>
      </c>
      <c r="J43" s="166"/>
      <c r="K43" s="167">
        <f>ROUND(E43*J43,2)</f>
        <v>0</v>
      </c>
      <c r="L43" s="167">
        <v>21</v>
      </c>
      <c r="M43" s="167">
        <f>G43*(1+L43/100)</f>
        <v>0</v>
      </c>
      <c r="N43" s="165">
        <v>0.46</v>
      </c>
      <c r="O43" s="165">
        <f>ROUND(E43*N43,2)</f>
        <v>46.92</v>
      </c>
      <c r="P43" s="165">
        <v>0</v>
      </c>
      <c r="Q43" s="165">
        <f>ROUND(E43*P43,2)</f>
        <v>0</v>
      </c>
      <c r="R43" s="167" t="s">
        <v>139</v>
      </c>
      <c r="S43" s="167" t="s">
        <v>140</v>
      </c>
      <c r="T43" s="168" t="s">
        <v>140</v>
      </c>
      <c r="U43" s="156">
        <v>2.9000000000000001E-2</v>
      </c>
      <c r="V43" s="156">
        <f>ROUND(E43*U43,2)</f>
        <v>2.96</v>
      </c>
      <c r="W43" s="156"/>
      <c r="X43" s="156" t="s">
        <v>141</v>
      </c>
      <c r="Y43" s="156" t="s">
        <v>142</v>
      </c>
      <c r="Z43" s="146"/>
      <c r="AA43" s="146"/>
      <c r="AB43" s="146"/>
      <c r="AC43" s="146"/>
      <c r="AD43" s="146"/>
      <c r="AE43" s="146"/>
      <c r="AF43" s="146"/>
      <c r="AG43" s="146" t="s">
        <v>162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ht="22.5" outlineLevel="1">
      <c r="A44" s="162">
        <v>23</v>
      </c>
      <c r="B44" s="163" t="s">
        <v>209</v>
      </c>
      <c r="C44" s="171" t="s">
        <v>210</v>
      </c>
      <c r="D44" s="164" t="s">
        <v>138</v>
      </c>
      <c r="E44" s="165">
        <v>124</v>
      </c>
      <c r="F44" s="166"/>
      <c r="G44" s="167">
        <f>ROUND(E44*F44,2)</f>
        <v>0</v>
      </c>
      <c r="H44" s="166"/>
      <c r="I44" s="167">
        <f>ROUND(E44*H44,2)</f>
        <v>0</v>
      </c>
      <c r="J44" s="166"/>
      <c r="K44" s="167">
        <f>ROUND(E44*J44,2)</f>
        <v>0</v>
      </c>
      <c r="L44" s="167">
        <v>21</v>
      </c>
      <c r="M44" s="167">
        <f>G44*(1+L44/100)</f>
        <v>0</v>
      </c>
      <c r="N44" s="165">
        <v>0.46</v>
      </c>
      <c r="O44" s="165">
        <f>ROUND(E44*N44,2)</f>
        <v>57.04</v>
      </c>
      <c r="P44" s="165">
        <v>0</v>
      </c>
      <c r="Q44" s="165">
        <f>ROUND(E44*P44,2)</f>
        <v>0</v>
      </c>
      <c r="R44" s="167" t="s">
        <v>139</v>
      </c>
      <c r="S44" s="167" t="s">
        <v>140</v>
      </c>
      <c r="T44" s="168" t="s">
        <v>140</v>
      </c>
      <c r="U44" s="156">
        <v>2.9000000000000001E-2</v>
      </c>
      <c r="V44" s="156">
        <f>ROUND(E44*U44,2)</f>
        <v>3.6</v>
      </c>
      <c r="W44" s="156"/>
      <c r="X44" s="156" t="s">
        <v>141</v>
      </c>
      <c r="Y44" s="156" t="s">
        <v>142</v>
      </c>
      <c r="Z44" s="146"/>
      <c r="AA44" s="146"/>
      <c r="AB44" s="146"/>
      <c r="AC44" s="146"/>
      <c r="AD44" s="146"/>
      <c r="AE44" s="146"/>
      <c r="AF44" s="146"/>
      <c r="AG44" s="146" t="s">
        <v>162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>
      <c r="A45" s="162">
        <v>24</v>
      </c>
      <c r="B45" s="163" t="s">
        <v>211</v>
      </c>
      <c r="C45" s="171" t="s">
        <v>212</v>
      </c>
      <c r="D45" s="164" t="s">
        <v>138</v>
      </c>
      <c r="E45" s="165">
        <v>86</v>
      </c>
      <c r="F45" s="166"/>
      <c r="G45" s="167">
        <f>ROUND(E45*F45,2)</f>
        <v>0</v>
      </c>
      <c r="H45" s="166"/>
      <c r="I45" s="167">
        <f>ROUND(E45*H45,2)</f>
        <v>0</v>
      </c>
      <c r="J45" s="166"/>
      <c r="K45" s="167">
        <f>ROUND(E45*J45,2)</f>
        <v>0</v>
      </c>
      <c r="L45" s="167">
        <v>21</v>
      </c>
      <c r="M45" s="167">
        <f>G45*(1+L45/100)</f>
        <v>0</v>
      </c>
      <c r="N45" s="165">
        <v>0.33206000000000002</v>
      </c>
      <c r="O45" s="165">
        <f>ROUND(E45*N45,2)</f>
        <v>28.56</v>
      </c>
      <c r="P45" s="165">
        <v>0</v>
      </c>
      <c r="Q45" s="165">
        <f>ROUND(E45*P45,2)</f>
        <v>0</v>
      </c>
      <c r="R45" s="167" t="s">
        <v>139</v>
      </c>
      <c r="S45" s="167" t="s">
        <v>140</v>
      </c>
      <c r="T45" s="168" t="s">
        <v>140</v>
      </c>
      <c r="U45" s="156">
        <v>2.5000000000000001E-2</v>
      </c>
      <c r="V45" s="156">
        <f>ROUND(E45*U45,2)</f>
        <v>2.15</v>
      </c>
      <c r="W45" s="156"/>
      <c r="X45" s="156" t="s">
        <v>141</v>
      </c>
      <c r="Y45" s="156" t="s">
        <v>142</v>
      </c>
      <c r="Z45" s="146"/>
      <c r="AA45" s="146"/>
      <c r="AB45" s="146"/>
      <c r="AC45" s="146"/>
      <c r="AD45" s="146"/>
      <c r="AE45" s="146"/>
      <c r="AF45" s="146"/>
      <c r="AG45" s="146" t="s">
        <v>143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2">
      <c r="A46" s="153"/>
      <c r="B46" s="154"/>
      <c r="C46" s="230" t="s">
        <v>213</v>
      </c>
      <c r="D46" s="231"/>
      <c r="E46" s="231"/>
      <c r="F46" s="231"/>
      <c r="G46" s="231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145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>
      <c r="A47" s="162">
        <v>25</v>
      </c>
      <c r="B47" s="163" t="s">
        <v>214</v>
      </c>
      <c r="C47" s="171" t="s">
        <v>215</v>
      </c>
      <c r="D47" s="164" t="s">
        <v>138</v>
      </c>
      <c r="E47" s="165">
        <v>38</v>
      </c>
      <c r="F47" s="166"/>
      <c r="G47" s="167">
        <f>ROUND(E47*F47,2)</f>
        <v>0</v>
      </c>
      <c r="H47" s="166"/>
      <c r="I47" s="167">
        <f>ROUND(E47*H47,2)</f>
        <v>0</v>
      </c>
      <c r="J47" s="166"/>
      <c r="K47" s="167">
        <f>ROUND(E47*J47,2)</f>
        <v>0</v>
      </c>
      <c r="L47" s="167">
        <v>21</v>
      </c>
      <c r="M47" s="167">
        <f>G47*(1+L47/100)</f>
        <v>0</v>
      </c>
      <c r="N47" s="165">
        <v>0.45977000000000001</v>
      </c>
      <c r="O47" s="165">
        <f>ROUND(E47*N47,2)</f>
        <v>17.47</v>
      </c>
      <c r="P47" s="165">
        <v>0</v>
      </c>
      <c r="Q47" s="165">
        <f>ROUND(E47*P47,2)</f>
        <v>0</v>
      </c>
      <c r="R47" s="167" t="s">
        <v>139</v>
      </c>
      <c r="S47" s="167" t="s">
        <v>140</v>
      </c>
      <c r="T47" s="168" t="s">
        <v>140</v>
      </c>
      <c r="U47" s="156">
        <v>0.03</v>
      </c>
      <c r="V47" s="156">
        <f>ROUND(E47*U47,2)</f>
        <v>1.1399999999999999</v>
      </c>
      <c r="W47" s="156"/>
      <c r="X47" s="156" t="s">
        <v>141</v>
      </c>
      <c r="Y47" s="156" t="s">
        <v>142</v>
      </c>
      <c r="Z47" s="146"/>
      <c r="AA47" s="146"/>
      <c r="AB47" s="146"/>
      <c r="AC47" s="146"/>
      <c r="AD47" s="146"/>
      <c r="AE47" s="146"/>
      <c r="AF47" s="146"/>
      <c r="AG47" s="146" t="s">
        <v>143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>
      <c r="A48" s="153"/>
      <c r="B48" s="154"/>
      <c r="C48" s="230" t="s">
        <v>213</v>
      </c>
      <c r="D48" s="231"/>
      <c r="E48" s="231"/>
      <c r="F48" s="231"/>
      <c r="G48" s="231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145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>
      <c r="A49" s="162">
        <v>26</v>
      </c>
      <c r="B49" s="163" t="s">
        <v>216</v>
      </c>
      <c r="C49" s="171" t="s">
        <v>217</v>
      </c>
      <c r="D49" s="164" t="s">
        <v>138</v>
      </c>
      <c r="E49" s="165">
        <v>176</v>
      </c>
      <c r="F49" s="166"/>
      <c r="G49" s="167">
        <f>ROUND(E49*F49,2)</f>
        <v>0</v>
      </c>
      <c r="H49" s="166"/>
      <c r="I49" s="167">
        <f>ROUND(E49*H49,2)</f>
        <v>0</v>
      </c>
      <c r="J49" s="166"/>
      <c r="K49" s="167">
        <f>ROUND(E49*J49,2)</f>
        <v>0</v>
      </c>
      <c r="L49" s="167">
        <v>21</v>
      </c>
      <c r="M49" s="167">
        <f>G49*(1+L49/100)</f>
        <v>0</v>
      </c>
      <c r="N49" s="165">
        <v>2.0000000000000001E-4</v>
      </c>
      <c r="O49" s="165">
        <f>ROUND(E49*N49,2)</f>
        <v>0.04</v>
      </c>
      <c r="P49" s="165">
        <v>0</v>
      </c>
      <c r="Q49" s="165">
        <f>ROUND(E49*P49,2)</f>
        <v>0</v>
      </c>
      <c r="R49" s="167" t="s">
        <v>139</v>
      </c>
      <c r="S49" s="167" t="s">
        <v>140</v>
      </c>
      <c r="T49" s="168" t="s">
        <v>140</v>
      </c>
      <c r="U49" s="156">
        <v>2E-3</v>
      </c>
      <c r="V49" s="156">
        <f>ROUND(E49*U49,2)</f>
        <v>0.35</v>
      </c>
      <c r="W49" s="156"/>
      <c r="X49" s="156" t="s">
        <v>141</v>
      </c>
      <c r="Y49" s="156" t="s">
        <v>142</v>
      </c>
      <c r="Z49" s="146"/>
      <c r="AA49" s="146"/>
      <c r="AB49" s="146"/>
      <c r="AC49" s="146"/>
      <c r="AD49" s="146"/>
      <c r="AE49" s="146"/>
      <c r="AF49" s="146"/>
      <c r="AG49" s="146" t="s">
        <v>143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2">
      <c r="A50" s="153"/>
      <c r="B50" s="154"/>
      <c r="C50" s="230" t="s">
        <v>218</v>
      </c>
      <c r="D50" s="231"/>
      <c r="E50" s="231"/>
      <c r="F50" s="231"/>
      <c r="G50" s="231"/>
      <c r="H50" s="156"/>
      <c r="I50" s="156"/>
      <c r="J50" s="156"/>
      <c r="K50" s="156"/>
      <c r="L50" s="156"/>
      <c r="M50" s="156"/>
      <c r="N50" s="155"/>
      <c r="O50" s="155"/>
      <c r="P50" s="155"/>
      <c r="Q50" s="155"/>
      <c r="R50" s="156"/>
      <c r="S50" s="156"/>
      <c r="T50" s="156"/>
      <c r="U50" s="156"/>
      <c r="V50" s="156"/>
      <c r="W50" s="156"/>
      <c r="X50" s="156"/>
      <c r="Y50" s="156"/>
      <c r="Z50" s="146"/>
      <c r="AA50" s="146"/>
      <c r="AB50" s="146"/>
      <c r="AC50" s="146"/>
      <c r="AD50" s="146"/>
      <c r="AE50" s="146"/>
      <c r="AF50" s="146"/>
      <c r="AG50" s="146" t="s">
        <v>145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ht="22.5" outlineLevel="1">
      <c r="A51" s="162">
        <v>27</v>
      </c>
      <c r="B51" s="163" t="s">
        <v>219</v>
      </c>
      <c r="C51" s="171" t="s">
        <v>220</v>
      </c>
      <c r="D51" s="164" t="s">
        <v>138</v>
      </c>
      <c r="E51" s="165">
        <v>176</v>
      </c>
      <c r="F51" s="166"/>
      <c r="G51" s="167">
        <f>ROUND(E51*F51,2)</f>
        <v>0</v>
      </c>
      <c r="H51" s="166"/>
      <c r="I51" s="167">
        <f>ROUND(E51*H51,2)</f>
        <v>0</v>
      </c>
      <c r="J51" s="166"/>
      <c r="K51" s="167">
        <f>ROUND(E51*J51,2)</f>
        <v>0</v>
      </c>
      <c r="L51" s="167">
        <v>21</v>
      </c>
      <c r="M51" s="167">
        <f>G51*(1+L51/100)</f>
        <v>0</v>
      </c>
      <c r="N51" s="165">
        <v>0.12966</v>
      </c>
      <c r="O51" s="165">
        <f>ROUND(E51*N51,2)</f>
        <v>22.82</v>
      </c>
      <c r="P51" s="165">
        <v>0</v>
      </c>
      <c r="Q51" s="165">
        <f>ROUND(E51*P51,2)</f>
        <v>0</v>
      </c>
      <c r="R51" s="167" t="s">
        <v>139</v>
      </c>
      <c r="S51" s="167" t="s">
        <v>140</v>
      </c>
      <c r="T51" s="168" t="s">
        <v>140</v>
      </c>
      <c r="U51" s="156">
        <v>0.02</v>
      </c>
      <c r="V51" s="156">
        <f>ROUND(E51*U51,2)</f>
        <v>3.52</v>
      </c>
      <c r="W51" s="156"/>
      <c r="X51" s="156" t="s">
        <v>141</v>
      </c>
      <c r="Y51" s="156" t="s">
        <v>142</v>
      </c>
      <c r="Z51" s="146"/>
      <c r="AA51" s="146"/>
      <c r="AB51" s="146"/>
      <c r="AC51" s="146"/>
      <c r="AD51" s="146"/>
      <c r="AE51" s="146"/>
      <c r="AF51" s="146"/>
      <c r="AG51" s="146" t="s">
        <v>143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ht="22.5" outlineLevel="1">
      <c r="A52" s="162">
        <v>28</v>
      </c>
      <c r="B52" s="163" t="s">
        <v>221</v>
      </c>
      <c r="C52" s="171" t="s">
        <v>222</v>
      </c>
      <c r="D52" s="164" t="s">
        <v>138</v>
      </c>
      <c r="E52" s="165">
        <v>86</v>
      </c>
      <c r="F52" s="166"/>
      <c r="G52" s="167">
        <f>ROUND(E52*F52,2)</f>
        <v>0</v>
      </c>
      <c r="H52" s="166"/>
      <c r="I52" s="167">
        <f>ROUND(E52*H52,2)</f>
        <v>0</v>
      </c>
      <c r="J52" s="166"/>
      <c r="K52" s="167">
        <f>ROUND(E52*J52,2)</f>
        <v>0</v>
      </c>
      <c r="L52" s="167">
        <v>21</v>
      </c>
      <c r="M52" s="167">
        <f>G52*(1+L52/100)</f>
        <v>0</v>
      </c>
      <c r="N52" s="165">
        <v>0.18151999999999999</v>
      </c>
      <c r="O52" s="165">
        <f>ROUND(E52*N52,2)</f>
        <v>15.61</v>
      </c>
      <c r="P52" s="165">
        <v>0</v>
      </c>
      <c r="Q52" s="165">
        <f>ROUND(E52*P52,2)</f>
        <v>0</v>
      </c>
      <c r="R52" s="167" t="s">
        <v>139</v>
      </c>
      <c r="S52" s="167" t="s">
        <v>140</v>
      </c>
      <c r="T52" s="168" t="s">
        <v>140</v>
      </c>
      <c r="U52" s="156">
        <v>2.7E-2</v>
      </c>
      <c r="V52" s="156">
        <f>ROUND(E52*U52,2)</f>
        <v>2.3199999999999998</v>
      </c>
      <c r="W52" s="156"/>
      <c r="X52" s="156" t="s">
        <v>141</v>
      </c>
      <c r="Y52" s="156" t="s">
        <v>142</v>
      </c>
      <c r="Z52" s="146"/>
      <c r="AA52" s="146"/>
      <c r="AB52" s="146"/>
      <c r="AC52" s="146"/>
      <c r="AD52" s="146"/>
      <c r="AE52" s="146"/>
      <c r="AF52" s="146"/>
      <c r="AG52" s="146" t="s">
        <v>143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>
      <c r="A53" s="162">
        <v>29</v>
      </c>
      <c r="B53" s="163" t="s">
        <v>223</v>
      </c>
      <c r="C53" s="171" t="s">
        <v>224</v>
      </c>
      <c r="D53" s="164" t="s">
        <v>138</v>
      </c>
      <c r="E53" s="165">
        <v>16</v>
      </c>
      <c r="F53" s="166"/>
      <c r="G53" s="167">
        <f>ROUND(E53*F53,2)</f>
        <v>0</v>
      </c>
      <c r="H53" s="166"/>
      <c r="I53" s="167">
        <f>ROUND(E53*H53,2)</f>
        <v>0</v>
      </c>
      <c r="J53" s="166"/>
      <c r="K53" s="167">
        <f>ROUND(E53*J53,2)</f>
        <v>0</v>
      </c>
      <c r="L53" s="167">
        <v>21</v>
      </c>
      <c r="M53" s="167">
        <f>G53*(1+L53/100)</f>
        <v>0</v>
      </c>
      <c r="N53" s="165">
        <v>0.31387999999999999</v>
      </c>
      <c r="O53" s="165">
        <f>ROUND(E53*N53,2)</f>
        <v>5.0199999999999996</v>
      </c>
      <c r="P53" s="165">
        <v>0</v>
      </c>
      <c r="Q53" s="165">
        <f>ROUND(E53*P53,2)</f>
        <v>0</v>
      </c>
      <c r="R53" s="167" t="s">
        <v>139</v>
      </c>
      <c r="S53" s="167" t="s">
        <v>140</v>
      </c>
      <c r="T53" s="168" t="s">
        <v>140</v>
      </c>
      <c r="U53" s="156">
        <v>1.208</v>
      </c>
      <c r="V53" s="156">
        <f>ROUND(E53*U53,2)</f>
        <v>19.329999999999998</v>
      </c>
      <c r="W53" s="156"/>
      <c r="X53" s="156" t="s">
        <v>141</v>
      </c>
      <c r="Y53" s="156" t="s">
        <v>142</v>
      </c>
      <c r="Z53" s="146"/>
      <c r="AA53" s="146"/>
      <c r="AB53" s="146"/>
      <c r="AC53" s="146"/>
      <c r="AD53" s="146"/>
      <c r="AE53" s="146"/>
      <c r="AF53" s="146"/>
      <c r="AG53" s="146" t="s">
        <v>143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2">
      <c r="A54" s="153"/>
      <c r="B54" s="154"/>
      <c r="C54" s="230" t="s">
        <v>225</v>
      </c>
      <c r="D54" s="231"/>
      <c r="E54" s="231"/>
      <c r="F54" s="231"/>
      <c r="G54" s="231"/>
      <c r="H54" s="156"/>
      <c r="I54" s="156"/>
      <c r="J54" s="156"/>
      <c r="K54" s="156"/>
      <c r="L54" s="156"/>
      <c r="M54" s="156"/>
      <c r="N54" s="155"/>
      <c r="O54" s="155"/>
      <c r="P54" s="155"/>
      <c r="Q54" s="155"/>
      <c r="R54" s="156"/>
      <c r="S54" s="156"/>
      <c r="T54" s="156"/>
      <c r="U54" s="156"/>
      <c r="V54" s="156"/>
      <c r="W54" s="156"/>
      <c r="X54" s="156"/>
      <c r="Y54" s="156"/>
      <c r="Z54" s="146"/>
      <c r="AA54" s="146"/>
      <c r="AB54" s="146"/>
      <c r="AC54" s="146"/>
      <c r="AD54" s="146"/>
      <c r="AE54" s="146"/>
      <c r="AF54" s="146"/>
      <c r="AG54" s="146" t="s">
        <v>145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69" t="str">
        <f>C54</f>
        <v>s provedením lože do 50 mm, s vyplněním spár, s dvojím beraněním a se smetením přebytečného materiálu na krajnici</v>
      </c>
      <c r="BB54" s="146"/>
      <c r="BC54" s="146"/>
      <c r="BD54" s="146"/>
      <c r="BE54" s="146"/>
      <c r="BF54" s="146"/>
      <c r="BG54" s="146"/>
      <c r="BH54" s="146"/>
    </row>
    <row r="55" spans="1:60" outlineLevel="1">
      <c r="A55" s="162">
        <v>30</v>
      </c>
      <c r="B55" s="163" t="s">
        <v>226</v>
      </c>
      <c r="C55" s="171" t="s">
        <v>227</v>
      </c>
      <c r="D55" s="164" t="s">
        <v>138</v>
      </c>
      <c r="E55" s="165">
        <v>104</v>
      </c>
      <c r="F55" s="166"/>
      <c r="G55" s="167">
        <f>ROUND(E55*F55,2)</f>
        <v>0</v>
      </c>
      <c r="H55" s="166"/>
      <c r="I55" s="167">
        <f>ROUND(E55*H55,2)</f>
        <v>0</v>
      </c>
      <c r="J55" s="166"/>
      <c r="K55" s="167">
        <f>ROUND(E55*J55,2)</f>
        <v>0</v>
      </c>
      <c r="L55" s="167">
        <v>21</v>
      </c>
      <c r="M55" s="167">
        <f>G55*(1+L55/100)</f>
        <v>0</v>
      </c>
      <c r="N55" s="165">
        <v>7.3899999999999993E-2</v>
      </c>
      <c r="O55" s="165">
        <f>ROUND(E55*N55,2)</f>
        <v>7.69</v>
      </c>
      <c r="P55" s="165">
        <v>0</v>
      </c>
      <c r="Q55" s="165">
        <f>ROUND(E55*P55,2)</f>
        <v>0</v>
      </c>
      <c r="R55" s="167" t="s">
        <v>139</v>
      </c>
      <c r="S55" s="167" t="s">
        <v>140</v>
      </c>
      <c r="T55" s="168" t="s">
        <v>140</v>
      </c>
      <c r="U55" s="156">
        <v>0.48</v>
      </c>
      <c r="V55" s="156">
        <f>ROUND(E55*U55,2)</f>
        <v>49.92</v>
      </c>
      <c r="W55" s="156"/>
      <c r="X55" s="156" t="s">
        <v>141</v>
      </c>
      <c r="Y55" s="156" t="s">
        <v>142</v>
      </c>
      <c r="Z55" s="146"/>
      <c r="AA55" s="146"/>
      <c r="AB55" s="146"/>
      <c r="AC55" s="146"/>
      <c r="AD55" s="146"/>
      <c r="AE55" s="146"/>
      <c r="AF55" s="146"/>
      <c r="AG55" s="146" t="s">
        <v>162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ht="22.5" outlineLevel="2">
      <c r="A56" s="153"/>
      <c r="B56" s="154"/>
      <c r="C56" s="230" t="s">
        <v>228</v>
      </c>
      <c r="D56" s="231"/>
      <c r="E56" s="231"/>
      <c r="F56" s="231"/>
      <c r="G56" s="231"/>
      <c r="H56" s="156"/>
      <c r="I56" s="156"/>
      <c r="J56" s="156"/>
      <c r="K56" s="156"/>
      <c r="L56" s="156"/>
      <c r="M56" s="156"/>
      <c r="N56" s="155"/>
      <c r="O56" s="155"/>
      <c r="P56" s="155"/>
      <c r="Q56" s="155"/>
      <c r="R56" s="156"/>
      <c r="S56" s="156"/>
      <c r="T56" s="156"/>
      <c r="U56" s="156"/>
      <c r="V56" s="156"/>
      <c r="W56" s="156"/>
      <c r="X56" s="156"/>
      <c r="Y56" s="156"/>
      <c r="Z56" s="146"/>
      <c r="AA56" s="146"/>
      <c r="AB56" s="146"/>
      <c r="AC56" s="146"/>
      <c r="AD56" s="146"/>
      <c r="AE56" s="146"/>
      <c r="AF56" s="146"/>
      <c r="AG56" s="146" t="s">
        <v>145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69" t="str">
        <f>C56</f>
        <v>s provedením lože z kameniva drceného, s vyplněním spár, s dvojitým hutněním a se smetením přebytečného materiálu na krajnici. S dodáním hmot pro lože a výplň spár.</v>
      </c>
      <c r="BB56" s="146"/>
      <c r="BC56" s="146"/>
      <c r="BD56" s="146"/>
      <c r="BE56" s="146"/>
      <c r="BF56" s="146"/>
      <c r="BG56" s="146"/>
      <c r="BH56" s="146"/>
    </row>
    <row r="57" spans="1:60" outlineLevel="1">
      <c r="A57" s="162">
        <v>31</v>
      </c>
      <c r="B57" s="163" t="s">
        <v>229</v>
      </c>
      <c r="C57" s="171" t="s">
        <v>230</v>
      </c>
      <c r="D57" s="164" t="s">
        <v>138</v>
      </c>
      <c r="E57" s="165">
        <v>11</v>
      </c>
      <c r="F57" s="166"/>
      <c r="G57" s="167">
        <f>ROUND(E57*F57,2)</f>
        <v>0</v>
      </c>
      <c r="H57" s="166"/>
      <c r="I57" s="167">
        <f>ROUND(E57*H57,2)</f>
        <v>0</v>
      </c>
      <c r="J57" s="166"/>
      <c r="K57" s="167">
        <f>ROUND(E57*J57,2)</f>
        <v>0</v>
      </c>
      <c r="L57" s="167">
        <v>21</v>
      </c>
      <c r="M57" s="167">
        <f>G57*(1+L57/100)</f>
        <v>0</v>
      </c>
      <c r="N57" s="165">
        <v>1.4999999999999999E-2</v>
      </c>
      <c r="O57" s="165">
        <f>ROUND(E57*N57,2)</f>
        <v>0.17</v>
      </c>
      <c r="P57" s="165">
        <v>0</v>
      </c>
      <c r="Q57" s="165">
        <f>ROUND(E57*P57,2)</f>
        <v>0</v>
      </c>
      <c r="R57" s="167" t="s">
        <v>139</v>
      </c>
      <c r="S57" s="167" t="s">
        <v>140</v>
      </c>
      <c r="T57" s="168" t="s">
        <v>140</v>
      </c>
      <c r="U57" s="156">
        <v>0.39400000000000002</v>
      </c>
      <c r="V57" s="156">
        <f>ROUND(E57*U57,2)</f>
        <v>4.33</v>
      </c>
      <c r="W57" s="156"/>
      <c r="X57" s="156" t="s">
        <v>141</v>
      </c>
      <c r="Y57" s="156" t="s">
        <v>142</v>
      </c>
      <c r="Z57" s="146"/>
      <c r="AA57" s="146"/>
      <c r="AB57" s="146"/>
      <c r="AC57" s="146"/>
      <c r="AD57" s="146"/>
      <c r="AE57" s="146"/>
      <c r="AF57" s="146"/>
      <c r="AG57" s="146" t="s">
        <v>143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2">
      <c r="A58" s="153"/>
      <c r="B58" s="154"/>
      <c r="C58" s="230" t="s">
        <v>231</v>
      </c>
      <c r="D58" s="231"/>
      <c r="E58" s="231"/>
      <c r="F58" s="231"/>
      <c r="G58" s="231"/>
      <c r="H58" s="156"/>
      <c r="I58" s="156"/>
      <c r="J58" s="156"/>
      <c r="K58" s="156"/>
      <c r="L58" s="156"/>
      <c r="M58" s="156"/>
      <c r="N58" s="155"/>
      <c r="O58" s="155"/>
      <c r="P58" s="155"/>
      <c r="Q58" s="155"/>
      <c r="R58" s="156"/>
      <c r="S58" s="156"/>
      <c r="T58" s="156"/>
      <c r="U58" s="156"/>
      <c r="V58" s="156"/>
      <c r="W58" s="156"/>
      <c r="X58" s="156"/>
      <c r="Y58" s="156"/>
      <c r="Z58" s="146"/>
      <c r="AA58" s="146"/>
      <c r="AB58" s="146"/>
      <c r="AC58" s="146"/>
      <c r="AD58" s="146"/>
      <c r="AE58" s="146"/>
      <c r="AF58" s="146"/>
      <c r="AG58" s="146" t="s">
        <v>145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>
      <c r="A59" s="162">
        <v>32</v>
      </c>
      <c r="B59" s="163" t="s">
        <v>232</v>
      </c>
      <c r="C59" s="171" t="s">
        <v>233</v>
      </c>
      <c r="D59" s="164" t="s">
        <v>138</v>
      </c>
      <c r="E59" s="165">
        <v>13.2</v>
      </c>
      <c r="F59" s="166"/>
      <c r="G59" s="167">
        <f>ROUND(E59*F59,2)</f>
        <v>0</v>
      </c>
      <c r="H59" s="166"/>
      <c r="I59" s="167">
        <f>ROUND(E59*H59,2)</f>
        <v>0</v>
      </c>
      <c r="J59" s="166"/>
      <c r="K59" s="167">
        <f>ROUND(E59*J59,2)</f>
        <v>0</v>
      </c>
      <c r="L59" s="167">
        <v>21</v>
      </c>
      <c r="M59" s="167">
        <f>G59*(1+L59/100)</f>
        <v>0</v>
      </c>
      <c r="N59" s="165">
        <v>0.13100000000000001</v>
      </c>
      <c r="O59" s="165">
        <f>ROUND(E59*N59,2)</f>
        <v>1.73</v>
      </c>
      <c r="P59" s="165">
        <v>0</v>
      </c>
      <c r="Q59" s="165">
        <f>ROUND(E59*P59,2)</f>
        <v>0</v>
      </c>
      <c r="R59" s="167"/>
      <c r="S59" s="167" t="s">
        <v>197</v>
      </c>
      <c r="T59" s="168" t="s">
        <v>198</v>
      </c>
      <c r="U59" s="156">
        <v>0</v>
      </c>
      <c r="V59" s="156">
        <f>ROUND(E59*U59,2)</f>
        <v>0</v>
      </c>
      <c r="W59" s="156"/>
      <c r="X59" s="156" t="s">
        <v>203</v>
      </c>
      <c r="Y59" s="156" t="s">
        <v>142</v>
      </c>
      <c r="Z59" s="146"/>
      <c r="AA59" s="146"/>
      <c r="AB59" s="146"/>
      <c r="AC59" s="146"/>
      <c r="AD59" s="146"/>
      <c r="AE59" s="146"/>
      <c r="AF59" s="146"/>
      <c r="AG59" s="146" t="s">
        <v>204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>
      <c r="A60" s="162">
        <v>33</v>
      </c>
      <c r="B60" s="163" t="s">
        <v>234</v>
      </c>
      <c r="C60" s="171" t="s">
        <v>235</v>
      </c>
      <c r="D60" s="164" t="s">
        <v>138</v>
      </c>
      <c r="E60" s="165">
        <v>17.600000000000001</v>
      </c>
      <c r="F60" s="166"/>
      <c r="G60" s="167">
        <f>ROUND(E60*F60,2)</f>
        <v>0</v>
      </c>
      <c r="H60" s="166"/>
      <c r="I60" s="167">
        <f>ROUND(E60*H60,2)</f>
        <v>0</v>
      </c>
      <c r="J60" s="166"/>
      <c r="K60" s="167">
        <f>ROUND(E60*J60,2)</f>
        <v>0</v>
      </c>
      <c r="L60" s="167">
        <v>21</v>
      </c>
      <c r="M60" s="167">
        <f>G60*(1+L60/100)</f>
        <v>0</v>
      </c>
      <c r="N60" s="165">
        <v>0.2</v>
      </c>
      <c r="O60" s="165">
        <f>ROUND(E60*N60,2)</f>
        <v>3.52</v>
      </c>
      <c r="P60" s="165">
        <v>0</v>
      </c>
      <c r="Q60" s="165">
        <f>ROUND(E60*P60,2)</f>
        <v>0</v>
      </c>
      <c r="R60" s="167" t="s">
        <v>202</v>
      </c>
      <c r="S60" s="167" t="s">
        <v>140</v>
      </c>
      <c r="T60" s="168" t="s">
        <v>140</v>
      </c>
      <c r="U60" s="156">
        <v>0</v>
      </c>
      <c r="V60" s="156">
        <f>ROUND(E60*U60,2)</f>
        <v>0</v>
      </c>
      <c r="W60" s="156"/>
      <c r="X60" s="156" t="s">
        <v>203</v>
      </c>
      <c r="Y60" s="156" t="s">
        <v>142</v>
      </c>
      <c r="Z60" s="146"/>
      <c r="AA60" s="146"/>
      <c r="AB60" s="146"/>
      <c r="AC60" s="146"/>
      <c r="AD60" s="146"/>
      <c r="AE60" s="146"/>
      <c r="AF60" s="146"/>
      <c r="AG60" s="146" t="s">
        <v>236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>
      <c r="A61" s="162">
        <v>34</v>
      </c>
      <c r="B61" s="163" t="s">
        <v>237</v>
      </c>
      <c r="C61" s="171" t="s">
        <v>238</v>
      </c>
      <c r="D61" s="164" t="s">
        <v>138</v>
      </c>
      <c r="E61" s="165">
        <v>77</v>
      </c>
      <c r="F61" s="166"/>
      <c r="G61" s="167">
        <f>ROUND(E61*F61,2)</f>
        <v>0</v>
      </c>
      <c r="H61" s="166"/>
      <c r="I61" s="167">
        <f>ROUND(E61*H61,2)</f>
        <v>0</v>
      </c>
      <c r="J61" s="166"/>
      <c r="K61" s="167">
        <f>ROUND(E61*J61,2)</f>
        <v>0</v>
      </c>
      <c r="L61" s="167">
        <v>21</v>
      </c>
      <c r="M61" s="167">
        <f>G61*(1+L61/100)</f>
        <v>0</v>
      </c>
      <c r="N61" s="165">
        <v>0.17599999999999999</v>
      </c>
      <c r="O61" s="165">
        <f>ROUND(E61*N61,2)</f>
        <v>13.55</v>
      </c>
      <c r="P61" s="165">
        <v>0</v>
      </c>
      <c r="Q61" s="165">
        <f>ROUND(E61*P61,2)</f>
        <v>0</v>
      </c>
      <c r="R61" s="167" t="s">
        <v>202</v>
      </c>
      <c r="S61" s="167" t="s">
        <v>140</v>
      </c>
      <c r="T61" s="168" t="s">
        <v>140</v>
      </c>
      <c r="U61" s="156">
        <v>0</v>
      </c>
      <c r="V61" s="156">
        <f>ROUND(E61*U61,2)</f>
        <v>0</v>
      </c>
      <c r="W61" s="156"/>
      <c r="X61" s="156" t="s">
        <v>203</v>
      </c>
      <c r="Y61" s="156" t="s">
        <v>142</v>
      </c>
      <c r="Z61" s="146"/>
      <c r="AA61" s="146"/>
      <c r="AB61" s="146"/>
      <c r="AC61" s="146"/>
      <c r="AD61" s="146"/>
      <c r="AE61" s="146"/>
      <c r="AF61" s="146"/>
      <c r="AG61" s="146" t="s">
        <v>204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>
      <c r="A62" s="162">
        <v>35</v>
      </c>
      <c r="B62" s="163" t="s">
        <v>239</v>
      </c>
      <c r="C62" s="171" t="s">
        <v>238</v>
      </c>
      <c r="D62" s="164" t="s">
        <v>138</v>
      </c>
      <c r="E62" s="165">
        <v>24.2</v>
      </c>
      <c r="F62" s="166"/>
      <c r="G62" s="167">
        <f>ROUND(E62*F62,2)</f>
        <v>0</v>
      </c>
      <c r="H62" s="166"/>
      <c r="I62" s="167">
        <f>ROUND(E62*H62,2)</f>
        <v>0</v>
      </c>
      <c r="J62" s="166"/>
      <c r="K62" s="167">
        <f>ROUND(E62*J62,2)</f>
        <v>0</v>
      </c>
      <c r="L62" s="167">
        <v>21</v>
      </c>
      <c r="M62" s="167">
        <f>G62*(1+L62/100)</f>
        <v>0</v>
      </c>
      <c r="N62" s="165">
        <v>0.17599999999999999</v>
      </c>
      <c r="O62" s="165">
        <f>ROUND(E62*N62,2)</f>
        <v>4.26</v>
      </c>
      <c r="P62" s="165">
        <v>0</v>
      </c>
      <c r="Q62" s="165">
        <f>ROUND(E62*P62,2)</f>
        <v>0</v>
      </c>
      <c r="R62" s="167" t="s">
        <v>202</v>
      </c>
      <c r="S62" s="167" t="s">
        <v>140</v>
      </c>
      <c r="T62" s="168" t="s">
        <v>140</v>
      </c>
      <c r="U62" s="156">
        <v>0</v>
      </c>
      <c r="V62" s="156">
        <f>ROUND(E62*U62,2)</f>
        <v>0</v>
      </c>
      <c r="W62" s="156"/>
      <c r="X62" s="156" t="s">
        <v>203</v>
      </c>
      <c r="Y62" s="156" t="s">
        <v>142</v>
      </c>
      <c r="Z62" s="146"/>
      <c r="AA62" s="146"/>
      <c r="AB62" s="146"/>
      <c r="AC62" s="146"/>
      <c r="AD62" s="146"/>
      <c r="AE62" s="146"/>
      <c r="AF62" s="146"/>
      <c r="AG62" s="146" t="s">
        <v>204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>
      <c r="A63" s="149" t="s">
        <v>134</v>
      </c>
      <c r="B63" s="150" t="s">
        <v>86</v>
      </c>
      <c r="C63" s="170" t="s">
        <v>87</v>
      </c>
      <c r="D63" s="158"/>
      <c r="E63" s="159"/>
      <c r="F63" s="160"/>
      <c r="G63" s="160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59"/>
      <c r="O63" s="159">
        <f>SUM(O64:O67)</f>
        <v>1.1099999999999999</v>
      </c>
      <c r="P63" s="159"/>
      <c r="Q63" s="159">
        <f>SUM(Q64:Q67)</f>
        <v>0</v>
      </c>
      <c r="R63" s="160"/>
      <c r="S63" s="160"/>
      <c r="T63" s="161"/>
      <c r="U63" s="157"/>
      <c r="V63" s="157">
        <f>SUM(V64:V67)</f>
        <v>7.63</v>
      </c>
      <c r="W63" s="157"/>
      <c r="X63" s="157"/>
      <c r="Y63" s="157"/>
      <c r="AG63" t="s">
        <v>135</v>
      </c>
    </row>
    <row r="64" spans="1:60" outlineLevel="1">
      <c r="A64" s="162">
        <v>36</v>
      </c>
      <c r="B64" s="163" t="s">
        <v>240</v>
      </c>
      <c r="C64" s="171" t="s">
        <v>241</v>
      </c>
      <c r="D64" s="164" t="s">
        <v>242</v>
      </c>
      <c r="E64" s="165">
        <v>2</v>
      </c>
      <c r="F64" s="166"/>
      <c r="G64" s="167">
        <f>ROUND(E64*F64,2)</f>
        <v>0</v>
      </c>
      <c r="H64" s="166"/>
      <c r="I64" s="167">
        <f>ROUND(E64*H64,2)</f>
        <v>0</v>
      </c>
      <c r="J64" s="166"/>
      <c r="K64" s="167">
        <f>ROUND(E64*J64,2)</f>
        <v>0</v>
      </c>
      <c r="L64" s="167">
        <v>21</v>
      </c>
      <c r="M64" s="167">
        <f>G64*(1+L64/100)</f>
        <v>0</v>
      </c>
      <c r="N64" s="165">
        <v>0.43093999999999999</v>
      </c>
      <c r="O64" s="165">
        <f>ROUND(E64*N64,2)</f>
        <v>0.86</v>
      </c>
      <c r="P64" s="165">
        <v>0</v>
      </c>
      <c r="Q64" s="165">
        <f>ROUND(E64*P64,2)</f>
        <v>0</v>
      </c>
      <c r="R64" s="167" t="s">
        <v>139</v>
      </c>
      <c r="S64" s="167" t="s">
        <v>140</v>
      </c>
      <c r="T64" s="168" t="s">
        <v>140</v>
      </c>
      <c r="U64" s="156">
        <v>3.8170000000000002</v>
      </c>
      <c r="V64" s="156">
        <f>ROUND(E64*U64,2)</f>
        <v>7.63</v>
      </c>
      <c r="W64" s="156"/>
      <c r="X64" s="156" t="s">
        <v>141</v>
      </c>
      <c r="Y64" s="156" t="s">
        <v>142</v>
      </c>
      <c r="Z64" s="146"/>
      <c r="AA64" s="146"/>
      <c r="AB64" s="146"/>
      <c r="AC64" s="146"/>
      <c r="AD64" s="146"/>
      <c r="AE64" s="146"/>
      <c r="AF64" s="146"/>
      <c r="AG64" s="146" t="s">
        <v>143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ht="33.75" outlineLevel="2">
      <c r="A65" s="153"/>
      <c r="B65" s="154"/>
      <c r="C65" s="230" t="s">
        <v>243</v>
      </c>
      <c r="D65" s="231"/>
      <c r="E65" s="231"/>
      <c r="F65" s="231"/>
      <c r="G65" s="231"/>
      <c r="H65" s="156"/>
      <c r="I65" s="156"/>
      <c r="J65" s="156"/>
      <c r="K65" s="156"/>
      <c r="L65" s="156"/>
      <c r="M65" s="156"/>
      <c r="N65" s="155"/>
      <c r="O65" s="155"/>
      <c r="P65" s="155"/>
      <c r="Q65" s="155"/>
      <c r="R65" s="156"/>
      <c r="S65" s="156"/>
      <c r="T65" s="156"/>
      <c r="U65" s="156"/>
      <c r="V65" s="156"/>
      <c r="W65" s="156"/>
      <c r="X65" s="156"/>
      <c r="Y65" s="156"/>
      <c r="Z65" s="146"/>
      <c r="AA65" s="146"/>
      <c r="AB65" s="146"/>
      <c r="AC65" s="146"/>
      <c r="AD65" s="146"/>
      <c r="AE65" s="146"/>
      <c r="AF65" s="146"/>
      <c r="AG65" s="146" t="s">
        <v>145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69" t="str">
        <f>C65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65" s="146"/>
      <c r="BC65" s="146"/>
      <c r="BD65" s="146"/>
      <c r="BE65" s="146"/>
      <c r="BF65" s="146"/>
      <c r="BG65" s="146"/>
      <c r="BH65" s="146"/>
    </row>
    <row r="66" spans="1:60" ht="22.5" outlineLevel="1">
      <c r="A66" s="162">
        <v>37</v>
      </c>
      <c r="B66" s="163" t="s">
        <v>244</v>
      </c>
      <c r="C66" s="171" t="s">
        <v>245</v>
      </c>
      <c r="D66" s="164" t="s">
        <v>246</v>
      </c>
      <c r="E66" s="165">
        <v>3</v>
      </c>
      <c r="F66" s="166"/>
      <c r="G66" s="167">
        <f>ROUND(E66*F66,2)</f>
        <v>0</v>
      </c>
      <c r="H66" s="166"/>
      <c r="I66" s="167">
        <f>ROUND(E66*H66,2)</f>
        <v>0</v>
      </c>
      <c r="J66" s="166"/>
      <c r="K66" s="167">
        <f>ROUND(E66*J66,2)</f>
        <v>0</v>
      </c>
      <c r="L66" s="167">
        <v>21</v>
      </c>
      <c r="M66" s="167">
        <f>G66*(1+L66/100)</f>
        <v>0</v>
      </c>
      <c r="N66" s="165">
        <v>0</v>
      </c>
      <c r="O66" s="165">
        <f>ROUND(E66*N66,2)</f>
        <v>0</v>
      </c>
      <c r="P66" s="165">
        <v>0</v>
      </c>
      <c r="Q66" s="165">
        <f>ROUND(E66*P66,2)</f>
        <v>0</v>
      </c>
      <c r="R66" s="167"/>
      <c r="S66" s="167" t="s">
        <v>197</v>
      </c>
      <c r="T66" s="168" t="s">
        <v>198</v>
      </c>
      <c r="U66" s="156">
        <v>0</v>
      </c>
      <c r="V66" s="156">
        <f>ROUND(E66*U66,2)</f>
        <v>0</v>
      </c>
      <c r="W66" s="156"/>
      <c r="X66" s="156" t="s">
        <v>141</v>
      </c>
      <c r="Y66" s="156" t="s">
        <v>142</v>
      </c>
      <c r="Z66" s="146"/>
      <c r="AA66" s="146"/>
      <c r="AB66" s="146"/>
      <c r="AC66" s="146"/>
      <c r="AD66" s="146"/>
      <c r="AE66" s="146"/>
      <c r="AF66" s="146"/>
      <c r="AG66" s="146" t="s">
        <v>143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ht="22.5" outlineLevel="1">
      <c r="A67" s="162">
        <v>38</v>
      </c>
      <c r="B67" s="163" t="s">
        <v>247</v>
      </c>
      <c r="C67" s="171" t="s">
        <v>248</v>
      </c>
      <c r="D67" s="164" t="s">
        <v>246</v>
      </c>
      <c r="E67" s="165">
        <v>1</v>
      </c>
      <c r="F67" s="166"/>
      <c r="G67" s="167">
        <f>ROUND(E67*F67,2)</f>
        <v>0</v>
      </c>
      <c r="H67" s="166"/>
      <c r="I67" s="167">
        <f>ROUND(E67*H67,2)</f>
        <v>0</v>
      </c>
      <c r="J67" s="166"/>
      <c r="K67" s="167">
        <f>ROUND(E67*J67,2)</f>
        <v>0</v>
      </c>
      <c r="L67" s="167">
        <v>21</v>
      </c>
      <c r="M67" s="167">
        <f>G67*(1+L67/100)</f>
        <v>0</v>
      </c>
      <c r="N67" s="165">
        <v>0.24590000000000001</v>
      </c>
      <c r="O67" s="165">
        <f>ROUND(E67*N67,2)</f>
        <v>0.25</v>
      </c>
      <c r="P67" s="165">
        <v>0</v>
      </c>
      <c r="Q67" s="165">
        <f>ROUND(E67*P67,2)</f>
        <v>0</v>
      </c>
      <c r="R67" s="167"/>
      <c r="S67" s="167" t="s">
        <v>197</v>
      </c>
      <c r="T67" s="168" t="s">
        <v>198</v>
      </c>
      <c r="U67" s="156">
        <v>0</v>
      </c>
      <c r="V67" s="156">
        <f>ROUND(E67*U67,2)</f>
        <v>0</v>
      </c>
      <c r="W67" s="156"/>
      <c r="X67" s="156" t="s">
        <v>141</v>
      </c>
      <c r="Y67" s="156" t="s">
        <v>142</v>
      </c>
      <c r="Z67" s="146"/>
      <c r="AA67" s="146"/>
      <c r="AB67" s="146"/>
      <c r="AC67" s="146"/>
      <c r="AD67" s="146"/>
      <c r="AE67" s="146"/>
      <c r="AF67" s="146"/>
      <c r="AG67" s="146" t="s">
        <v>162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>
      <c r="A68" s="149" t="s">
        <v>134</v>
      </c>
      <c r="B68" s="150" t="s">
        <v>88</v>
      </c>
      <c r="C68" s="170" t="s">
        <v>89</v>
      </c>
      <c r="D68" s="158"/>
      <c r="E68" s="159"/>
      <c r="F68" s="160"/>
      <c r="G68" s="160">
        <f>SUMIF(AG69:AG81,"&lt;&gt;NOR",G69:G81)</f>
        <v>0</v>
      </c>
      <c r="H68" s="160"/>
      <c r="I68" s="160">
        <f>SUM(I69:I81)</f>
        <v>0</v>
      </c>
      <c r="J68" s="160"/>
      <c r="K68" s="160">
        <f>SUM(K69:K81)</f>
        <v>0</v>
      </c>
      <c r="L68" s="160"/>
      <c r="M68" s="160">
        <f>SUM(M69:M81)</f>
        <v>0</v>
      </c>
      <c r="N68" s="159"/>
      <c r="O68" s="159">
        <f>SUM(O69:O81)</f>
        <v>43.220000000000013</v>
      </c>
      <c r="P68" s="159"/>
      <c r="Q68" s="159">
        <f>SUM(Q69:Q81)</f>
        <v>0</v>
      </c>
      <c r="R68" s="160"/>
      <c r="S68" s="160"/>
      <c r="T68" s="161"/>
      <c r="U68" s="157"/>
      <c r="V68" s="157">
        <f>SUM(V69:V81)</f>
        <v>58.44</v>
      </c>
      <c r="W68" s="157"/>
      <c r="X68" s="157"/>
      <c r="Y68" s="157"/>
      <c r="AG68" t="s">
        <v>135</v>
      </c>
    </row>
    <row r="69" spans="1:60" ht="22.5" outlineLevel="1">
      <c r="A69" s="162">
        <v>39</v>
      </c>
      <c r="B69" s="163" t="s">
        <v>249</v>
      </c>
      <c r="C69" s="171" t="s">
        <v>250</v>
      </c>
      <c r="D69" s="164" t="s">
        <v>161</v>
      </c>
      <c r="E69" s="165">
        <v>91</v>
      </c>
      <c r="F69" s="166"/>
      <c r="G69" s="167">
        <f>ROUND(E69*F69,2)</f>
        <v>0</v>
      </c>
      <c r="H69" s="166"/>
      <c r="I69" s="167">
        <f>ROUND(E69*H69,2)</f>
        <v>0</v>
      </c>
      <c r="J69" s="166"/>
      <c r="K69" s="167">
        <f>ROUND(E69*J69,2)</f>
        <v>0</v>
      </c>
      <c r="L69" s="167">
        <v>21</v>
      </c>
      <c r="M69" s="167">
        <f>G69*(1+L69/100)</f>
        <v>0</v>
      </c>
      <c r="N69" s="165">
        <v>0.14424000000000001</v>
      </c>
      <c r="O69" s="165">
        <f>ROUND(E69*N69,2)</f>
        <v>13.13</v>
      </c>
      <c r="P69" s="165">
        <v>0</v>
      </c>
      <c r="Q69" s="165">
        <f>ROUND(E69*P69,2)</f>
        <v>0</v>
      </c>
      <c r="R69" s="167" t="s">
        <v>139</v>
      </c>
      <c r="S69" s="167" t="s">
        <v>140</v>
      </c>
      <c r="T69" s="168" t="s">
        <v>140</v>
      </c>
      <c r="U69" s="156">
        <v>0.27200000000000002</v>
      </c>
      <c r="V69" s="156">
        <f>ROUND(E69*U69,2)</f>
        <v>24.75</v>
      </c>
      <c r="W69" s="156"/>
      <c r="X69" s="156" t="s">
        <v>141</v>
      </c>
      <c r="Y69" s="156" t="s">
        <v>142</v>
      </c>
      <c r="Z69" s="146"/>
      <c r="AA69" s="146"/>
      <c r="AB69" s="146"/>
      <c r="AC69" s="146"/>
      <c r="AD69" s="146"/>
      <c r="AE69" s="146"/>
      <c r="AF69" s="146"/>
      <c r="AG69" s="146" t="s">
        <v>162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2">
      <c r="A70" s="153"/>
      <c r="B70" s="154"/>
      <c r="C70" s="230" t="s">
        <v>251</v>
      </c>
      <c r="D70" s="231"/>
      <c r="E70" s="231"/>
      <c r="F70" s="231"/>
      <c r="G70" s="231"/>
      <c r="H70" s="156"/>
      <c r="I70" s="156"/>
      <c r="J70" s="156"/>
      <c r="K70" s="156"/>
      <c r="L70" s="156"/>
      <c r="M70" s="156"/>
      <c r="N70" s="155"/>
      <c r="O70" s="155"/>
      <c r="P70" s="155"/>
      <c r="Q70" s="155"/>
      <c r="R70" s="156"/>
      <c r="S70" s="156"/>
      <c r="T70" s="156"/>
      <c r="U70" s="156"/>
      <c r="V70" s="156"/>
      <c r="W70" s="156"/>
      <c r="X70" s="156"/>
      <c r="Y70" s="156"/>
      <c r="Z70" s="146"/>
      <c r="AA70" s="146"/>
      <c r="AB70" s="146"/>
      <c r="AC70" s="146"/>
      <c r="AD70" s="146"/>
      <c r="AE70" s="146"/>
      <c r="AF70" s="146"/>
      <c r="AG70" s="146" t="s">
        <v>145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ht="33.75" outlineLevel="1">
      <c r="A71" s="162">
        <v>40</v>
      </c>
      <c r="B71" s="163" t="s">
        <v>252</v>
      </c>
      <c r="C71" s="171" t="s">
        <v>253</v>
      </c>
      <c r="D71" s="164" t="s">
        <v>161</v>
      </c>
      <c r="E71" s="165">
        <v>91</v>
      </c>
      <c r="F71" s="166"/>
      <c r="G71" s="167">
        <f>ROUND(E71*F71,2)</f>
        <v>0</v>
      </c>
      <c r="H71" s="166"/>
      <c r="I71" s="167">
        <f>ROUND(E71*H71,2)</f>
        <v>0</v>
      </c>
      <c r="J71" s="166"/>
      <c r="K71" s="167">
        <f>ROUND(E71*J71,2)</f>
        <v>0</v>
      </c>
      <c r="L71" s="167">
        <v>21</v>
      </c>
      <c r="M71" s="167">
        <f>G71*(1+L71/100)</f>
        <v>0</v>
      </c>
      <c r="N71" s="165">
        <v>0.26680999999999999</v>
      </c>
      <c r="O71" s="165">
        <f>ROUND(E71*N71,2)</f>
        <v>24.28</v>
      </c>
      <c r="P71" s="165">
        <v>0</v>
      </c>
      <c r="Q71" s="165">
        <f>ROUND(E71*P71,2)</f>
        <v>0</v>
      </c>
      <c r="R71" s="167" t="s">
        <v>139</v>
      </c>
      <c r="S71" s="167" t="s">
        <v>140</v>
      </c>
      <c r="T71" s="168" t="s">
        <v>140</v>
      </c>
      <c r="U71" s="156">
        <v>0.34</v>
      </c>
      <c r="V71" s="156">
        <f>ROUND(E71*U71,2)</f>
        <v>30.94</v>
      </c>
      <c r="W71" s="156"/>
      <c r="X71" s="156" t="s">
        <v>141</v>
      </c>
      <c r="Y71" s="156" t="s">
        <v>142</v>
      </c>
      <c r="Z71" s="146"/>
      <c r="AA71" s="146"/>
      <c r="AB71" s="146"/>
      <c r="AC71" s="146"/>
      <c r="AD71" s="146"/>
      <c r="AE71" s="146"/>
      <c r="AF71" s="146"/>
      <c r="AG71" s="146" t="s">
        <v>162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2">
      <c r="A72" s="153"/>
      <c r="B72" s="154"/>
      <c r="C72" s="230" t="s">
        <v>251</v>
      </c>
      <c r="D72" s="231"/>
      <c r="E72" s="231"/>
      <c r="F72" s="231"/>
      <c r="G72" s="231"/>
      <c r="H72" s="156"/>
      <c r="I72" s="156"/>
      <c r="J72" s="156"/>
      <c r="K72" s="156"/>
      <c r="L72" s="156"/>
      <c r="M72" s="156"/>
      <c r="N72" s="155"/>
      <c r="O72" s="155"/>
      <c r="P72" s="155"/>
      <c r="Q72" s="155"/>
      <c r="R72" s="156"/>
      <c r="S72" s="156"/>
      <c r="T72" s="156"/>
      <c r="U72" s="156"/>
      <c r="V72" s="156"/>
      <c r="W72" s="156"/>
      <c r="X72" s="156"/>
      <c r="Y72" s="156"/>
      <c r="Z72" s="146"/>
      <c r="AA72" s="146"/>
      <c r="AB72" s="146"/>
      <c r="AC72" s="146"/>
      <c r="AD72" s="146"/>
      <c r="AE72" s="146"/>
      <c r="AF72" s="146"/>
      <c r="AG72" s="146" t="s">
        <v>145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>
      <c r="A73" s="162">
        <v>41</v>
      </c>
      <c r="B73" s="163" t="s">
        <v>254</v>
      </c>
      <c r="C73" s="171" t="s">
        <v>255</v>
      </c>
      <c r="D73" s="164" t="s">
        <v>161</v>
      </c>
      <c r="E73" s="165">
        <v>57</v>
      </c>
      <c r="F73" s="166"/>
      <c r="G73" s="167">
        <f>ROUND(E73*F73,2)</f>
        <v>0</v>
      </c>
      <c r="H73" s="166"/>
      <c r="I73" s="167">
        <f>ROUND(E73*H73,2)</f>
        <v>0</v>
      </c>
      <c r="J73" s="166"/>
      <c r="K73" s="167">
        <f>ROUND(E73*J73,2)</f>
        <v>0</v>
      </c>
      <c r="L73" s="167">
        <v>21</v>
      </c>
      <c r="M73" s="167">
        <f>G73*(1+L73/100)</f>
        <v>0</v>
      </c>
      <c r="N73" s="165">
        <v>0</v>
      </c>
      <c r="O73" s="165">
        <f>ROUND(E73*N73,2)</f>
        <v>0</v>
      </c>
      <c r="P73" s="165">
        <v>0</v>
      </c>
      <c r="Q73" s="165">
        <f>ROUND(E73*P73,2)</f>
        <v>0</v>
      </c>
      <c r="R73" s="167" t="s">
        <v>139</v>
      </c>
      <c r="S73" s="167" t="s">
        <v>140</v>
      </c>
      <c r="T73" s="168" t="s">
        <v>140</v>
      </c>
      <c r="U73" s="156">
        <v>3.6999999999999998E-2</v>
      </c>
      <c r="V73" s="156">
        <f>ROUND(E73*U73,2)</f>
        <v>2.11</v>
      </c>
      <c r="W73" s="156"/>
      <c r="X73" s="156" t="s">
        <v>141</v>
      </c>
      <c r="Y73" s="156" t="s">
        <v>142</v>
      </c>
      <c r="Z73" s="146"/>
      <c r="AA73" s="146"/>
      <c r="AB73" s="146"/>
      <c r="AC73" s="146"/>
      <c r="AD73" s="146"/>
      <c r="AE73" s="146"/>
      <c r="AF73" s="146"/>
      <c r="AG73" s="146" t="s">
        <v>143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2">
      <c r="A74" s="153"/>
      <c r="B74" s="154"/>
      <c r="C74" s="230" t="s">
        <v>256</v>
      </c>
      <c r="D74" s="231"/>
      <c r="E74" s="231"/>
      <c r="F74" s="231"/>
      <c r="G74" s="231"/>
      <c r="H74" s="156"/>
      <c r="I74" s="156"/>
      <c r="J74" s="156"/>
      <c r="K74" s="156"/>
      <c r="L74" s="156"/>
      <c r="M74" s="156"/>
      <c r="N74" s="155"/>
      <c r="O74" s="155"/>
      <c r="P74" s="155"/>
      <c r="Q74" s="155"/>
      <c r="R74" s="156"/>
      <c r="S74" s="156"/>
      <c r="T74" s="156"/>
      <c r="U74" s="156"/>
      <c r="V74" s="156"/>
      <c r="W74" s="156"/>
      <c r="X74" s="156"/>
      <c r="Y74" s="156"/>
      <c r="Z74" s="146"/>
      <c r="AA74" s="146"/>
      <c r="AB74" s="146"/>
      <c r="AC74" s="146"/>
      <c r="AD74" s="146"/>
      <c r="AE74" s="146"/>
      <c r="AF74" s="146"/>
      <c r="AG74" s="146" t="s">
        <v>145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ht="22.5" outlineLevel="1">
      <c r="A75" s="162">
        <v>42</v>
      </c>
      <c r="B75" s="163" t="s">
        <v>257</v>
      </c>
      <c r="C75" s="171" t="s">
        <v>258</v>
      </c>
      <c r="D75" s="164" t="s">
        <v>242</v>
      </c>
      <c r="E75" s="165">
        <v>2</v>
      </c>
      <c r="F75" s="166"/>
      <c r="G75" s="167">
        <f t="shared" ref="G75:G81" si="7">ROUND(E75*F75,2)</f>
        <v>0</v>
      </c>
      <c r="H75" s="166"/>
      <c r="I75" s="167">
        <f t="shared" ref="I75:I81" si="8">ROUND(E75*H75,2)</f>
        <v>0</v>
      </c>
      <c r="J75" s="166"/>
      <c r="K75" s="167">
        <f t="shared" ref="K75:K81" si="9">ROUND(E75*J75,2)</f>
        <v>0</v>
      </c>
      <c r="L75" s="167">
        <v>21</v>
      </c>
      <c r="M75" s="167">
        <f t="shared" ref="M75:M81" si="10">G75*(1+L75/100)</f>
        <v>0</v>
      </c>
      <c r="N75" s="165">
        <v>0.24590000000000001</v>
      </c>
      <c r="O75" s="165">
        <f t="shared" ref="O75:O81" si="11">ROUND(E75*N75,2)</f>
        <v>0.49</v>
      </c>
      <c r="P75" s="165">
        <v>0</v>
      </c>
      <c r="Q75" s="165">
        <f t="shared" ref="Q75:Q81" si="12">ROUND(E75*P75,2)</f>
        <v>0</v>
      </c>
      <c r="R75" s="167"/>
      <c r="S75" s="167" t="s">
        <v>197</v>
      </c>
      <c r="T75" s="168" t="s">
        <v>198</v>
      </c>
      <c r="U75" s="156">
        <v>0</v>
      </c>
      <c r="V75" s="156">
        <f t="shared" ref="V75:V81" si="13">ROUND(E75*U75,2)</f>
        <v>0</v>
      </c>
      <c r="W75" s="156"/>
      <c r="X75" s="156" t="s">
        <v>141</v>
      </c>
      <c r="Y75" s="156" t="s">
        <v>142</v>
      </c>
      <c r="Z75" s="146"/>
      <c r="AA75" s="146"/>
      <c r="AB75" s="146"/>
      <c r="AC75" s="146"/>
      <c r="AD75" s="146"/>
      <c r="AE75" s="146"/>
      <c r="AF75" s="146"/>
      <c r="AG75" s="146" t="s">
        <v>162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>
      <c r="A76" s="162">
        <v>43</v>
      </c>
      <c r="B76" s="163" t="s">
        <v>259</v>
      </c>
      <c r="C76" s="171" t="s">
        <v>260</v>
      </c>
      <c r="D76" s="164" t="s">
        <v>261</v>
      </c>
      <c r="E76" s="165">
        <v>16</v>
      </c>
      <c r="F76" s="166"/>
      <c r="G76" s="167">
        <f t="shared" si="7"/>
        <v>0</v>
      </c>
      <c r="H76" s="166"/>
      <c r="I76" s="167">
        <f t="shared" si="8"/>
        <v>0</v>
      </c>
      <c r="J76" s="166"/>
      <c r="K76" s="167">
        <f t="shared" si="9"/>
        <v>0</v>
      </c>
      <c r="L76" s="167">
        <v>21</v>
      </c>
      <c r="M76" s="167">
        <f t="shared" si="10"/>
        <v>0</v>
      </c>
      <c r="N76" s="165">
        <v>1E-3</v>
      </c>
      <c r="O76" s="165">
        <f t="shared" si="11"/>
        <v>0.02</v>
      </c>
      <c r="P76" s="165">
        <v>0</v>
      </c>
      <c r="Q76" s="165">
        <f t="shared" si="12"/>
        <v>0</v>
      </c>
      <c r="R76" s="167"/>
      <c r="S76" s="167" t="s">
        <v>197</v>
      </c>
      <c r="T76" s="168" t="s">
        <v>198</v>
      </c>
      <c r="U76" s="156">
        <v>0.04</v>
      </c>
      <c r="V76" s="156">
        <f t="shared" si="13"/>
        <v>0.64</v>
      </c>
      <c r="W76" s="156"/>
      <c r="X76" s="156" t="s">
        <v>141</v>
      </c>
      <c r="Y76" s="156" t="s">
        <v>142</v>
      </c>
      <c r="Z76" s="146"/>
      <c r="AA76" s="146"/>
      <c r="AB76" s="146"/>
      <c r="AC76" s="146"/>
      <c r="AD76" s="146"/>
      <c r="AE76" s="146"/>
      <c r="AF76" s="146"/>
      <c r="AG76" s="146" t="s">
        <v>143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ht="22.5" outlineLevel="1">
      <c r="A77" s="162">
        <v>44</v>
      </c>
      <c r="B77" s="163" t="s">
        <v>262</v>
      </c>
      <c r="C77" s="171" t="s">
        <v>263</v>
      </c>
      <c r="D77" s="164" t="s">
        <v>242</v>
      </c>
      <c r="E77" s="165">
        <v>40.700000000000003</v>
      </c>
      <c r="F77" s="166"/>
      <c r="G77" s="167">
        <f t="shared" si="7"/>
        <v>0</v>
      </c>
      <c r="H77" s="166"/>
      <c r="I77" s="167">
        <f t="shared" si="8"/>
        <v>0</v>
      </c>
      <c r="J77" s="166"/>
      <c r="K77" s="167">
        <f t="shared" si="9"/>
        <v>0</v>
      </c>
      <c r="L77" s="167">
        <v>21</v>
      </c>
      <c r="M77" s="167">
        <f t="shared" si="10"/>
        <v>0</v>
      </c>
      <c r="N77" s="165">
        <v>4.5999999999999999E-2</v>
      </c>
      <c r="O77" s="165">
        <f t="shared" si="11"/>
        <v>1.87</v>
      </c>
      <c r="P77" s="165">
        <v>0</v>
      </c>
      <c r="Q77" s="165">
        <f t="shared" si="12"/>
        <v>0</v>
      </c>
      <c r="R77" s="167" t="s">
        <v>202</v>
      </c>
      <c r="S77" s="167" t="s">
        <v>140</v>
      </c>
      <c r="T77" s="168" t="s">
        <v>140</v>
      </c>
      <c r="U77" s="156">
        <v>0</v>
      </c>
      <c r="V77" s="156">
        <f t="shared" si="13"/>
        <v>0</v>
      </c>
      <c r="W77" s="156"/>
      <c r="X77" s="156" t="s">
        <v>203</v>
      </c>
      <c r="Y77" s="156" t="s">
        <v>142</v>
      </c>
      <c r="Z77" s="146"/>
      <c r="AA77" s="146"/>
      <c r="AB77" s="146"/>
      <c r="AC77" s="146"/>
      <c r="AD77" s="146"/>
      <c r="AE77" s="146"/>
      <c r="AF77" s="146"/>
      <c r="AG77" s="146" t="s">
        <v>204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ht="22.5" outlineLevel="1">
      <c r="A78" s="162">
        <v>45</v>
      </c>
      <c r="B78" s="163" t="s">
        <v>264</v>
      </c>
      <c r="C78" s="171" t="s">
        <v>265</v>
      </c>
      <c r="D78" s="164" t="s">
        <v>242</v>
      </c>
      <c r="E78" s="165">
        <v>37.4</v>
      </c>
      <c r="F78" s="166"/>
      <c r="G78" s="167">
        <f t="shared" si="7"/>
        <v>0</v>
      </c>
      <c r="H78" s="166"/>
      <c r="I78" s="167">
        <f t="shared" si="8"/>
        <v>0</v>
      </c>
      <c r="J78" s="166"/>
      <c r="K78" s="167">
        <f t="shared" si="9"/>
        <v>0</v>
      </c>
      <c r="L78" s="167">
        <v>21</v>
      </c>
      <c r="M78" s="167">
        <f t="shared" si="10"/>
        <v>0</v>
      </c>
      <c r="N78" s="165">
        <v>0.06</v>
      </c>
      <c r="O78" s="165">
        <f t="shared" si="11"/>
        <v>2.2400000000000002</v>
      </c>
      <c r="P78" s="165">
        <v>0</v>
      </c>
      <c r="Q78" s="165">
        <f t="shared" si="12"/>
        <v>0</v>
      </c>
      <c r="R78" s="167" t="s">
        <v>202</v>
      </c>
      <c r="S78" s="167" t="s">
        <v>140</v>
      </c>
      <c r="T78" s="168" t="s">
        <v>140</v>
      </c>
      <c r="U78" s="156">
        <v>0</v>
      </c>
      <c r="V78" s="156">
        <f t="shared" si="13"/>
        <v>0</v>
      </c>
      <c r="W78" s="156"/>
      <c r="X78" s="156" t="s">
        <v>203</v>
      </c>
      <c r="Y78" s="156" t="s">
        <v>142</v>
      </c>
      <c r="Z78" s="146"/>
      <c r="AA78" s="146"/>
      <c r="AB78" s="146"/>
      <c r="AC78" s="146"/>
      <c r="AD78" s="146"/>
      <c r="AE78" s="146"/>
      <c r="AF78" s="146"/>
      <c r="AG78" s="146" t="s">
        <v>204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ht="22.5" outlineLevel="1">
      <c r="A79" s="162">
        <v>46</v>
      </c>
      <c r="B79" s="163" t="s">
        <v>266</v>
      </c>
      <c r="C79" s="171" t="s">
        <v>267</v>
      </c>
      <c r="D79" s="164" t="s">
        <v>242</v>
      </c>
      <c r="E79" s="165">
        <v>3</v>
      </c>
      <c r="F79" s="166"/>
      <c r="G79" s="167">
        <f t="shared" si="7"/>
        <v>0</v>
      </c>
      <c r="H79" s="166"/>
      <c r="I79" s="167">
        <f t="shared" si="8"/>
        <v>0</v>
      </c>
      <c r="J79" s="166"/>
      <c r="K79" s="167">
        <f t="shared" si="9"/>
        <v>0</v>
      </c>
      <c r="L79" s="167">
        <v>21</v>
      </c>
      <c r="M79" s="167">
        <f t="shared" si="10"/>
        <v>0</v>
      </c>
      <c r="N79" s="165">
        <v>6.7000000000000004E-2</v>
      </c>
      <c r="O79" s="165">
        <f t="shared" si="11"/>
        <v>0.2</v>
      </c>
      <c r="P79" s="165">
        <v>0</v>
      </c>
      <c r="Q79" s="165">
        <f t="shared" si="12"/>
        <v>0</v>
      </c>
      <c r="R79" s="167" t="s">
        <v>202</v>
      </c>
      <c r="S79" s="167" t="s">
        <v>140</v>
      </c>
      <c r="T79" s="168" t="s">
        <v>140</v>
      </c>
      <c r="U79" s="156">
        <v>0</v>
      </c>
      <c r="V79" s="156">
        <f t="shared" si="13"/>
        <v>0</v>
      </c>
      <c r="W79" s="156"/>
      <c r="X79" s="156" t="s">
        <v>203</v>
      </c>
      <c r="Y79" s="156" t="s">
        <v>142</v>
      </c>
      <c r="Z79" s="146"/>
      <c r="AA79" s="146"/>
      <c r="AB79" s="146"/>
      <c r="AC79" s="146"/>
      <c r="AD79" s="146"/>
      <c r="AE79" s="146"/>
      <c r="AF79" s="146"/>
      <c r="AG79" s="146" t="s">
        <v>204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ht="22.5" outlineLevel="1">
      <c r="A80" s="162">
        <v>47</v>
      </c>
      <c r="B80" s="163" t="s">
        <v>268</v>
      </c>
      <c r="C80" s="171" t="s">
        <v>269</v>
      </c>
      <c r="D80" s="164" t="s">
        <v>242</v>
      </c>
      <c r="E80" s="165">
        <v>2</v>
      </c>
      <c r="F80" s="166"/>
      <c r="G80" s="167">
        <f t="shared" si="7"/>
        <v>0</v>
      </c>
      <c r="H80" s="166"/>
      <c r="I80" s="167">
        <f t="shared" si="8"/>
        <v>0</v>
      </c>
      <c r="J80" s="166"/>
      <c r="K80" s="167">
        <f t="shared" si="9"/>
        <v>0</v>
      </c>
      <c r="L80" s="167">
        <v>21</v>
      </c>
      <c r="M80" s="167">
        <f t="shared" si="10"/>
        <v>0</v>
      </c>
      <c r="N80" s="165">
        <v>6.7000000000000004E-2</v>
      </c>
      <c r="O80" s="165">
        <f t="shared" si="11"/>
        <v>0.13</v>
      </c>
      <c r="P80" s="165">
        <v>0</v>
      </c>
      <c r="Q80" s="165">
        <f t="shared" si="12"/>
        <v>0</v>
      </c>
      <c r="R80" s="167" t="s">
        <v>202</v>
      </c>
      <c r="S80" s="167" t="s">
        <v>140</v>
      </c>
      <c r="T80" s="168" t="s">
        <v>140</v>
      </c>
      <c r="U80" s="156">
        <v>0</v>
      </c>
      <c r="V80" s="156">
        <f t="shared" si="13"/>
        <v>0</v>
      </c>
      <c r="W80" s="156"/>
      <c r="X80" s="156" t="s">
        <v>203</v>
      </c>
      <c r="Y80" s="156" t="s">
        <v>142</v>
      </c>
      <c r="Z80" s="146"/>
      <c r="AA80" s="146"/>
      <c r="AB80" s="146"/>
      <c r="AC80" s="146"/>
      <c r="AD80" s="146"/>
      <c r="AE80" s="146"/>
      <c r="AF80" s="146"/>
      <c r="AG80" s="146" t="s">
        <v>204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ht="22.5" outlineLevel="1">
      <c r="A81" s="162">
        <v>48</v>
      </c>
      <c r="B81" s="163" t="s">
        <v>270</v>
      </c>
      <c r="C81" s="171" t="s">
        <v>271</v>
      </c>
      <c r="D81" s="164" t="s">
        <v>242</v>
      </c>
      <c r="E81" s="165">
        <v>16.5</v>
      </c>
      <c r="F81" s="166"/>
      <c r="G81" s="167">
        <f t="shared" si="7"/>
        <v>0</v>
      </c>
      <c r="H81" s="166"/>
      <c r="I81" s="167">
        <f t="shared" si="8"/>
        <v>0</v>
      </c>
      <c r="J81" s="166"/>
      <c r="K81" s="167">
        <f t="shared" si="9"/>
        <v>0</v>
      </c>
      <c r="L81" s="167">
        <v>21</v>
      </c>
      <c r="M81" s="167">
        <f t="shared" si="10"/>
        <v>0</v>
      </c>
      <c r="N81" s="165">
        <v>5.1999999999999998E-2</v>
      </c>
      <c r="O81" s="165">
        <f t="shared" si="11"/>
        <v>0.86</v>
      </c>
      <c r="P81" s="165">
        <v>0</v>
      </c>
      <c r="Q81" s="165">
        <f t="shared" si="12"/>
        <v>0</v>
      </c>
      <c r="R81" s="167" t="s">
        <v>202</v>
      </c>
      <c r="S81" s="167" t="s">
        <v>140</v>
      </c>
      <c r="T81" s="168" t="s">
        <v>140</v>
      </c>
      <c r="U81" s="156">
        <v>0</v>
      </c>
      <c r="V81" s="156">
        <f t="shared" si="13"/>
        <v>0</v>
      </c>
      <c r="W81" s="156"/>
      <c r="X81" s="156" t="s">
        <v>203</v>
      </c>
      <c r="Y81" s="156" t="s">
        <v>142</v>
      </c>
      <c r="Z81" s="146"/>
      <c r="AA81" s="146"/>
      <c r="AB81" s="146"/>
      <c r="AC81" s="146"/>
      <c r="AD81" s="146"/>
      <c r="AE81" s="146"/>
      <c r="AF81" s="146"/>
      <c r="AG81" s="146" t="s">
        <v>204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>
      <c r="A82" s="149" t="s">
        <v>134</v>
      </c>
      <c r="B82" s="150" t="s">
        <v>94</v>
      </c>
      <c r="C82" s="170" t="s">
        <v>95</v>
      </c>
      <c r="D82" s="158"/>
      <c r="E82" s="159"/>
      <c r="F82" s="160"/>
      <c r="G82" s="160">
        <f>SUMIF(AG83:AG84,"&lt;&gt;NOR",G83:G84)</f>
        <v>0</v>
      </c>
      <c r="H82" s="160"/>
      <c r="I82" s="160">
        <f>SUM(I83:I84)</f>
        <v>0</v>
      </c>
      <c r="J82" s="160"/>
      <c r="K82" s="160">
        <f>SUM(K83:K84)</f>
        <v>0</v>
      </c>
      <c r="L82" s="160"/>
      <c r="M82" s="160">
        <f>SUM(M83:M84)</f>
        <v>0</v>
      </c>
      <c r="N82" s="159"/>
      <c r="O82" s="159">
        <f>SUM(O83:O84)</f>
        <v>0</v>
      </c>
      <c r="P82" s="159"/>
      <c r="Q82" s="159">
        <f>SUM(Q83:Q84)</f>
        <v>0</v>
      </c>
      <c r="R82" s="160"/>
      <c r="S82" s="160"/>
      <c r="T82" s="161"/>
      <c r="U82" s="157"/>
      <c r="V82" s="157">
        <f>SUM(V83:V84)</f>
        <v>4.42</v>
      </c>
      <c r="W82" s="157"/>
      <c r="X82" s="157"/>
      <c r="Y82" s="157"/>
      <c r="AG82" t="s">
        <v>135</v>
      </c>
    </row>
    <row r="83" spans="1:60" outlineLevel="1">
      <c r="A83" s="162">
        <v>49</v>
      </c>
      <c r="B83" s="163" t="s">
        <v>272</v>
      </c>
      <c r="C83" s="171" t="s">
        <v>273</v>
      </c>
      <c r="D83" s="164" t="s">
        <v>274</v>
      </c>
      <c r="E83" s="165">
        <v>276.47046</v>
      </c>
      <c r="F83" s="166"/>
      <c r="G83" s="167">
        <f>ROUND(E83*F83,2)</f>
        <v>0</v>
      </c>
      <c r="H83" s="166"/>
      <c r="I83" s="167">
        <f>ROUND(E83*H83,2)</f>
        <v>0</v>
      </c>
      <c r="J83" s="166"/>
      <c r="K83" s="167">
        <f>ROUND(E83*J83,2)</f>
        <v>0</v>
      </c>
      <c r="L83" s="167">
        <v>21</v>
      </c>
      <c r="M83" s="167">
        <f>G83*(1+L83/100)</f>
        <v>0</v>
      </c>
      <c r="N83" s="165">
        <v>0</v>
      </c>
      <c r="O83" s="165">
        <f>ROUND(E83*N83,2)</f>
        <v>0</v>
      </c>
      <c r="P83" s="165">
        <v>0</v>
      </c>
      <c r="Q83" s="165">
        <f>ROUND(E83*P83,2)</f>
        <v>0</v>
      </c>
      <c r="R83" s="167" t="s">
        <v>139</v>
      </c>
      <c r="S83" s="167" t="s">
        <v>140</v>
      </c>
      <c r="T83" s="168" t="s">
        <v>140</v>
      </c>
      <c r="U83" s="156">
        <v>1.6E-2</v>
      </c>
      <c r="V83" s="156">
        <f>ROUND(E83*U83,2)</f>
        <v>4.42</v>
      </c>
      <c r="W83" s="156"/>
      <c r="X83" s="156" t="s">
        <v>275</v>
      </c>
      <c r="Y83" s="156" t="s">
        <v>142</v>
      </c>
      <c r="Z83" s="146"/>
      <c r="AA83" s="146"/>
      <c r="AB83" s="146"/>
      <c r="AC83" s="146"/>
      <c r="AD83" s="146"/>
      <c r="AE83" s="146"/>
      <c r="AF83" s="146"/>
      <c r="AG83" s="146" t="s">
        <v>276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2">
      <c r="A84" s="153"/>
      <c r="B84" s="154"/>
      <c r="C84" s="230" t="s">
        <v>277</v>
      </c>
      <c r="D84" s="231"/>
      <c r="E84" s="231"/>
      <c r="F84" s="231"/>
      <c r="G84" s="231"/>
      <c r="H84" s="156"/>
      <c r="I84" s="156"/>
      <c r="J84" s="156"/>
      <c r="K84" s="156"/>
      <c r="L84" s="156"/>
      <c r="M84" s="156"/>
      <c r="N84" s="155"/>
      <c r="O84" s="155"/>
      <c r="P84" s="155"/>
      <c r="Q84" s="155"/>
      <c r="R84" s="156"/>
      <c r="S84" s="156"/>
      <c r="T84" s="156"/>
      <c r="U84" s="156"/>
      <c r="V84" s="156"/>
      <c r="W84" s="156"/>
      <c r="X84" s="156"/>
      <c r="Y84" s="156"/>
      <c r="Z84" s="146"/>
      <c r="AA84" s="146"/>
      <c r="AB84" s="146"/>
      <c r="AC84" s="146"/>
      <c r="AD84" s="146"/>
      <c r="AE84" s="146"/>
      <c r="AF84" s="146"/>
      <c r="AG84" s="146" t="s">
        <v>145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>
      <c r="A85" s="149" t="s">
        <v>134</v>
      </c>
      <c r="B85" s="150" t="s">
        <v>102</v>
      </c>
      <c r="C85" s="170" t="s">
        <v>103</v>
      </c>
      <c r="D85" s="158"/>
      <c r="E85" s="159"/>
      <c r="F85" s="160"/>
      <c r="G85" s="160">
        <f>SUMIF(AG86:AG89,"&lt;&gt;NOR",G86:G89)</f>
        <v>0</v>
      </c>
      <c r="H85" s="160"/>
      <c r="I85" s="160">
        <f>SUM(I86:I89)</f>
        <v>0</v>
      </c>
      <c r="J85" s="160"/>
      <c r="K85" s="160">
        <f>SUM(K86:K89)</f>
        <v>0</v>
      </c>
      <c r="L85" s="160"/>
      <c r="M85" s="160">
        <f>SUM(M86:M89)</f>
        <v>0</v>
      </c>
      <c r="N85" s="159"/>
      <c r="O85" s="159">
        <f>SUM(O86:O89)</f>
        <v>0</v>
      </c>
      <c r="P85" s="159"/>
      <c r="Q85" s="159">
        <f>SUM(Q86:Q89)</f>
        <v>0</v>
      </c>
      <c r="R85" s="160"/>
      <c r="S85" s="160"/>
      <c r="T85" s="161"/>
      <c r="U85" s="157"/>
      <c r="V85" s="157">
        <f>SUM(V86:V89)</f>
        <v>49.27</v>
      </c>
      <c r="W85" s="157"/>
      <c r="X85" s="157"/>
      <c r="Y85" s="157"/>
      <c r="AG85" t="s">
        <v>135</v>
      </c>
    </row>
    <row r="86" spans="1:60" outlineLevel="1">
      <c r="A86" s="162">
        <v>50</v>
      </c>
      <c r="B86" s="163" t="s">
        <v>278</v>
      </c>
      <c r="C86" s="171" t="s">
        <v>279</v>
      </c>
      <c r="D86" s="164" t="s">
        <v>274</v>
      </c>
      <c r="E86" s="165">
        <v>100.56</v>
      </c>
      <c r="F86" s="166"/>
      <c r="G86" s="167">
        <f>ROUND(E86*F86,2)</f>
        <v>0</v>
      </c>
      <c r="H86" s="166"/>
      <c r="I86" s="167">
        <f>ROUND(E86*H86,2)</f>
        <v>0</v>
      </c>
      <c r="J86" s="166"/>
      <c r="K86" s="167">
        <f>ROUND(E86*J86,2)</f>
        <v>0</v>
      </c>
      <c r="L86" s="167">
        <v>21</v>
      </c>
      <c r="M86" s="167">
        <f>G86*(1+L86/100)</f>
        <v>0</v>
      </c>
      <c r="N86" s="165">
        <v>0</v>
      </c>
      <c r="O86" s="165">
        <f>ROUND(E86*N86,2)</f>
        <v>0</v>
      </c>
      <c r="P86" s="165">
        <v>0</v>
      </c>
      <c r="Q86" s="165">
        <f>ROUND(E86*P86,2)</f>
        <v>0</v>
      </c>
      <c r="R86" s="167" t="s">
        <v>280</v>
      </c>
      <c r="S86" s="167" t="s">
        <v>140</v>
      </c>
      <c r="T86" s="168" t="s">
        <v>140</v>
      </c>
      <c r="U86" s="156">
        <v>0.49</v>
      </c>
      <c r="V86" s="156">
        <f>ROUND(E86*U86,2)</f>
        <v>49.27</v>
      </c>
      <c r="W86" s="156"/>
      <c r="X86" s="156" t="s">
        <v>141</v>
      </c>
      <c r="Y86" s="156" t="s">
        <v>142</v>
      </c>
      <c r="Z86" s="146"/>
      <c r="AA86" s="146"/>
      <c r="AB86" s="146"/>
      <c r="AC86" s="146"/>
      <c r="AD86" s="146"/>
      <c r="AE86" s="146"/>
      <c r="AF86" s="146"/>
      <c r="AG86" s="146" t="s">
        <v>143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1">
      <c r="A87" s="162">
        <v>51</v>
      </c>
      <c r="B87" s="163" t="s">
        <v>281</v>
      </c>
      <c r="C87" s="171" t="s">
        <v>282</v>
      </c>
      <c r="D87" s="164" t="s">
        <v>274</v>
      </c>
      <c r="E87" s="165">
        <v>44.24</v>
      </c>
      <c r="F87" s="166"/>
      <c r="G87" s="167">
        <f>ROUND(E87*F87,2)</f>
        <v>0</v>
      </c>
      <c r="H87" s="166"/>
      <c r="I87" s="167">
        <f>ROUND(E87*H87,2)</f>
        <v>0</v>
      </c>
      <c r="J87" s="166"/>
      <c r="K87" s="167">
        <f>ROUND(E87*J87,2)</f>
        <v>0</v>
      </c>
      <c r="L87" s="167">
        <v>21</v>
      </c>
      <c r="M87" s="167">
        <f>G87*(1+L87/100)</f>
        <v>0</v>
      </c>
      <c r="N87" s="165">
        <v>0</v>
      </c>
      <c r="O87" s="165">
        <f>ROUND(E87*N87,2)</f>
        <v>0</v>
      </c>
      <c r="P87" s="165">
        <v>0</v>
      </c>
      <c r="Q87" s="165">
        <f>ROUND(E87*P87,2)</f>
        <v>0</v>
      </c>
      <c r="R87" s="167" t="s">
        <v>280</v>
      </c>
      <c r="S87" s="167" t="s">
        <v>283</v>
      </c>
      <c r="T87" s="168" t="s">
        <v>283</v>
      </c>
      <c r="U87" s="156">
        <v>0</v>
      </c>
      <c r="V87" s="156">
        <f>ROUND(E87*U87,2)</f>
        <v>0</v>
      </c>
      <c r="W87" s="156"/>
      <c r="X87" s="156" t="s">
        <v>141</v>
      </c>
      <c r="Y87" s="156" t="s">
        <v>142</v>
      </c>
      <c r="Z87" s="146"/>
      <c r="AA87" s="146"/>
      <c r="AB87" s="146"/>
      <c r="AC87" s="146"/>
      <c r="AD87" s="146"/>
      <c r="AE87" s="146"/>
      <c r="AF87" s="146"/>
      <c r="AG87" s="146" t="s">
        <v>143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ht="22.5" outlineLevel="1">
      <c r="A88" s="162">
        <v>52</v>
      </c>
      <c r="B88" s="163" t="s">
        <v>284</v>
      </c>
      <c r="C88" s="171" t="s">
        <v>285</v>
      </c>
      <c r="D88" s="164" t="s">
        <v>274</v>
      </c>
      <c r="E88" s="165">
        <v>56.32</v>
      </c>
      <c r="F88" s="166"/>
      <c r="G88" s="167">
        <f>ROUND(E88*F88,2)</f>
        <v>0</v>
      </c>
      <c r="H88" s="166"/>
      <c r="I88" s="167">
        <f>ROUND(E88*H88,2)</f>
        <v>0</v>
      </c>
      <c r="J88" s="166"/>
      <c r="K88" s="167">
        <f>ROUND(E88*J88,2)</f>
        <v>0</v>
      </c>
      <c r="L88" s="167">
        <v>21</v>
      </c>
      <c r="M88" s="167">
        <f>G88*(1+L88/100)</f>
        <v>0</v>
      </c>
      <c r="N88" s="165">
        <v>0</v>
      </c>
      <c r="O88" s="165">
        <f>ROUND(E88*N88,2)</f>
        <v>0</v>
      </c>
      <c r="P88" s="165">
        <v>0</v>
      </c>
      <c r="Q88" s="165">
        <f>ROUND(E88*P88,2)</f>
        <v>0</v>
      </c>
      <c r="R88" s="167" t="s">
        <v>280</v>
      </c>
      <c r="S88" s="167" t="s">
        <v>286</v>
      </c>
      <c r="T88" s="168" t="s">
        <v>286</v>
      </c>
      <c r="U88" s="156">
        <v>0</v>
      </c>
      <c r="V88" s="156">
        <f>ROUND(E88*U88,2)</f>
        <v>0</v>
      </c>
      <c r="W88" s="156"/>
      <c r="X88" s="156" t="s">
        <v>141</v>
      </c>
      <c r="Y88" s="156" t="s">
        <v>142</v>
      </c>
      <c r="Z88" s="146"/>
      <c r="AA88" s="146"/>
      <c r="AB88" s="146"/>
      <c r="AC88" s="146"/>
      <c r="AD88" s="146"/>
      <c r="AE88" s="146"/>
      <c r="AF88" s="146"/>
      <c r="AG88" s="146" t="s">
        <v>143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>
      <c r="A89" s="162">
        <v>53</v>
      </c>
      <c r="B89" s="163" t="s">
        <v>287</v>
      </c>
      <c r="C89" s="171" t="s">
        <v>288</v>
      </c>
      <c r="D89" s="164" t="s">
        <v>274</v>
      </c>
      <c r="E89" s="165">
        <v>100.56</v>
      </c>
      <c r="F89" s="166"/>
      <c r="G89" s="167">
        <f>ROUND(E89*F89,2)</f>
        <v>0</v>
      </c>
      <c r="H89" s="166"/>
      <c r="I89" s="167">
        <f>ROUND(E89*H89,2)</f>
        <v>0</v>
      </c>
      <c r="J89" s="166"/>
      <c r="K89" s="167">
        <f>ROUND(E89*J89,2)</f>
        <v>0</v>
      </c>
      <c r="L89" s="167">
        <v>21</v>
      </c>
      <c r="M89" s="167">
        <f>G89*(1+L89/100)</f>
        <v>0</v>
      </c>
      <c r="N89" s="165">
        <v>0</v>
      </c>
      <c r="O89" s="165">
        <f>ROUND(E89*N89,2)</f>
        <v>0</v>
      </c>
      <c r="P89" s="165">
        <v>0</v>
      </c>
      <c r="Q89" s="165">
        <f>ROUND(E89*P89,2)</f>
        <v>0</v>
      </c>
      <c r="R89" s="167"/>
      <c r="S89" s="167" t="s">
        <v>197</v>
      </c>
      <c r="T89" s="168" t="s">
        <v>198</v>
      </c>
      <c r="U89" s="156">
        <v>0</v>
      </c>
      <c r="V89" s="156">
        <f>ROUND(E89*U89,2)</f>
        <v>0</v>
      </c>
      <c r="W89" s="156"/>
      <c r="X89" s="156" t="s">
        <v>141</v>
      </c>
      <c r="Y89" s="156" t="s">
        <v>142</v>
      </c>
      <c r="Z89" s="146"/>
      <c r="AA89" s="146"/>
      <c r="AB89" s="146"/>
      <c r="AC89" s="146"/>
      <c r="AD89" s="146"/>
      <c r="AE89" s="146"/>
      <c r="AF89" s="146"/>
      <c r="AG89" s="146" t="s">
        <v>143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>
      <c r="A90" s="3"/>
      <c r="B90" s="4"/>
      <c r="C90" s="172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AE90">
        <v>15</v>
      </c>
      <c r="AF90">
        <v>21</v>
      </c>
      <c r="AG90" t="s">
        <v>120</v>
      </c>
    </row>
    <row r="91" spans="1:60">
      <c r="A91" s="149"/>
      <c r="B91" s="150" t="s">
        <v>29</v>
      </c>
      <c r="C91" s="170"/>
      <c r="D91" s="151"/>
      <c r="E91" s="152"/>
      <c r="F91" s="152"/>
      <c r="G91" s="161">
        <f>G8+G41+G63+G68+G82+G85</f>
        <v>0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AE91">
        <f>SUMIF(L7:L89,AE90,G7:G89)</f>
        <v>0</v>
      </c>
      <c r="AF91">
        <f>SUMIF(L7:L89,AF90,G7:G89)</f>
        <v>0</v>
      </c>
      <c r="AG91" t="s">
        <v>289</v>
      </c>
    </row>
    <row r="92" spans="1:60">
      <c r="C92" s="173"/>
      <c r="D92" s="10"/>
      <c r="AG92" t="s">
        <v>290</v>
      </c>
    </row>
    <row r="93" spans="1:60">
      <c r="D93" s="10"/>
    </row>
    <row r="94" spans="1:60">
      <c r="D94" s="10"/>
    </row>
    <row r="95" spans="1:60">
      <c r="D95" s="10"/>
    </row>
    <row r="96" spans="1:60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 formatRows="0"/>
  <mergeCells count="27">
    <mergeCell ref="A1:G1"/>
    <mergeCell ref="C2:G2"/>
    <mergeCell ref="C3:G3"/>
    <mergeCell ref="C4:G4"/>
    <mergeCell ref="C23:G23"/>
    <mergeCell ref="C25:G25"/>
    <mergeCell ref="C27:G27"/>
    <mergeCell ref="C29:G29"/>
    <mergeCell ref="C10:G10"/>
    <mergeCell ref="C17:G17"/>
    <mergeCell ref="C19:G19"/>
    <mergeCell ref="C21:G21"/>
    <mergeCell ref="C46:G46"/>
    <mergeCell ref="C48:G48"/>
    <mergeCell ref="C50:G50"/>
    <mergeCell ref="C54:G54"/>
    <mergeCell ref="C31:G31"/>
    <mergeCell ref="C33:G33"/>
    <mergeCell ref="C35:G35"/>
    <mergeCell ref="C37:G37"/>
    <mergeCell ref="C72:G72"/>
    <mergeCell ref="C74:G74"/>
    <mergeCell ref="C84:G84"/>
    <mergeCell ref="C56:G56"/>
    <mergeCell ref="C58:G58"/>
    <mergeCell ref="C65:G65"/>
    <mergeCell ref="C70:G70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300" verticalDpi="300" r:id="rId1"/>
  <headerFooter alignWithMargins="0"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32" t="s">
        <v>107</v>
      </c>
      <c r="B1" s="232"/>
      <c r="C1" s="232"/>
      <c r="D1" s="232"/>
      <c r="E1" s="232"/>
      <c r="F1" s="232"/>
      <c r="G1" s="232"/>
      <c r="AG1" t="s">
        <v>108</v>
      </c>
    </row>
    <row r="2" spans="1:60" ht="24.95" customHeight="1">
      <c r="A2" s="139" t="s">
        <v>7</v>
      </c>
      <c r="B2" s="49" t="s">
        <v>43</v>
      </c>
      <c r="C2" s="233" t="s">
        <v>44</v>
      </c>
      <c r="D2" s="234"/>
      <c r="E2" s="234"/>
      <c r="F2" s="234"/>
      <c r="G2" s="235"/>
      <c r="AG2" t="s">
        <v>109</v>
      </c>
    </row>
    <row r="3" spans="1:60" ht="24.95" customHeight="1">
      <c r="A3" s="139" t="s">
        <v>8</v>
      </c>
      <c r="B3" s="49" t="s">
        <v>51</v>
      </c>
      <c r="C3" s="233" t="s">
        <v>52</v>
      </c>
      <c r="D3" s="234"/>
      <c r="E3" s="234"/>
      <c r="F3" s="234"/>
      <c r="G3" s="235"/>
      <c r="AC3" s="120" t="s">
        <v>109</v>
      </c>
      <c r="AG3" t="s">
        <v>110</v>
      </c>
    </row>
    <row r="4" spans="1:60" ht="24.95" customHeight="1">
      <c r="A4" s="140" t="s">
        <v>9</v>
      </c>
      <c r="B4" s="141" t="s">
        <v>49</v>
      </c>
      <c r="C4" s="236" t="s">
        <v>50</v>
      </c>
      <c r="D4" s="237"/>
      <c r="E4" s="237"/>
      <c r="F4" s="237"/>
      <c r="G4" s="238"/>
      <c r="AG4" t="s">
        <v>111</v>
      </c>
    </row>
    <row r="5" spans="1:60">
      <c r="D5" s="10"/>
    </row>
    <row r="6" spans="1:60" ht="38.25">
      <c r="A6" s="142" t="s">
        <v>112</v>
      </c>
      <c r="B6" s="144" t="s">
        <v>113</v>
      </c>
      <c r="C6" s="144" t="s">
        <v>114</v>
      </c>
      <c r="D6" s="143" t="s">
        <v>115</v>
      </c>
      <c r="E6" s="142" t="s">
        <v>116</v>
      </c>
      <c r="F6" s="142" t="s">
        <v>117</v>
      </c>
      <c r="G6" s="142" t="s">
        <v>29</v>
      </c>
      <c r="H6" s="145" t="s">
        <v>30</v>
      </c>
      <c r="I6" s="145" t="s">
        <v>118</v>
      </c>
      <c r="J6" s="145" t="s">
        <v>31</v>
      </c>
      <c r="K6" s="145" t="s">
        <v>119</v>
      </c>
      <c r="L6" s="145" t="s">
        <v>120</v>
      </c>
      <c r="M6" s="145" t="s">
        <v>121</v>
      </c>
      <c r="N6" s="145" t="s">
        <v>122</v>
      </c>
      <c r="O6" s="145" t="s">
        <v>123</v>
      </c>
      <c r="P6" s="145" t="s">
        <v>124</v>
      </c>
      <c r="Q6" s="145" t="s">
        <v>125</v>
      </c>
      <c r="R6" s="145" t="s">
        <v>126</v>
      </c>
      <c r="S6" s="145" t="s">
        <v>127</v>
      </c>
      <c r="T6" s="145" t="s">
        <v>128</v>
      </c>
      <c r="U6" s="145" t="s">
        <v>129</v>
      </c>
      <c r="V6" s="145" t="s">
        <v>130</v>
      </c>
      <c r="W6" s="145" t="s">
        <v>131</v>
      </c>
      <c r="X6" s="145" t="s">
        <v>132</v>
      </c>
      <c r="Y6" s="145" t="s">
        <v>133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49" t="s">
        <v>134</v>
      </c>
      <c r="B8" s="150" t="s">
        <v>70</v>
      </c>
      <c r="C8" s="170" t="s">
        <v>71</v>
      </c>
      <c r="D8" s="158"/>
      <c r="E8" s="159"/>
      <c r="F8" s="160"/>
      <c r="G8" s="160">
        <f>SUMIF(AG9:AG13,"&lt;&gt;NOR",G9:G13)</f>
        <v>0</v>
      </c>
      <c r="H8" s="160"/>
      <c r="I8" s="160">
        <f>SUM(I9:I13)</f>
        <v>0</v>
      </c>
      <c r="J8" s="160"/>
      <c r="K8" s="160">
        <f>SUM(K9:K13)</f>
        <v>0</v>
      </c>
      <c r="L8" s="160"/>
      <c r="M8" s="160">
        <f>SUM(M9:M13)</f>
        <v>0</v>
      </c>
      <c r="N8" s="159"/>
      <c r="O8" s="159">
        <f>SUM(O9:O13)</f>
        <v>0</v>
      </c>
      <c r="P8" s="159"/>
      <c r="Q8" s="159">
        <f>SUM(Q9:Q13)</f>
        <v>49.989999999999995</v>
      </c>
      <c r="R8" s="160"/>
      <c r="S8" s="160"/>
      <c r="T8" s="161"/>
      <c r="U8" s="157"/>
      <c r="V8" s="157">
        <f>SUM(V9:V13)</f>
        <v>62.41</v>
      </c>
      <c r="W8" s="157"/>
      <c r="X8" s="157"/>
      <c r="Y8" s="157"/>
      <c r="AG8" t="s">
        <v>135</v>
      </c>
    </row>
    <row r="9" spans="1:60" ht="22.5" outlineLevel="1">
      <c r="A9" s="162">
        <v>1</v>
      </c>
      <c r="B9" s="163" t="s">
        <v>150</v>
      </c>
      <c r="C9" s="171" t="s">
        <v>151</v>
      </c>
      <c r="D9" s="164" t="s">
        <v>138</v>
      </c>
      <c r="E9" s="165">
        <v>25.15</v>
      </c>
      <c r="F9" s="166"/>
      <c r="G9" s="167">
        <f>ROUND(E9*F9,2)</f>
        <v>0</v>
      </c>
      <c r="H9" s="166"/>
      <c r="I9" s="167">
        <f>ROUND(E9*H9,2)</f>
        <v>0</v>
      </c>
      <c r="J9" s="166"/>
      <c r="K9" s="167">
        <f>ROUND(E9*J9,2)</f>
        <v>0</v>
      </c>
      <c r="L9" s="167">
        <v>21</v>
      </c>
      <c r="M9" s="167">
        <f>G9*(1+L9/100)</f>
        <v>0</v>
      </c>
      <c r="N9" s="165">
        <v>0</v>
      </c>
      <c r="O9" s="165">
        <f>ROUND(E9*N9,2)</f>
        <v>0</v>
      </c>
      <c r="P9" s="165">
        <v>0.88</v>
      </c>
      <c r="Q9" s="165">
        <f>ROUND(E9*P9,2)</f>
        <v>22.13</v>
      </c>
      <c r="R9" s="167" t="s">
        <v>139</v>
      </c>
      <c r="S9" s="167" t="s">
        <v>140</v>
      </c>
      <c r="T9" s="168" t="s">
        <v>140</v>
      </c>
      <c r="U9" s="156">
        <v>0.14399999999999999</v>
      </c>
      <c r="V9" s="156">
        <f>ROUND(E9*U9,2)</f>
        <v>3.62</v>
      </c>
      <c r="W9" s="156"/>
      <c r="X9" s="156" t="s">
        <v>141</v>
      </c>
      <c r="Y9" s="156" t="s">
        <v>142</v>
      </c>
      <c r="Z9" s="146"/>
      <c r="AA9" s="146"/>
      <c r="AB9" s="146"/>
      <c r="AC9" s="146"/>
      <c r="AD9" s="146"/>
      <c r="AE9" s="146"/>
      <c r="AF9" s="146"/>
      <c r="AG9" s="146" t="s">
        <v>143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2.5" outlineLevel="1">
      <c r="A10" s="162">
        <v>2</v>
      </c>
      <c r="B10" s="163" t="s">
        <v>291</v>
      </c>
      <c r="C10" s="171" t="s">
        <v>292</v>
      </c>
      <c r="D10" s="164" t="s">
        <v>138</v>
      </c>
      <c r="E10" s="165">
        <v>78.55</v>
      </c>
      <c r="F10" s="166"/>
      <c r="G10" s="167">
        <f>ROUND(E10*F10,2)</f>
        <v>0</v>
      </c>
      <c r="H10" s="166"/>
      <c r="I10" s="167">
        <f>ROUND(E10*H10,2)</f>
        <v>0</v>
      </c>
      <c r="J10" s="166"/>
      <c r="K10" s="167">
        <f>ROUND(E10*J10,2)</f>
        <v>0</v>
      </c>
      <c r="L10" s="167">
        <v>21</v>
      </c>
      <c r="M10" s="167">
        <f>G10*(1+L10/100)</f>
        <v>0</v>
      </c>
      <c r="N10" s="165">
        <v>0</v>
      </c>
      <c r="O10" s="165">
        <f>ROUND(E10*N10,2)</f>
        <v>0</v>
      </c>
      <c r="P10" s="165">
        <v>0.11</v>
      </c>
      <c r="Q10" s="165">
        <f>ROUND(E10*P10,2)</f>
        <v>8.64</v>
      </c>
      <c r="R10" s="167" t="s">
        <v>139</v>
      </c>
      <c r="S10" s="167" t="s">
        <v>140</v>
      </c>
      <c r="T10" s="168" t="s">
        <v>140</v>
      </c>
      <c r="U10" s="156">
        <v>4.2999999999999997E-2</v>
      </c>
      <c r="V10" s="156">
        <f>ROUND(E10*U10,2)</f>
        <v>3.38</v>
      </c>
      <c r="W10" s="156"/>
      <c r="X10" s="156" t="s">
        <v>141</v>
      </c>
      <c r="Y10" s="156" t="s">
        <v>142</v>
      </c>
      <c r="Z10" s="146"/>
      <c r="AA10" s="146"/>
      <c r="AB10" s="146"/>
      <c r="AC10" s="146"/>
      <c r="AD10" s="146"/>
      <c r="AE10" s="146"/>
      <c r="AF10" s="146"/>
      <c r="AG10" s="146" t="s">
        <v>143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outlineLevel="1">
      <c r="A11" s="162">
        <v>3</v>
      </c>
      <c r="B11" s="163" t="s">
        <v>293</v>
      </c>
      <c r="C11" s="171" t="s">
        <v>294</v>
      </c>
      <c r="D11" s="164" t="s">
        <v>138</v>
      </c>
      <c r="E11" s="165">
        <v>26.7</v>
      </c>
      <c r="F11" s="166"/>
      <c r="G11" s="167">
        <f>ROUND(E11*F11,2)</f>
        <v>0</v>
      </c>
      <c r="H11" s="166"/>
      <c r="I11" s="167">
        <f>ROUND(E11*H11,2)</f>
        <v>0</v>
      </c>
      <c r="J11" s="166"/>
      <c r="K11" s="167">
        <f>ROUND(E11*J11,2)</f>
        <v>0</v>
      </c>
      <c r="L11" s="167">
        <v>21</v>
      </c>
      <c r="M11" s="167">
        <f>G11*(1+L11/100)</f>
        <v>0</v>
      </c>
      <c r="N11" s="165">
        <v>0</v>
      </c>
      <c r="O11" s="165">
        <f>ROUND(E11*N11,2)</f>
        <v>0</v>
      </c>
      <c r="P11" s="165">
        <v>0.72</v>
      </c>
      <c r="Q11" s="165">
        <f>ROUND(E11*P11,2)</f>
        <v>19.22</v>
      </c>
      <c r="R11" s="167" t="s">
        <v>139</v>
      </c>
      <c r="S11" s="167" t="s">
        <v>140</v>
      </c>
      <c r="T11" s="168" t="s">
        <v>140</v>
      </c>
      <c r="U11" s="156">
        <v>2.0670000000000002</v>
      </c>
      <c r="V11" s="156">
        <f>ROUND(E11*U11,2)</f>
        <v>55.19</v>
      </c>
      <c r="W11" s="156"/>
      <c r="X11" s="156" t="s">
        <v>141</v>
      </c>
      <c r="Y11" s="156" t="s">
        <v>142</v>
      </c>
      <c r="Z11" s="146"/>
      <c r="AA11" s="146"/>
      <c r="AB11" s="146"/>
      <c r="AC11" s="146"/>
      <c r="AD11" s="146"/>
      <c r="AE11" s="146"/>
      <c r="AF11" s="146"/>
      <c r="AG11" s="146" t="s">
        <v>143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>
      <c r="A12" s="162">
        <v>4</v>
      </c>
      <c r="B12" s="163" t="s">
        <v>194</v>
      </c>
      <c r="C12" s="171" t="s">
        <v>295</v>
      </c>
      <c r="D12" s="164" t="s">
        <v>168</v>
      </c>
      <c r="E12" s="165">
        <v>22.132000000000001</v>
      </c>
      <c r="F12" s="166"/>
      <c r="G12" s="167">
        <f>ROUND(E12*F12,2)</f>
        <v>0</v>
      </c>
      <c r="H12" s="166"/>
      <c r="I12" s="167">
        <f>ROUND(E12*H12,2)</f>
        <v>0</v>
      </c>
      <c r="J12" s="166"/>
      <c r="K12" s="167">
        <f>ROUND(E12*J12,2)</f>
        <v>0</v>
      </c>
      <c r="L12" s="167">
        <v>21</v>
      </c>
      <c r="M12" s="167">
        <f>G12*(1+L12/100)</f>
        <v>0</v>
      </c>
      <c r="N12" s="165">
        <v>0</v>
      </c>
      <c r="O12" s="165">
        <f>ROUND(E12*N12,2)</f>
        <v>0</v>
      </c>
      <c r="P12" s="165">
        <v>0</v>
      </c>
      <c r="Q12" s="165">
        <f>ROUND(E12*P12,2)</f>
        <v>0</v>
      </c>
      <c r="R12" s="167" t="s">
        <v>169</v>
      </c>
      <c r="S12" s="167" t="s">
        <v>140</v>
      </c>
      <c r="T12" s="168" t="s">
        <v>140</v>
      </c>
      <c r="U12" s="156">
        <v>0</v>
      </c>
      <c r="V12" s="156">
        <f>ROUND(E12*U12,2)</f>
        <v>0</v>
      </c>
      <c r="W12" s="156"/>
      <c r="X12" s="156" t="s">
        <v>141</v>
      </c>
      <c r="Y12" s="156" t="s">
        <v>142</v>
      </c>
      <c r="Z12" s="146"/>
      <c r="AA12" s="146"/>
      <c r="AB12" s="146"/>
      <c r="AC12" s="146"/>
      <c r="AD12" s="146"/>
      <c r="AE12" s="146"/>
      <c r="AF12" s="146"/>
      <c r="AG12" s="146" t="s">
        <v>143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>
      <c r="A13" s="162">
        <v>5</v>
      </c>
      <c r="B13" s="163" t="s">
        <v>49</v>
      </c>
      <c r="C13" s="171" t="s">
        <v>296</v>
      </c>
      <c r="D13" s="164" t="s">
        <v>168</v>
      </c>
      <c r="E13" s="165">
        <v>22.132000000000001</v>
      </c>
      <c r="F13" s="166"/>
      <c r="G13" s="167">
        <f>ROUND(E13*F13,2)</f>
        <v>0</v>
      </c>
      <c r="H13" s="166"/>
      <c r="I13" s="167">
        <f>ROUND(E13*H13,2)</f>
        <v>0</v>
      </c>
      <c r="J13" s="166"/>
      <c r="K13" s="167">
        <f>ROUND(E13*J13,2)</f>
        <v>0</v>
      </c>
      <c r="L13" s="167">
        <v>21</v>
      </c>
      <c r="M13" s="167">
        <f>G13*(1+L13/100)</f>
        <v>0</v>
      </c>
      <c r="N13" s="165">
        <v>0</v>
      </c>
      <c r="O13" s="165">
        <f>ROUND(E13*N13,2)</f>
        <v>0</v>
      </c>
      <c r="P13" s="165">
        <v>0</v>
      </c>
      <c r="Q13" s="165">
        <f>ROUND(E13*P13,2)</f>
        <v>0</v>
      </c>
      <c r="R13" s="167"/>
      <c r="S13" s="167" t="s">
        <v>197</v>
      </c>
      <c r="T13" s="168" t="s">
        <v>198</v>
      </c>
      <c r="U13" s="156">
        <v>0.01</v>
      </c>
      <c r="V13" s="156">
        <f>ROUND(E13*U13,2)</f>
        <v>0.22</v>
      </c>
      <c r="W13" s="156"/>
      <c r="X13" s="156" t="s">
        <v>141</v>
      </c>
      <c r="Y13" s="156" t="s">
        <v>142</v>
      </c>
      <c r="Z13" s="146"/>
      <c r="AA13" s="146"/>
      <c r="AB13" s="146"/>
      <c r="AC13" s="146"/>
      <c r="AD13" s="146"/>
      <c r="AE13" s="146"/>
      <c r="AF13" s="146"/>
      <c r="AG13" s="146" t="s">
        <v>143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>
      <c r="A14" s="149" t="s">
        <v>134</v>
      </c>
      <c r="B14" s="150" t="s">
        <v>72</v>
      </c>
      <c r="C14" s="170" t="s">
        <v>73</v>
      </c>
      <c r="D14" s="158"/>
      <c r="E14" s="159"/>
      <c r="F14" s="160"/>
      <c r="G14" s="160">
        <f>SUMIF(AG15:AG17,"&lt;&gt;NOR",G15:G17)</f>
        <v>0</v>
      </c>
      <c r="H14" s="160"/>
      <c r="I14" s="160">
        <f>SUM(I15:I17)</f>
        <v>0</v>
      </c>
      <c r="J14" s="160"/>
      <c r="K14" s="160">
        <f>SUM(K15:K17)</f>
        <v>0</v>
      </c>
      <c r="L14" s="160"/>
      <c r="M14" s="160">
        <f>SUM(M15:M17)</f>
        <v>0</v>
      </c>
      <c r="N14" s="159"/>
      <c r="O14" s="159">
        <f>SUM(O15:O17)</f>
        <v>0</v>
      </c>
      <c r="P14" s="159"/>
      <c r="Q14" s="159">
        <f>SUM(Q15:Q17)</f>
        <v>0</v>
      </c>
      <c r="R14" s="160"/>
      <c r="S14" s="160"/>
      <c r="T14" s="161"/>
      <c r="U14" s="157"/>
      <c r="V14" s="157">
        <f>SUM(V15:V17)</f>
        <v>16.899999999999999</v>
      </c>
      <c r="W14" s="157"/>
      <c r="X14" s="157"/>
      <c r="Y14" s="157"/>
      <c r="AG14" t="s">
        <v>135</v>
      </c>
    </row>
    <row r="15" spans="1:60" outlineLevel="1">
      <c r="A15" s="162">
        <v>6</v>
      </c>
      <c r="B15" s="163" t="s">
        <v>297</v>
      </c>
      <c r="C15" s="171" t="s">
        <v>298</v>
      </c>
      <c r="D15" s="164" t="s">
        <v>138</v>
      </c>
      <c r="E15" s="165">
        <v>15</v>
      </c>
      <c r="F15" s="166"/>
      <c r="G15" s="167">
        <f>ROUND(E15*F15,2)</f>
        <v>0</v>
      </c>
      <c r="H15" s="166"/>
      <c r="I15" s="167">
        <f>ROUND(E15*H15,2)</f>
        <v>0</v>
      </c>
      <c r="J15" s="166"/>
      <c r="K15" s="167">
        <f>ROUND(E15*J15,2)</f>
        <v>0</v>
      </c>
      <c r="L15" s="167">
        <v>21</v>
      </c>
      <c r="M15" s="167">
        <f>G15*(1+L15/100)</f>
        <v>0</v>
      </c>
      <c r="N15" s="165">
        <v>4.0000000000000003E-5</v>
      </c>
      <c r="O15" s="165">
        <f>ROUND(E15*N15,2)</f>
        <v>0</v>
      </c>
      <c r="P15" s="165">
        <v>0</v>
      </c>
      <c r="Q15" s="165">
        <f>ROUND(E15*P15,2)</f>
        <v>0</v>
      </c>
      <c r="R15" s="167" t="s">
        <v>299</v>
      </c>
      <c r="S15" s="167" t="s">
        <v>140</v>
      </c>
      <c r="T15" s="168" t="s">
        <v>140</v>
      </c>
      <c r="U15" s="156">
        <v>0.06</v>
      </c>
      <c r="V15" s="156">
        <f>ROUND(E15*U15,2)</f>
        <v>0.9</v>
      </c>
      <c r="W15" s="156"/>
      <c r="X15" s="156" t="s">
        <v>141</v>
      </c>
      <c r="Y15" s="156" t="s">
        <v>142</v>
      </c>
      <c r="Z15" s="146"/>
      <c r="AA15" s="146"/>
      <c r="AB15" s="146"/>
      <c r="AC15" s="146"/>
      <c r="AD15" s="146"/>
      <c r="AE15" s="146"/>
      <c r="AF15" s="146"/>
      <c r="AG15" s="146" t="s">
        <v>143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22.5" outlineLevel="1">
      <c r="A16" s="162">
        <v>7</v>
      </c>
      <c r="B16" s="163" t="s">
        <v>300</v>
      </c>
      <c r="C16" s="171" t="s">
        <v>301</v>
      </c>
      <c r="D16" s="164" t="s">
        <v>138</v>
      </c>
      <c r="E16" s="165">
        <v>50</v>
      </c>
      <c r="F16" s="166"/>
      <c r="G16" s="167">
        <f>ROUND(E16*F16,2)</f>
        <v>0</v>
      </c>
      <c r="H16" s="166"/>
      <c r="I16" s="167">
        <f>ROUND(E16*H16,2)</f>
        <v>0</v>
      </c>
      <c r="J16" s="166"/>
      <c r="K16" s="167">
        <f>ROUND(E16*J16,2)</f>
        <v>0</v>
      </c>
      <c r="L16" s="167">
        <v>21</v>
      </c>
      <c r="M16" s="167">
        <f>G16*(1+L16/100)</f>
        <v>0</v>
      </c>
      <c r="N16" s="165">
        <v>2.0000000000000002E-5</v>
      </c>
      <c r="O16" s="165">
        <f>ROUND(E16*N16,2)</f>
        <v>0</v>
      </c>
      <c r="P16" s="165">
        <v>0</v>
      </c>
      <c r="Q16" s="165">
        <f>ROUND(E16*P16,2)</f>
        <v>0</v>
      </c>
      <c r="R16" s="167" t="s">
        <v>302</v>
      </c>
      <c r="S16" s="167" t="s">
        <v>140</v>
      </c>
      <c r="T16" s="168" t="s">
        <v>140</v>
      </c>
      <c r="U16" s="156">
        <v>0.32</v>
      </c>
      <c r="V16" s="156">
        <f>ROUND(E16*U16,2)</f>
        <v>16</v>
      </c>
      <c r="W16" s="156"/>
      <c r="X16" s="156" t="s">
        <v>141</v>
      </c>
      <c r="Y16" s="156" t="s">
        <v>142</v>
      </c>
      <c r="Z16" s="146"/>
      <c r="AA16" s="146"/>
      <c r="AB16" s="146"/>
      <c r="AC16" s="146"/>
      <c r="AD16" s="146"/>
      <c r="AE16" s="146"/>
      <c r="AF16" s="146"/>
      <c r="AG16" s="146" t="s">
        <v>143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22.5" outlineLevel="1">
      <c r="A17" s="162">
        <v>8</v>
      </c>
      <c r="B17" s="163" t="s">
        <v>303</v>
      </c>
      <c r="C17" s="171" t="s">
        <v>304</v>
      </c>
      <c r="D17" s="164" t="s">
        <v>138</v>
      </c>
      <c r="E17" s="165">
        <v>16.5</v>
      </c>
      <c r="F17" s="166"/>
      <c r="G17" s="167">
        <f>ROUND(E17*F17,2)</f>
        <v>0</v>
      </c>
      <c r="H17" s="166"/>
      <c r="I17" s="167">
        <f>ROUND(E17*H17,2)</f>
        <v>0</v>
      </c>
      <c r="J17" s="166"/>
      <c r="K17" s="167">
        <f>ROUND(E17*J17,2)</f>
        <v>0</v>
      </c>
      <c r="L17" s="167">
        <v>21</v>
      </c>
      <c r="M17" s="167">
        <f>G17*(1+L17/100)</f>
        <v>0</v>
      </c>
      <c r="N17" s="165">
        <v>2.9999999999999997E-4</v>
      </c>
      <c r="O17" s="165">
        <f>ROUND(E17*N17,2)</f>
        <v>0</v>
      </c>
      <c r="P17" s="165">
        <v>0</v>
      </c>
      <c r="Q17" s="165">
        <f>ROUND(E17*P17,2)</f>
        <v>0</v>
      </c>
      <c r="R17" s="167" t="s">
        <v>202</v>
      </c>
      <c r="S17" s="167" t="s">
        <v>140</v>
      </c>
      <c r="T17" s="168" t="s">
        <v>140</v>
      </c>
      <c r="U17" s="156">
        <v>0</v>
      </c>
      <c r="V17" s="156">
        <f>ROUND(E17*U17,2)</f>
        <v>0</v>
      </c>
      <c r="W17" s="156"/>
      <c r="X17" s="156" t="s">
        <v>203</v>
      </c>
      <c r="Y17" s="156" t="s">
        <v>142</v>
      </c>
      <c r="Z17" s="146"/>
      <c r="AA17" s="146"/>
      <c r="AB17" s="146"/>
      <c r="AC17" s="146"/>
      <c r="AD17" s="146"/>
      <c r="AE17" s="146"/>
      <c r="AF17" s="146"/>
      <c r="AG17" s="146" t="s">
        <v>236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>
      <c r="A18" s="149" t="s">
        <v>134</v>
      </c>
      <c r="B18" s="150" t="s">
        <v>74</v>
      </c>
      <c r="C18" s="170" t="s">
        <v>75</v>
      </c>
      <c r="D18" s="158"/>
      <c r="E18" s="159"/>
      <c r="F18" s="160"/>
      <c r="G18" s="160">
        <f>SUMIF(AG19:AG30,"&lt;&gt;NOR",G19:G30)</f>
        <v>0</v>
      </c>
      <c r="H18" s="160"/>
      <c r="I18" s="160">
        <f>SUM(I19:I30)</f>
        <v>0</v>
      </c>
      <c r="J18" s="160"/>
      <c r="K18" s="160">
        <f>SUM(K19:K30)</f>
        <v>0</v>
      </c>
      <c r="L18" s="160"/>
      <c r="M18" s="160">
        <f>SUM(M19:M30)</f>
        <v>0</v>
      </c>
      <c r="N18" s="159"/>
      <c r="O18" s="159">
        <f>SUM(O19:O30)</f>
        <v>44.63</v>
      </c>
      <c r="P18" s="159"/>
      <c r="Q18" s="159">
        <f>SUM(Q19:Q30)</f>
        <v>0</v>
      </c>
      <c r="R18" s="160"/>
      <c r="S18" s="160"/>
      <c r="T18" s="161"/>
      <c r="U18" s="157"/>
      <c r="V18" s="157">
        <f>SUM(V19:V30)</f>
        <v>485.27000000000004</v>
      </c>
      <c r="W18" s="157"/>
      <c r="X18" s="157"/>
      <c r="Y18" s="157"/>
      <c r="AG18" t="s">
        <v>135</v>
      </c>
    </row>
    <row r="19" spans="1:60" outlineLevel="1">
      <c r="A19" s="162">
        <v>9</v>
      </c>
      <c r="B19" s="163" t="s">
        <v>305</v>
      </c>
      <c r="C19" s="171" t="s">
        <v>306</v>
      </c>
      <c r="D19" s="164" t="s">
        <v>168</v>
      </c>
      <c r="E19" s="165">
        <v>16</v>
      </c>
      <c r="F19" s="166"/>
      <c r="G19" s="167">
        <f>ROUND(E19*F19,2)</f>
        <v>0</v>
      </c>
      <c r="H19" s="166"/>
      <c r="I19" s="167">
        <f>ROUND(E19*H19,2)</f>
        <v>0</v>
      </c>
      <c r="J19" s="166"/>
      <c r="K19" s="167">
        <f>ROUND(E19*J19,2)</f>
        <v>0</v>
      </c>
      <c r="L19" s="167">
        <v>21</v>
      </c>
      <c r="M19" s="167">
        <f>G19*(1+L19/100)</f>
        <v>0</v>
      </c>
      <c r="N19" s="165">
        <v>2.54278</v>
      </c>
      <c r="O19" s="165">
        <f>ROUND(E19*N19,2)</f>
        <v>40.68</v>
      </c>
      <c r="P19" s="165">
        <v>0</v>
      </c>
      <c r="Q19" s="165">
        <f>ROUND(E19*P19,2)</f>
        <v>0</v>
      </c>
      <c r="R19" s="167" t="s">
        <v>307</v>
      </c>
      <c r="S19" s="167" t="s">
        <v>140</v>
      </c>
      <c r="T19" s="168" t="s">
        <v>140</v>
      </c>
      <c r="U19" s="156">
        <v>2.67</v>
      </c>
      <c r="V19" s="156">
        <f>ROUND(E19*U19,2)</f>
        <v>42.72</v>
      </c>
      <c r="W19" s="156"/>
      <c r="X19" s="156" t="s">
        <v>141</v>
      </c>
      <c r="Y19" s="156" t="s">
        <v>142</v>
      </c>
      <c r="Z19" s="146"/>
      <c r="AA19" s="146"/>
      <c r="AB19" s="146"/>
      <c r="AC19" s="146"/>
      <c r="AD19" s="146"/>
      <c r="AE19" s="146"/>
      <c r="AF19" s="146"/>
      <c r="AG19" s="146" t="s">
        <v>143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>
      <c r="A20" s="162">
        <v>10</v>
      </c>
      <c r="B20" s="163" t="s">
        <v>308</v>
      </c>
      <c r="C20" s="171" t="s">
        <v>309</v>
      </c>
      <c r="D20" s="164" t="s">
        <v>138</v>
      </c>
      <c r="E20" s="165">
        <v>77.2</v>
      </c>
      <c r="F20" s="166"/>
      <c r="G20" s="167">
        <f>ROUND(E20*F20,2)</f>
        <v>0</v>
      </c>
      <c r="H20" s="166"/>
      <c r="I20" s="167">
        <f>ROUND(E20*H20,2)</f>
        <v>0</v>
      </c>
      <c r="J20" s="166"/>
      <c r="K20" s="167">
        <f>ROUND(E20*J20,2)</f>
        <v>0</v>
      </c>
      <c r="L20" s="167">
        <v>21</v>
      </c>
      <c r="M20" s="167">
        <f>G20*(1+L20/100)</f>
        <v>0</v>
      </c>
      <c r="N20" s="165">
        <v>1.553E-2</v>
      </c>
      <c r="O20" s="165">
        <f>ROUND(E20*N20,2)</f>
        <v>1.2</v>
      </c>
      <c r="P20" s="165">
        <v>0</v>
      </c>
      <c r="Q20" s="165">
        <f>ROUND(E20*P20,2)</f>
        <v>0</v>
      </c>
      <c r="R20" s="167" t="s">
        <v>307</v>
      </c>
      <c r="S20" s="167" t="s">
        <v>140</v>
      </c>
      <c r="T20" s="168" t="s">
        <v>140</v>
      </c>
      <c r="U20" s="156">
        <v>1.1599999999999999</v>
      </c>
      <c r="V20" s="156">
        <f>ROUND(E20*U20,2)</f>
        <v>89.55</v>
      </c>
      <c r="W20" s="156"/>
      <c r="X20" s="156" t="s">
        <v>141</v>
      </c>
      <c r="Y20" s="156" t="s">
        <v>142</v>
      </c>
      <c r="Z20" s="146"/>
      <c r="AA20" s="146"/>
      <c r="AB20" s="146"/>
      <c r="AC20" s="146"/>
      <c r="AD20" s="146"/>
      <c r="AE20" s="146"/>
      <c r="AF20" s="146"/>
      <c r="AG20" s="146" t="s">
        <v>143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2">
      <c r="A21" s="153"/>
      <c r="B21" s="154"/>
      <c r="C21" s="230" t="s">
        <v>310</v>
      </c>
      <c r="D21" s="231"/>
      <c r="E21" s="231"/>
      <c r="F21" s="231"/>
      <c r="G21" s="231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145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>
      <c r="A22" s="162">
        <v>11</v>
      </c>
      <c r="B22" s="163" t="s">
        <v>311</v>
      </c>
      <c r="C22" s="171" t="s">
        <v>312</v>
      </c>
      <c r="D22" s="164" t="s">
        <v>138</v>
      </c>
      <c r="E22" s="165">
        <v>77.2</v>
      </c>
      <c r="F22" s="166"/>
      <c r="G22" s="167">
        <f>ROUND(E22*F22,2)</f>
        <v>0</v>
      </c>
      <c r="H22" s="166"/>
      <c r="I22" s="167">
        <f>ROUND(E22*H22,2)</f>
        <v>0</v>
      </c>
      <c r="J22" s="166"/>
      <c r="K22" s="167">
        <f>ROUND(E22*J22,2)</f>
        <v>0</v>
      </c>
      <c r="L22" s="167">
        <v>21</v>
      </c>
      <c r="M22" s="167">
        <f>G22*(1+L22/100)</f>
        <v>0</v>
      </c>
      <c r="N22" s="165">
        <v>0</v>
      </c>
      <c r="O22" s="165">
        <f>ROUND(E22*N22,2)</f>
        <v>0</v>
      </c>
      <c r="P22" s="165">
        <v>0</v>
      </c>
      <c r="Q22" s="165">
        <f>ROUND(E22*P22,2)</f>
        <v>0</v>
      </c>
      <c r="R22" s="167" t="s">
        <v>307</v>
      </c>
      <c r="S22" s="167" t="s">
        <v>140</v>
      </c>
      <c r="T22" s="168" t="s">
        <v>140</v>
      </c>
      <c r="U22" s="156">
        <v>0.33900000000000002</v>
      </c>
      <c r="V22" s="156">
        <f>ROUND(E22*U22,2)</f>
        <v>26.17</v>
      </c>
      <c r="W22" s="156"/>
      <c r="X22" s="156" t="s">
        <v>141</v>
      </c>
      <c r="Y22" s="156" t="s">
        <v>142</v>
      </c>
      <c r="Z22" s="146"/>
      <c r="AA22" s="146"/>
      <c r="AB22" s="146"/>
      <c r="AC22" s="146"/>
      <c r="AD22" s="146"/>
      <c r="AE22" s="146"/>
      <c r="AF22" s="146"/>
      <c r="AG22" s="146" t="s">
        <v>143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2">
      <c r="A23" s="153"/>
      <c r="B23" s="154"/>
      <c r="C23" s="230" t="s">
        <v>310</v>
      </c>
      <c r="D23" s="231"/>
      <c r="E23" s="231"/>
      <c r="F23" s="231"/>
      <c r="G23" s="231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145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>
      <c r="A24" s="162">
        <v>12</v>
      </c>
      <c r="B24" s="163" t="s">
        <v>313</v>
      </c>
      <c r="C24" s="171" t="s">
        <v>314</v>
      </c>
      <c r="D24" s="164" t="s">
        <v>274</v>
      </c>
      <c r="E24" s="165">
        <v>2.6417999999999999</v>
      </c>
      <c r="F24" s="166"/>
      <c r="G24" s="167">
        <f>ROUND(E24*F24,2)</f>
        <v>0</v>
      </c>
      <c r="H24" s="166"/>
      <c r="I24" s="167">
        <f>ROUND(E24*H24,2)</f>
        <v>0</v>
      </c>
      <c r="J24" s="166"/>
      <c r="K24" s="167">
        <f>ROUND(E24*J24,2)</f>
        <v>0</v>
      </c>
      <c r="L24" s="167">
        <v>21</v>
      </c>
      <c r="M24" s="167">
        <f>G24*(1+L24/100)</f>
        <v>0</v>
      </c>
      <c r="N24" s="165">
        <v>1.0044200000000001</v>
      </c>
      <c r="O24" s="165">
        <f>ROUND(E24*N24,2)</f>
        <v>2.65</v>
      </c>
      <c r="P24" s="165">
        <v>0</v>
      </c>
      <c r="Q24" s="165">
        <f>ROUND(E24*P24,2)</f>
        <v>0</v>
      </c>
      <c r="R24" s="167" t="s">
        <v>307</v>
      </c>
      <c r="S24" s="167" t="s">
        <v>140</v>
      </c>
      <c r="T24" s="168" t="s">
        <v>140</v>
      </c>
      <c r="U24" s="156">
        <v>39.542000000000002</v>
      </c>
      <c r="V24" s="156">
        <f>ROUND(E24*U24,2)</f>
        <v>104.46</v>
      </c>
      <c r="W24" s="156"/>
      <c r="X24" s="156" t="s">
        <v>141</v>
      </c>
      <c r="Y24" s="156" t="s">
        <v>142</v>
      </c>
      <c r="Z24" s="146"/>
      <c r="AA24" s="146"/>
      <c r="AB24" s="146"/>
      <c r="AC24" s="146"/>
      <c r="AD24" s="146"/>
      <c r="AE24" s="146"/>
      <c r="AF24" s="146"/>
      <c r="AG24" s="146" t="s">
        <v>143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ht="22.5" outlineLevel="1">
      <c r="A25" s="162">
        <v>13</v>
      </c>
      <c r="B25" s="163" t="s">
        <v>315</v>
      </c>
      <c r="C25" s="171" t="s">
        <v>316</v>
      </c>
      <c r="D25" s="164" t="s">
        <v>161</v>
      </c>
      <c r="E25" s="165">
        <v>21.86</v>
      </c>
      <c r="F25" s="166"/>
      <c r="G25" s="167">
        <f>ROUND(E25*F25,2)</f>
        <v>0</v>
      </c>
      <c r="H25" s="166"/>
      <c r="I25" s="167">
        <f>ROUND(E25*H25,2)</f>
        <v>0</v>
      </c>
      <c r="J25" s="166"/>
      <c r="K25" s="167">
        <f>ROUND(E25*J25,2)</f>
        <v>0</v>
      </c>
      <c r="L25" s="167">
        <v>21</v>
      </c>
      <c r="M25" s="167">
        <f>G25*(1+L25/100)</f>
        <v>0</v>
      </c>
      <c r="N25" s="165">
        <v>3.29E-3</v>
      </c>
      <c r="O25" s="165">
        <f>ROUND(E25*N25,2)</f>
        <v>7.0000000000000007E-2</v>
      </c>
      <c r="P25" s="165">
        <v>0</v>
      </c>
      <c r="Q25" s="165">
        <f>ROUND(E25*P25,2)</f>
        <v>0</v>
      </c>
      <c r="R25" s="167" t="s">
        <v>307</v>
      </c>
      <c r="S25" s="167" t="s">
        <v>140</v>
      </c>
      <c r="T25" s="168" t="s">
        <v>140</v>
      </c>
      <c r="U25" s="156">
        <v>1.88</v>
      </c>
      <c r="V25" s="156">
        <f>ROUND(E25*U25,2)</f>
        <v>41.1</v>
      </c>
      <c r="W25" s="156"/>
      <c r="X25" s="156" t="s">
        <v>141</v>
      </c>
      <c r="Y25" s="156" t="s">
        <v>142</v>
      </c>
      <c r="Z25" s="146"/>
      <c r="AA25" s="146"/>
      <c r="AB25" s="146"/>
      <c r="AC25" s="146"/>
      <c r="AD25" s="146"/>
      <c r="AE25" s="146"/>
      <c r="AF25" s="146"/>
      <c r="AG25" s="146" t="s">
        <v>143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2">
      <c r="A26" s="153"/>
      <c r="B26" s="154"/>
      <c r="C26" s="230" t="s">
        <v>317</v>
      </c>
      <c r="D26" s="231"/>
      <c r="E26" s="231"/>
      <c r="F26" s="231"/>
      <c r="G26" s="231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145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>
      <c r="A27" s="162">
        <v>14</v>
      </c>
      <c r="B27" s="163" t="s">
        <v>318</v>
      </c>
      <c r="C27" s="171" t="s">
        <v>319</v>
      </c>
      <c r="D27" s="164" t="s">
        <v>161</v>
      </c>
      <c r="E27" s="165">
        <v>80.33</v>
      </c>
      <c r="F27" s="166"/>
      <c r="G27" s="167">
        <f>ROUND(E27*F27,2)</f>
        <v>0</v>
      </c>
      <c r="H27" s="166"/>
      <c r="I27" s="167">
        <f>ROUND(E27*H27,2)</f>
        <v>0</v>
      </c>
      <c r="J27" s="166"/>
      <c r="K27" s="167">
        <f>ROUND(E27*J27,2)</f>
        <v>0</v>
      </c>
      <c r="L27" s="167">
        <v>21</v>
      </c>
      <c r="M27" s="167">
        <f>G27*(1+L27/100)</f>
        <v>0</v>
      </c>
      <c r="N27" s="165">
        <v>2.1000000000000001E-4</v>
      </c>
      <c r="O27" s="165">
        <f>ROUND(E27*N27,2)</f>
        <v>0.02</v>
      </c>
      <c r="P27" s="165">
        <v>0</v>
      </c>
      <c r="Q27" s="165">
        <f>ROUND(E27*P27,2)</f>
        <v>0</v>
      </c>
      <c r="R27" s="167" t="s">
        <v>320</v>
      </c>
      <c r="S27" s="167" t="s">
        <v>140</v>
      </c>
      <c r="T27" s="168" t="s">
        <v>140</v>
      </c>
      <c r="U27" s="156">
        <v>1.26</v>
      </c>
      <c r="V27" s="156">
        <f>ROUND(E27*U27,2)</f>
        <v>101.22</v>
      </c>
      <c r="W27" s="156"/>
      <c r="X27" s="156" t="s">
        <v>141</v>
      </c>
      <c r="Y27" s="156" t="s">
        <v>142</v>
      </c>
      <c r="Z27" s="146"/>
      <c r="AA27" s="146"/>
      <c r="AB27" s="146"/>
      <c r="AC27" s="146"/>
      <c r="AD27" s="146"/>
      <c r="AE27" s="146"/>
      <c r="AF27" s="146"/>
      <c r="AG27" s="146" t="s">
        <v>143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33.75" outlineLevel="2">
      <c r="A28" s="153"/>
      <c r="B28" s="154"/>
      <c r="C28" s="230" t="s">
        <v>321</v>
      </c>
      <c r="D28" s="231"/>
      <c r="E28" s="231"/>
      <c r="F28" s="231"/>
      <c r="G28" s="231"/>
      <c r="H28" s="156"/>
      <c r="I28" s="156"/>
      <c r="J28" s="156"/>
      <c r="K28" s="156"/>
      <c r="L28" s="156"/>
      <c r="M28" s="156"/>
      <c r="N28" s="155"/>
      <c r="O28" s="155"/>
      <c r="P28" s="155"/>
      <c r="Q28" s="155"/>
      <c r="R28" s="156"/>
      <c r="S28" s="156"/>
      <c r="T28" s="156"/>
      <c r="U28" s="156"/>
      <c r="V28" s="156"/>
      <c r="W28" s="156"/>
      <c r="X28" s="156"/>
      <c r="Y28" s="156"/>
      <c r="Z28" s="146"/>
      <c r="AA28" s="146"/>
      <c r="AB28" s="146"/>
      <c r="AC28" s="146"/>
      <c r="AD28" s="146"/>
      <c r="AE28" s="146"/>
      <c r="AF28" s="146"/>
      <c r="AG28" s="146" t="s">
        <v>145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69" t="str">
        <f>C28</f>
        <v>Vyvrtání otvoru v betonu, dvojnásobné vyfouknutí prachu z otvoru, dvojnásobné protažení kartáčkem, opět dvojnásobné vyfouknutí, vyplnění otvoru chemickou maltou do 2/3 hloubky otvoru a zasunutí betonářské oceli. Včetně dodávky chemické malty. Bez dodávky výztuže.</v>
      </c>
      <c r="BB28" s="146"/>
      <c r="BC28" s="146"/>
      <c r="BD28" s="146"/>
      <c r="BE28" s="146"/>
      <c r="BF28" s="146"/>
      <c r="BG28" s="146"/>
      <c r="BH28" s="146"/>
    </row>
    <row r="29" spans="1:60" ht="22.5" outlineLevel="1">
      <c r="A29" s="162">
        <v>15</v>
      </c>
      <c r="B29" s="163" t="s">
        <v>232</v>
      </c>
      <c r="C29" s="171" t="s">
        <v>322</v>
      </c>
      <c r="D29" s="164" t="s">
        <v>161</v>
      </c>
      <c r="E29" s="165">
        <v>63.53</v>
      </c>
      <c r="F29" s="166"/>
      <c r="G29" s="167">
        <f>ROUND(E29*F29,2)</f>
        <v>0</v>
      </c>
      <c r="H29" s="166"/>
      <c r="I29" s="167">
        <f>ROUND(E29*H29,2)</f>
        <v>0</v>
      </c>
      <c r="J29" s="166"/>
      <c r="K29" s="167">
        <f>ROUND(E29*J29,2)</f>
        <v>0</v>
      </c>
      <c r="L29" s="167">
        <v>21</v>
      </c>
      <c r="M29" s="167">
        <f>G29*(1+L29/100)</f>
        <v>0</v>
      </c>
      <c r="N29" s="165">
        <v>2.1000000000000001E-4</v>
      </c>
      <c r="O29" s="165">
        <f>ROUND(E29*N29,2)</f>
        <v>0.01</v>
      </c>
      <c r="P29" s="165">
        <v>0</v>
      </c>
      <c r="Q29" s="165">
        <f>ROUND(E29*P29,2)</f>
        <v>0</v>
      </c>
      <c r="R29" s="167"/>
      <c r="S29" s="167" t="s">
        <v>197</v>
      </c>
      <c r="T29" s="168" t="s">
        <v>198</v>
      </c>
      <c r="U29" s="156">
        <v>1.26</v>
      </c>
      <c r="V29" s="156">
        <f>ROUND(E29*U29,2)</f>
        <v>80.05</v>
      </c>
      <c r="W29" s="156"/>
      <c r="X29" s="156" t="s">
        <v>141</v>
      </c>
      <c r="Y29" s="156" t="s">
        <v>142</v>
      </c>
      <c r="Z29" s="146"/>
      <c r="AA29" s="146"/>
      <c r="AB29" s="146"/>
      <c r="AC29" s="146"/>
      <c r="AD29" s="146"/>
      <c r="AE29" s="146"/>
      <c r="AF29" s="146"/>
      <c r="AG29" s="146" t="s">
        <v>143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>
      <c r="A30" s="162">
        <v>16</v>
      </c>
      <c r="B30" s="163" t="s">
        <v>244</v>
      </c>
      <c r="C30" s="171" t="s">
        <v>323</v>
      </c>
      <c r="D30" s="164" t="s">
        <v>324</v>
      </c>
      <c r="E30" s="165">
        <v>0.98280000000000001</v>
      </c>
      <c r="F30" s="166"/>
      <c r="G30" s="167">
        <f>ROUND(E30*F30,2)</f>
        <v>0</v>
      </c>
      <c r="H30" s="166"/>
      <c r="I30" s="167">
        <f>ROUND(E30*H30,2)</f>
        <v>0</v>
      </c>
      <c r="J30" s="166"/>
      <c r="K30" s="167">
        <f>ROUND(E30*J30,2)</f>
        <v>0</v>
      </c>
      <c r="L30" s="167">
        <v>21</v>
      </c>
      <c r="M30" s="167">
        <f>G30*(1+L30/100)</f>
        <v>0</v>
      </c>
      <c r="N30" s="165">
        <v>0</v>
      </c>
      <c r="O30" s="165">
        <f>ROUND(E30*N30,2)</f>
        <v>0</v>
      </c>
      <c r="P30" s="165">
        <v>0</v>
      </c>
      <c r="Q30" s="165">
        <f>ROUND(E30*P30,2)</f>
        <v>0</v>
      </c>
      <c r="R30" s="167"/>
      <c r="S30" s="167" t="s">
        <v>197</v>
      </c>
      <c r="T30" s="168" t="s">
        <v>198</v>
      </c>
      <c r="U30" s="156">
        <v>0</v>
      </c>
      <c r="V30" s="156">
        <f>ROUND(E30*U30,2)</f>
        <v>0</v>
      </c>
      <c r="W30" s="156"/>
      <c r="X30" s="156" t="s">
        <v>141</v>
      </c>
      <c r="Y30" s="156" t="s">
        <v>142</v>
      </c>
      <c r="Z30" s="146"/>
      <c r="AA30" s="146"/>
      <c r="AB30" s="146"/>
      <c r="AC30" s="146"/>
      <c r="AD30" s="146"/>
      <c r="AE30" s="146"/>
      <c r="AF30" s="146"/>
      <c r="AG30" s="146" t="s">
        <v>143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>
      <c r="A31" s="149" t="s">
        <v>134</v>
      </c>
      <c r="B31" s="150" t="s">
        <v>76</v>
      </c>
      <c r="C31" s="170" t="s">
        <v>77</v>
      </c>
      <c r="D31" s="158"/>
      <c r="E31" s="159"/>
      <c r="F31" s="160"/>
      <c r="G31" s="160">
        <f>SUMIF(AG32:AG37,"&lt;&gt;NOR",G32:G37)</f>
        <v>0</v>
      </c>
      <c r="H31" s="160"/>
      <c r="I31" s="160">
        <f>SUM(I32:I37)</f>
        <v>0</v>
      </c>
      <c r="J31" s="160"/>
      <c r="K31" s="160">
        <f>SUM(K32:K37)</f>
        <v>0</v>
      </c>
      <c r="L31" s="160"/>
      <c r="M31" s="160">
        <f>SUM(M32:M37)</f>
        <v>0</v>
      </c>
      <c r="N31" s="159"/>
      <c r="O31" s="159">
        <f>SUM(O32:O37)</f>
        <v>20.3</v>
      </c>
      <c r="P31" s="159"/>
      <c r="Q31" s="159">
        <f>SUM(Q32:Q37)</f>
        <v>0</v>
      </c>
      <c r="R31" s="160"/>
      <c r="S31" s="160"/>
      <c r="T31" s="161"/>
      <c r="U31" s="157"/>
      <c r="V31" s="157">
        <f>SUM(V32:V37)</f>
        <v>69.069999999999993</v>
      </c>
      <c r="W31" s="157"/>
      <c r="X31" s="157"/>
      <c r="Y31" s="157"/>
      <c r="AG31" t="s">
        <v>135</v>
      </c>
    </row>
    <row r="32" spans="1:60" outlineLevel="1">
      <c r="A32" s="162">
        <v>17</v>
      </c>
      <c r="B32" s="163" t="s">
        <v>325</v>
      </c>
      <c r="C32" s="171" t="s">
        <v>326</v>
      </c>
      <c r="D32" s="164" t="s">
        <v>138</v>
      </c>
      <c r="E32" s="165">
        <v>32</v>
      </c>
      <c r="F32" s="166"/>
      <c r="G32" s="167">
        <f>ROUND(E32*F32,2)</f>
        <v>0</v>
      </c>
      <c r="H32" s="166"/>
      <c r="I32" s="167">
        <f>ROUND(E32*H32,2)</f>
        <v>0</v>
      </c>
      <c r="J32" s="166"/>
      <c r="K32" s="167">
        <f>ROUND(E32*J32,2)</f>
        <v>0</v>
      </c>
      <c r="L32" s="167">
        <v>21</v>
      </c>
      <c r="M32" s="167">
        <f>G32*(1+L32/100)</f>
        <v>0</v>
      </c>
      <c r="N32" s="165">
        <v>6.3299999999999997E-3</v>
      </c>
      <c r="O32" s="165">
        <f>ROUND(E32*N32,2)</f>
        <v>0.2</v>
      </c>
      <c r="P32" s="165">
        <v>0</v>
      </c>
      <c r="Q32" s="165">
        <f>ROUND(E32*P32,2)</f>
        <v>0</v>
      </c>
      <c r="R32" s="167" t="s">
        <v>327</v>
      </c>
      <c r="S32" s="167" t="s">
        <v>140</v>
      </c>
      <c r="T32" s="168" t="s">
        <v>140</v>
      </c>
      <c r="U32" s="156">
        <v>0.94</v>
      </c>
      <c r="V32" s="156">
        <f>ROUND(E32*U32,2)</f>
        <v>30.08</v>
      </c>
      <c r="W32" s="156"/>
      <c r="X32" s="156" t="s">
        <v>141</v>
      </c>
      <c r="Y32" s="156" t="s">
        <v>142</v>
      </c>
      <c r="Z32" s="146"/>
      <c r="AA32" s="146"/>
      <c r="AB32" s="146"/>
      <c r="AC32" s="146"/>
      <c r="AD32" s="146"/>
      <c r="AE32" s="146"/>
      <c r="AF32" s="146"/>
      <c r="AG32" s="146" t="s">
        <v>143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2">
      <c r="A33" s="153"/>
      <c r="B33" s="154"/>
      <c r="C33" s="230" t="s">
        <v>328</v>
      </c>
      <c r="D33" s="231"/>
      <c r="E33" s="231"/>
      <c r="F33" s="231"/>
      <c r="G33" s="231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145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>
      <c r="A34" s="162">
        <v>18</v>
      </c>
      <c r="B34" s="163" t="s">
        <v>329</v>
      </c>
      <c r="C34" s="171" t="s">
        <v>330</v>
      </c>
      <c r="D34" s="164" t="s">
        <v>138</v>
      </c>
      <c r="E34" s="165">
        <v>32</v>
      </c>
      <c r="F34" s="166"/>
      <c r="G34" s="167">
        <f>ROUND(E34*F34,2)</f>
        <v>0</v>
      </c>
      <c r="H34" s="166"/>
      <c r="I34" s="167">
        <f>ROUND(E34*H34,2)</f>
        <v>0</v>
      </c>
      <c r="J34" s="166"/>
      <c r="K34" s="167">
        <f>ROUND(E34*J34,2)</f>
        <v>0</v>
      </c>
      <c r="L34" s="167">
        <v>21</v>
      </c>
      <c r="M34" s="167">
        <f>G34*(1+L34/100)</f>
        <v>0</v>
      </c>
      <c r="N34" s="165">
        <v>0</v>
      </c>
      <c r="O34" s="165">
        <f>ROUND(E34*N34,2)</f>
        <v>0</v>
      </c>
      <c r="P34" s="165">
        <v>0</v>
      </c>
      <c r="Q34" s="165">
        <f>ROUND(E34*P34,2)</f>
        <v>0</v>
      </c>
      <c r="R34" s="167" t="s">
        <v>327</v>
      </c>
      <c r="S34" s="167" t="s">
        <v>140</v>
      </c>
      <c r="T34" s="168" t="s">
        <v>140</v>
      </c>
      <c r="U34" s="156">
        <v>0.33</v>
      </c>
      <c r="V34" s="156">
        <f>ROUND(E34*U34,2)</f>
        <v>10.56</v>
      </c>
      <c r="W34" s="156"/>
      <c r="X34" s="156" t="s">
        <v>141</v>
      </c>
      <c r="Y34" s="156" t="s">
        <v>142</v>
      </c>
      <c r="Z34" s="146"/>
      <c r="AA34" s="146"/>
      <c r="AB34" s="146"/>
      <c r="AC34" s="146"/>
      <c r="AD34" s="146"/>
      <c r="AE34" s="146"/>
      <c r="AF34" s="146"/>
      <c r="AG34" s="146" t="s">
        <v>143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2">
      <c r="A35" s="153"/>
      <c r="B35" s="154"/>
      <c r="C35" s="230" t="s">
        <v>328</v>
      </c>
      <c r="D35" s="231"/>
      <c r="E35" s="231"/>
      <c r="F35" s="231"/>
      <c r="G35" s="231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145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>
      <c r="A36" s="162">
        <v>19</v>
      </c>
      <c r="B36" s="163" t="s">
        <v>331</v>
      </c>
      <c r="C36" s="171" t="s">
        <v>332</v>
      </c>
      <c r="D36" s="164" t="s">
        <v>168</v>
      </c>
      <c r="E36" s="165">
        <v>7.9589999999999996</v>
      </c>
      <c r="F36" s="166"/>
      <c r="G36" s="167">
        <f>ROUND(E36*F36,2)</f>
        <v>0</v>
      </c>
      <c r="H36" s="166"/>
      <c r="I36" s="167">
        <f>ROUND(E36*H36,2)</f>
        <v>0</v>
      </c>
      <c r="J36" s="166"/>
      <c r="K36" s="167">
        <f>ROUND(E36*J36,2)</f>
        <v>0</v>
      </c>
      <c r="L36" s="167">
        <v>21</v>
      </c>
      <c r="M36" s="167">
        <f>G36*(1+L36/100)</f>
        <v>0</v>
      </c>
      <c r="N36" s="165">
        <v>2.52542</v>
      </c>
      <c r="O36" s="165">
        <f>ROUND(E36*N36,2)</f>
        <v>20.100000000000001</v>
      </c>
      <c r="P36" s="165">
        <v>0</v>
      </c>
      <c r="Q36" s="165">
        <f>ROUND(E36*P36,2)</f>
        <v>0</v>
      </c>
      <c r="R36" s="167" t="s">
        <v>307</v>
      </c>
      <c r="S36" s="167" t="s">
        <v>140</v>
      </c>
      <c r="T36" s="168" t="s">
        <v>140</v>
      </c>
      <c r="U36" s="156">
        <v>3.5720000000000001</v>
      </c>
      <c r="V36" s="156">
        <f>ROUND(E36*U36,2)</f>
        <v>28.43</v>
      </c>
      <c r="W36" s="156"/>
      <c r="X36" s="156" t="s">
        <v>141</v>
      </c>
      <c r="Y36" s="156" t="s">
        <v>142</v>
      </c>
      <c r="Z36" s="146"/>
      <c r="AA36" s="146"/>
      <c r="AB36" s="146"/>
      <c r="AC36" s="146"/>
      <c r="AD36" s="146"/>
      <c r="AE36" s="146"/>
      <c r="AF36" s="146"/>
      <c r="AG36" s="146" t="s">
        <v>143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2">
      <c r="A37" s="153"/>
      <c r="B37" s="154"/>
      <c r="C37" s="230" t="s">
        <v>333</v>
      </c>
      <c r="D37" s="231"/>
      <c r="E37" s="231"/>
      <c r="F37" s="231"/>
      <c r="G37" s="231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145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>
      <c r="A38" s="149" t="s">
        <v>134</v>
      </c>
      <c r="B38" s="150" t="s">
        <v>78</v>
      </c>
      <c r="C38" s="170" t="s">
        <v>79</v>
      </c>
      <c r="D38" s="158"/>
      <c r="E38" s="159"/>
      <c r="F38" s="160"/>
      <c r="G38" s="160">
        <f>SUMIF(AG39:AG46,"&lt;&gt;NOR",G39:G46)</f>
        <v>0</v>
      </c>
      <c r="H38" s="160"/>
      <c r="I38" s="160">
        <f>SUM(I39:I46)</f>
        <v>0</v>
      </c>
      <c r="J38" s="160"/>
      <c r="K38" s="160">
        <f>SUM(K39:K46)</f>
        <v>0</v>
      </c>
      <c r="L38" s="160"/>
      <c r="M38" s="160">
        <f>SUM(M39:M46)</f>
        <v>0</v>
      </c>
      <c r="N38" s="159"/>
      <c r="O38" s="159">
        <f>SUM(O39:O46)</f>
        <v>32.050000000000004</v>
      </c>
      <c r="P38" s="159"/>
      <c r="Q38" s="159">
        <f>SUM(Q39:Q46)</f>
        <v>0</v>
      </c>
      <c r="R38" s="160"/>
      <c r="S38" s="160"/>
      <c r="T38" s="161"/>
      <c r="U38" s="157"/>
      <c r="V38" s="157">
        <f>SUM(V39:V46)</f>
        <v>2.72</v>
      </c>
      <c r="W38" s="157"/>
      <c r="X38" s="157"/>
      <c r="Y38" s="157"/>
      <c r="AG38" t="s">
        <v>135</v>
      </c>
    </row>
    <row r="39" spans="1:60" outlineLevel="1">
      <c r="A39" s="162">
        <v>20</v>
      </c>
      <c r="B39" s="163" t="s">
        <v>334</v>
      </c>
      <c r="C39" s="171" t="s">
        <v>335</v>
      </c>
      <c r="D39" s="164" t="s">
        <v>138</v>
      </c>
      <c r="E39" s="165">
        <v>10</v>
      </c>
      <c r="F39" s="166"/>
      <c r="G39" s="167">
        <f>ROUND(E39*F39,2)</f>
        <v>0</v>
      </c>
      <c r="H39" s="166"/>
      <c r="I39" s="167">
        <f>ROUND(E39*H39,2)</f>
        <v>0</v>
      </c>
      <c r="J39" s="166"/>
      <c r="K39" s="167">
        <f>ROUND(E39*J39,2)</f>
        <v>0</v>
      </c>
      <c r="L39" s="167">
        <v>21</v>
      </c>
      <c r="M39" s="167">
        <f>G39*(1+L39/100)</f>
        <v>0</v>
      </c>
      <c r="N39" s="165">
        <v>0.50600999999999996</v>
      </c>
      <c r="O39" s="165">
        <f>ROUND(E39*N39,2)</f>
        <v>5.0599999999999996</v>
      </c>
      <c r="P39" s="165">
        <v>0</v>
      </c>
      <c r="Q39" s="165">
        <f>ROUND(E39*P39,2)</f>
        <v>0</v>
      </c>
      <c r="R39" s="167" t="s">
        <v>139</v>
      </c>
      <c r="S39" s="167" t="s">
        <v>140</v>
      </c>
      <c r="T39" s="168" t="s">
        <v>140</v>
      </c>
      <c r="U39" s="156">
        <v>0.02</v>
      </c>
      <c r="V39" s="156">
        <f>ROUND(E39*U39,2)</f>
        <v>0.2</v>
      </c>
      <c r="W39" s="156"/>
      <c r="X39" s="156" t="s">
        <v>141</v>
      </c>
      <c r="Y39" s="156" t="s">
        <v>142</v>
      </c>
      <c r="Z39" s="146"/>
      <c r="AA39" s="146"/>
      <c r="AB39" s="146"/>
      <c r="AC39" s="146"/>
      <c r="AD39" s="146"/>
      <c r="AE39" s="146"/>
      <c r="AF39" s="146"/>
      <c r="AG39" s="146" t="s">
        <v>143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2">
      <c r="A40" s="153"/>
      <c r="B40" s="154"/>
      <c r="C40" s="230" t="s">
        <v>336</v>
      </c>
      <c r="D40" s="231"/>
      <c r="E40" s="231"/>
      <c r="F40" s="231"/>
      <c r="G40" s="231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145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ht="22.5" outlineLevel="1">
      <c r="A41" s="162">
        <v>21</v>
      </c>
      <c r="B41" s="163" t="s">
        <v>337</v>
      </c>
      <c r="C41" s="171" t="s">
        <v>210</v>
      </c>
      <c r="D41" s="164" t="s">
        <v>138</v>
      </c>
      <c r="E41" s="165">
        <v>45</v>
      </c>
      <c r="F41" s="166"/>
      <c r="G41" s="167">
        <f t="shared" ref="G41:G46" si="0">ROUND(E41*F41,2)</f>
        <v>0</v>
      </c>
      <c r="H41" s="166"/>
      <c r="I41" s="167">
        <f t="shared" ref="I41:I46" si="1">ROUND(E41*H41,2)</f>
        <v>0</v>
      </c>
      <c r="J41" s="166"/>
      <c r="K41" s="167">
        <f t="shared" ref="K41:K46" si="2">ROUND(E41*J41,2)</f>
        <v>0</v>
      </c>
      <c r="L41" s="167">
        <v>21</v>
      </c>
      <c r="M41" s="167">
        <f t="shared" ref="M41:M46" si="3">G41*(1+L41/100)</f>
        <v>0</v>
      </c>
      <c r="N41" s="165">
        <v>0.441</v>
      </c>
      <c r="O41" s="165">
        <f t="shared" ref="O41:O46" si="4">ROUND(E41*N41,2)</f>
        <v>19.850000000000001</v>
      </c>
      <c r="P41" s="165">
        <v>0</v>
      </c>
      <c r="Q41" s="165">
        <f t="shared" ref="Q41:Q46" si="5">ROUND(E41*P41,2)</f>
        <v>0</v>
      </c>
      <c r="R41" s="167" t="s">
        <v>139</v>
      </c>
      <c r="S41" s="167" t="s">
        <v>140</v>
      </c>
      <c r="T41" s="168" t="s">
        <v>140</v>
      </c>
      <c r="U41" s="156">
        <v>2.9000000000000001E-2</v>
      </c>
      <c r="V41" s="156">
        <f t="shared" ref="V41:V46" si="6">ROUND(E41*U41,2)</f>
        <v>1.31</v>
      </c>
      <c r="W41" s="156"/>
      <c r="X41" s="156" t="s">
        <v>141</v>
      </c>
      <c r="Y41" s="156" t="s">
        <v>142</v>
      </c>
      <c r="Z41" s="146"/>
      <c r="AA41" s="146"/>
      <c r="AB41" s="146"/>
      <c r="AC41" s="146"/>
      <c r="AD41" s="146"/>
      <c r="AE41" s="146"/>
      <c r="AF41" s="146"/>
      <c r="AG41" s="146" t="s">
        <v>162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ht="22.5" outlineLevel="1">
      <c r="A42" s="162">
        <v>22</v>
      </c>
      <c r="B42" s="163" t="s">
        <v>216</v>
      </c>
      <c r="C42" s="171" t="s">
        <v>338</v>
      </c>
      <c r="D42" s="164" t="s">
        <v>138</v>
      </c>
      <c r="E42" s="165">
        <v>55</v>
      </c>
      <c r="F42" s="166"/>
      <c r="G42" s="167">
        <f t="shared" si="0"/>
        <v>0</v>
      </c>
      <c r="H42" s="166"/>
      <c r="I42" s="167">
        <f t="shared" si="1"/>
        <v>0</v>
      </c>
      <c r="J42" s="166"/>
      <c r="K42" s="167">
        <f t="shared" si="2"/>
        <v>0</v>
      </c>
      <c r="L42" s="167">
        <v>21</v>
      </c>
      <c r="M42" s="167">
        <f t="shared" si="3"/>
        <v>0</v>
      </c>
      <c r="N42" s="165">
        <v>2.0000000000000001E-4</v>
      </c>
      <c r="O42" s="165">
        <f t="shared" si="4"/>
        <v>0.01</v>
      </c>
      <c r="P42" s="165">
        <v>0</v>
      </c>
      <c r="Q42" s="165">
        <f t="shared" si="5"/>
        <v>0</v>
      </c>
      <c r="R42" s="167" t="s">
        <v>139</v>
      </c>
      <c r="S42" s="167" t="s">
        <v>140</v>
      </c>
      <c r="T42" s="168" t="s">
        <v>140</v>
      </c>
      <c r="U42" s="156">
        <v>2E-3</v>
      </c>
      <c r="V42" s="156">
        <f t="shared" si="6"/>
        <v>0.11</v>
      </c>
      <c r="W42" s="156"/>
      <c r="X42" s="156" t="s">
        <v>141</v>
      </c>
      <c r="Y42" s="156" t="s">
        <v>142</v>
      </c>
      <c r="Z42" s="146"/>
      <c r="AA42" s="146"/>
      <c r="AB42" s="146"/>
      <c r="AC42" s="146"/>
      <c r="AD42" s="146"/>
      <c r="AE42" s="146"/>
      <c r="AF42" s="146"/>
      <c r="AG42" s="146" t="s">
        <v>143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2.5" outlineLevel="1">
      <c r="A43" s="162">
        <v>23</v>
      </c>
      <c r="B43" s="163" t="s">
        <v>219</v>
      </c>
      <c r="C43" s="171" t="s">
        <v>220</v>
      </c>
      <c r="D43" s="164" t="s">
        <v>138</v>
      </c>
      <c r="E43" s="165">
        <v>55</v>
      </c>
      <c r="F43" s="166"/>
      <c r="G43" s="167">
        <f t="shared" si="0"/>
        <v>0</v>
      </c>
      <c r="H43" s="166"/>
      <c r="I43" s="167">
        <f t="shared" si="1"/>
        <v>0</v>
      </c>
      <c r="J43" s="166"/>
      <c r="K43" s="167">
        <f t="shared" si="2"/>
        <v>0</v>
      </c>
      <c r="L43" s="167">
        <v>21</v>
      </c>
      <c r="M43" s="167">
        <f t="shared" si="3"/>
        <v>0</v>
      </c>
      <c r="N43" s="165">
        <v>0.12966</v>
      </c>
      <c r="O43" s="165">
        <f t="shared" si="4"/>
        <v>7.13</v>
      </c>
      <c r="P43" s="165">
        <v>0</v>
      </c>
      <c r="Q43" s="165">
        <f t="shared" si="5"/>
        <v>0</v>
      </c>
      <c r="R43" s="167" t="s">
        <v>139</v>
      </c>
      <c r="S43" s="167" t="s">
        <v>140</v>
      </c>
      <c r="T43" s="168" t="s">
        <v>140</v>
      </c>
      <c r="U43" s="156">
        <v>0.02</v>
      </c>
      <c r="V43" s="156">
        <f t="shared" si="6"/>
        <v>1.1000000000000001</v>
      </c>
      <c r="W43" s="156"/>
      <c r="X43" s="156" t="s">
        <v>141</v>
      </c>
      <c r="Y43" s="156" t="s">
        <v>142</v>
      </c>
      <c r="Z43" s="146"/>
      <c r="AA43" s="146"/>
      <c r="AB43" s="146"/>
      <c r="AC43" s="146"/>
      <c r="AD43" s="146"/>
      <c r="AE43" s="146"/>
      <c r="AF43" s="146"/>
      <c r="AG43" s="146" t="s">
        <v>143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ht="22.5" outlineLevel="1">
      <c r="A44" s="162">
        <v>24</v>
      </c>
      <c r="B44" s="163" t="s">
        <v>247</v>
      </c>
      <c r="C44" s="171" t="s">
        <v>339</v>
      </c>
      <c r="D44" s="164" t="s">
        <v>246</v>
      </c>
      <c r="E44" s="165">
        <v>1</v>
      </c>
      <c r="F44" s="166"/>
      <c r="G44" s="167">
        <f t="shared" si="0"/>
        <v>0</v>
      </c>
      <c r="H44" s="166"/>
      <c r="I44" s="167">
        <f t="shared" si="1"/>
        <v>0</v>
      </c>
      <c r="J44" s="166"/>
      <c r="K44" s="167">
        <f t="shared" si="2"/>
        <v>0</v>
      </c>
      <c r="L44" s="167">
        <v>21</v>
      </c>
      <c r="M44" s="167">
        <f t="shared" si="3"/>
        <v>0</v>
      </c>
      <c r="N44" s="165">
        <v>0</v>
      </c>
      <c r="O44" s="165">
        <f t="shared" si="4"/>
        <v>0</v>
      </c>
      <c r="P44" s="165">
        <v>0</v>
      </c>
      <c r="Q44" s="165">
        <f t="shared" si="5"/>
        <v>0</v>
      </c>
      <c r="R44" s="167"/>
      <c r="S44" s="167" t="s">
        <v>197</v>
      </c>
      <c r="T44" s="168" t="s">
        <v>198</v>
      </c>
      <c r="U44" s="156">
        <v>0</v>
      </c>
      <c r="V44" s="156">
        <f t="shared" si="6"/>
        <v>0</v>
      </c>
      <c r="W44" s="156"/>
      <c r="X44" s="156" t="s">
        <v>141</v>
      </c>
      <c r="Y44" s="156" t="s">
        <v>142</v>
      </c>
      <c r="Z44" s="146"/>
      <c r="AA44" s="146"/>
      <c r="AB44" s="146"/>
      <c r="AC44" s="146"/>
      <c r="AD44" s="146"/>
      <c r="AE44" s="146"/>
      <c r="AF44" s="146"/>
      <c r="AG44" s="146" t="s">
        <v>143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>
      <c r="A45" s="162">
        <v>25</v>
      </c>
      <c r="B45" s="163" t="s">
        <v>257</v>
      </c>
      <c r="C45" s="171" t="s">
        <v>340</v>
      </c>
      <c r="D45" s="164" t="s">
        <v>261</v>
      </c>
      <c r="E45" s="165">
        <v>11.2</v>
      </c>
      <c r="F45" s="166"/>
      <c r="G45" s="167">
        <f t="shared" si="0"/>
        <v>0</v>
      </c>
      <c r="H45" s="166"/>
      <c r="I45" s="167">
        <f t="shared" si="1"/>
        <v>0</v>
      </c>
      <c r="J45" s="166"/>
      <c r="K45" s="167">
        <f t="shared" si="2"/>
        <v>0</v>
      </c>
      <c r="L45" s="167">
        <v>21</v>
      </c>
      <c r="M45" s="167">
        <f t="shared" si="3"/>
        <v>0</v>
      </c>
      <c r="N45" s="165">
        <v>0</v>
      </c>
      <c r="O45" s="165">
        <f t="shared" si="4"/>
        <v>0</v>
      </c>
      <c r="P45" s="165">
        <v>0</v>
      </c>
      <c r="Q45" s="165">
        <f t="shared" si="5"/>
        <v>0</v>
      </c>
      <c r="R45" s="167"/>
      <c r="S45" s="167" t="s">
        <v>197</v>
      </c>
      <c r="T45" s="168" t="s">
        <v>198</v>
      </c>
      <c r="U45" s="156">
        <v>0</v>
      </c>
      <c r="V45" s="156">
        <f t="shared" si="6"/>
        <v>0</v>
      </c>
      <c r="W45" s="156"/>
      <c r="X45" s="156" t="s">
        <v>141</v>
      </c>
      <c r="Y45" s="156" t="s">
        <v>142</v>
      </c>
      <c r="Z45" s="146"/>
      <c r="AA45" s="146"/>
      <c r="AB45" s="146"/>
      <c r="AC45" s="146"/>
      <c r="AD45" s="146"/>
      <c r="AE45" s="146"/>
      <c r="AF45" s="146"/>
      <c r="AG45" s="146" t="s">
        <v>143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>
      <c r="A46" s="162">
        <v>26</v>
      </c>
      <c r="B46" s="163" t="s">
        <v>259</v>
      </c>
      <c r="C46" s="171" t="s">
        <v>341</v>
      </c>
      <c r="D46" s="164" t="s">
        <v>246</v>
      </c>
      <c r="E46" s="165">
        <v>4</v>
      </c>
      <c r="F46" s="166"/>
      <c r="G46" s="167">
        <f t="shared" si="0"/>
        <v>0</v>
      </c>
      <c r="H46" s="166"/>
      <c r="I46" s="167">
        <f t="shared" si="1"/>
        <v>0</v>
      </c>
      <c r="J46" s="166"/>
      <c r="K46" s="167">
        <f t="shared" si="2"/>
        <v>0</v>
      </c>
      <c r="L46" s="167">
        <v>21</v>
      </c>
      <c r="M46" s="167">
        <f t="shared" si="3"/>
        <v>0</v>
      </c>
      <c r="N46" s="165">
        <v>0</v>
      </c>
      <c r="O46" s="165">
        <f t="shared" si="4"/>
        <v>0</v>
      </c>
      <c r="P46" s="165">
        <v>0</v>
      </c>
      <c r="Q46" s="165">
        <f t="shared" si="5"/>
        <v>0</v>
      </c>
      <c r="R46" s="167"/>
      <c r="S46" s="167" t="s">
        <v>197</v>
      </c>
      <c r="T46" s="168" t="s">
        <v>198</v>
      </c>
      <c r="U46" s="156">
        <v>0</v>
      </c>
      <c r="V46" s="156">
        <f t="shared" si="6"/>
        <v>0</v>
      </c>
      <c r="W46" s="156"/>
      <c r="X46" s="156" t="s">
        <v>141</v>
      </c>
      <c r="Y46" s="156" t="s">
        <v>142</v>
      </c>
      <c r="Z46" s="146"/>
      <c r="AA46" s="146"/>
      <c r="AB46" s="146"/>
      <c r="AC46" s="146"/>
      <c r="AD46" s="146"/>
      <c r="AE46" s="146"/>
      <c r="AF46" s="146"/>
      <c r="AG46" s="146" t="s">
        <v>143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>
      <c r="A47" s="149" t="s">
        <v>134</v>
      </c>
      <c r="B47" s="150" t="s">
        <v>80</v>
      </c>
      <c r="C47" s="170" t="s">
        <v>81</v>
      </c>
      <c r="D47" s="158"/>
      <c r="E47" s="159"/>
      <c r="F47" s="160"/>
      <c r="G47" s="160">
        <f>SUMIF(AG48:AG49,"&lt;&gt;NOR",G48:G49)</f>
        <v>0</v>
      </c>
      <c r="H47" s="160"/>
      <c r="I47" s="160">
        <f>SUM(I48:I49)</f>
        <v>0</v>
      </c>
      <c r="J47" s="160"/>
      <c r="K47" s="160">
        <f>SUM(K48:K49)</f>
        <v>0</v>
      </c>
      <c r="L47" s="160"/>
      <c r="M47" s="160">
        <f>SUM(M48:M49)</f>
        <v>0</v>
      </c>
      <c r="N47" s="159"/>
      <c r="O47" s="159">
        <f>SUM(O48:O49)</f>
        <v>0.8</v>
      </c>
      <c r="P47" s="159"/>
      <c r="Q47" s="159">
        <f>SUM(Q48:Q49)</f>
        <v>0</v>
      </c>
      <c r="R47" s="160"/>
      <c r="S47" s="160"/>
      <c r="T47" s="161"/>
      <c r="U47" s="157"/>
      <c r="V47" s="157">
        <f>SUM(V48:V49)</f>
        <v>12</v>
      </c>
      <c r="W47" s="157"/>
      <c r="X47" s="157"/>
      <c r="Y47" s="157"/>
      <c r="AG47" t="s">
        <v>135</v>
      </c>
    </row>
    <row r="48" spans="1:60" ht="22.5" outlineLevel="1">
      <c r="A48" s="162">
        <v>27</v>
      </c>
      <c r="B48" s="163" t="s">
        <v>342</v>
      </c>
      <c r="C48" s="171" t="s">
        <v>343</v>
      </c>
      <c r="D48" s="164" t="s">
        <v>138</v>
      </c>
      <c r="E48" s="165">
        <v>25</v>
      </c>
      <c r="F48" s="166"/>
      <c r="G48" s="167">
        <f>ROUND(E48*F48,2)</f>
        <v>0</v>
      </c>
      <c r="H48" s="166"/>
      <c r="I48" s="167">
        <f>ROUND(E48*H48,2)</f>
        <v>0</v>
      </c>
      <c r="J48" s="166"/>
      <c r="K48" s="167">
        <f>ROUND(E48*J48,2)</f>
        <v>0</v>
      </c>
      <c r="L48" s="167">
        <v>21</v>
      </c>
      <c r="M48" s="167">
        <f>G48*(1+L48/100)</f>
        <v>0</v>
      </c>
      <c r="N48" s="165">
        <v>3.1850000000000003E-2</v>
      </c>
      <c r="O48" s="165">
        <f>ROUND(E48*N48,2)</f>
        <v>0.8</v>
      </c>
      <c r="P48" s="165">
        <v>0</v>
      </c>
      <c r="Q48" s="165">
        <f>ROUND(E48*P48,2)</f>
        <v>0</v>
      </c>
      <c r="R48" s="167" t="s">
        <v>327</v>
      </c>
      <c r="S48" s="167" t="s">
        <v>140</v>
      </c>
      <c r="T48" s="168" t="s">
        <v>140</v>
      </c>
      <c r="U48" s="156">
        <v>0.48</v>
      </c>
      <c r="V48" s="156">
        <f>ROUND(E48*U48,2)</f>
        <v>12</v>
      </c>
      <c r="W48" s="156"/>
      <c r="X48" s="156" t="s">
        <v>141</v>
      </c>
      <c r="Y48" s="156" t="s">
        <v>142</v>
      </c>
      <c r="Z48" s="146"/>
      <c r="AA48" s="146"/>
      <c r="AB48" s="146"/>
      <c r="AC48" s="146"/>
      <c r="AD48" s="146"/>
      <c r="AE48" s="146"/>
      <c r="AF48" s="146"/>
      <c r="AG48" s="146" t="s">
        <v>143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2">
      <c r="A49" s="153"/>
      <c r="B49" s="154"/>
      <c r="C49" s="230" t="s">
        <v>344</v>
      </c>
      <c r="D49" s="231"/>
      <c r="E49" s="231"/>
      <c r="F49" s="231"/>
      <c r="G49" s="231"/>
      <c r="H49" s="156"/>
      <c r="I49" s="156"/>
      <c r="J49" s="156"/>
      <c r="K49" s="156"/>
      <c r="L49" s="156"/>
      <c r="M49" s="156"/>
      <c r="N49" s="155"/>
      <c r="O49" s="155"/>
      <c r="P49" s="155"/>
      <c r="Q49" s="155"/>
      <c r="R49" s="156"/>
      <c r="S49" s="156"/>
      <c r="T49" s="156"/>
      <c r="U49" s="156"/>
      <c r="V49" s="156"/>
      <c r="W49" s="156"/>
      <c r="X49" s="156"/>
      <c r="Y49" s="156"/>
      <c r="Z49" s="146"/>
      <c r="AA49" s="146"/>
      <c r="AB49" s="146"/>
      <c r="AC49" s="146"/>
      <c r="AD49" s="146"/>
      <c r="AE49" s="146"/>
      <c r="AF49" s="146"/>
      <c r="AG49" s="146" t="s">
        <v>145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>
      <c r="A50" s="149" t="s">
        <v>134</v>
      </c>
      <c r="B50" s="150" t="s">
        <v>82</v>
      </c>
      <c r="C50" s="170" t="s">
        <v>83</v>
      </c>
      <c r="D50" s="158"/>
      <c r="E50" s="159"/>
      <c r="F50" s="160"/>
      <c r="G50" s="160">
        <f>SUMIF(AG51:AG53,"&lt;&gt;NOR",G51:G53)</f>
        <v>0</v>
      </c>
      <c r="H50" s="160"/>
      <c r="I50" s="160">
        <f>SUM(I51:I53)</f>
        <v>0</v>
      </c>
      <c r="J50" s="160"/>
      <c r="K50" s="160">
        <f>SUM(K51:K53)</f>
        <v>0</v>
      </c>
      <c r="L50" s="160"/>
      <c r="M50" s="160">
        <f>SUM(M51:M53)</f>
        <v>0</v>
      </c>
      <c r="N50" s="159"/>
      <c r="O50" s="159">
        <f>SUM(O51:O53)</f>
        <v>0.77</v>
      </c>
      <c r="P50" s="159"/>
      <c r="Q50" s="159">
        <f>SUM(Q51:Q53)</f>
        <v>0</v>
      </c>
      <c r="R50" s="160"/>
      <c r="S50" s="160"/>
      <c r="T50" s="161"/>
      <c r="U50" s="157"/>
      <c r="V50" s="157">
        <f>SUM(V51:V53)</f>
        <v>4.3499999999999996</v>
      </c>
      <c r="W50" s="157"/>
      <c r="X50" s="157"/>
      <c r="Y50" s="157"/>
      <c r="AG50" t="s">
        <v>135</v>
      </c>
    </row>
    <row r="51" spans="1:60" ht="22.5" outlineLevel="1">
      <c r="A51" s="162">
        <v>28</v>
      </c>
      <c r="B51" s="163" t="s">
        <v>345</v>
      </c>
      <c r="C51" s="171" t="s">
        <v>346</v>
      </c>
      <c r="D51" s="164" t="s">
        <v>138</v>
      </c>
      <c r="E51" s="165">
        <v>15</v>
      </c>
      <c r="F51" s="166"/>
      <c r="G51" s="167">
        <f>ROUND(E51*F51,2)</f>
        <v>0</v>
      </c>
      <c r="H51" s="166"/>
      <c r="I51" s="167">
        <f>ROUND(E51*H51,2)</f>
        <v>0</v>
      </c>
      <c r="J51" s="166"/>
      <c r="K51" s="167">
        <f>ROUND(E51*J51,2)</f>
        <v>0</v>
      </c>
      <c r="L51" s="167">
        <v>21</v>
      </c>
      <c r="M51" s="167">
        <f>G51*(1+L51/100)</f>
        <v>0</v>
      </c>
      <c r="N51" s="165">
        <v>4.9950000000000001E-2</v>
      </c>
      <c r="O51" s="165">
        <f>ROUND(E51*N51,2)</f>
        <v>0.75</v>
      </c>
      <c r="P51" s="165">
        <v>0</v>
      </c>
      <c r="Q51" s="165">
        <f>ROUND(E51*P51,2)</f>
        <v>0</v>
      </c>
      <c r="R51" s="167" t="s">
        <v>320</v>
      </c>
      <c r="S51" s="167" t="s">
        <v>140</v>
      </c>
      <c r="T51" s="168" t="s">
        <v>140</v>
      </c>
      <c r="U51" s="156">
        <v>0.24</v>
      </c>
      <c r="V51" s="156">
        <f>ROUND(E51*U51,2)</f>
        <v>3.6</v>
      </c>
      <c r="W51" s="156"/>
      <c r="X51" s="156" t="s">
        <v>141</v>
      </c>
      <c r="Y51" s="156" t="s">
        <v>142</v>
      </c>
      <c r="Z51" s="146"/>
      <c r="AA51" s="146"/>
      <c r="AB51" s="146"/>
      <c r="AC51" s="146"/>
      <c r="AD51" s="146"/>
      <c r="AE51" s="146"/>
      <c r="AF51" s="146"/>
      <c r="AG51" s="146" t="s">
        <v>143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ht="22.5" outlineLevel="1">
      <c r="A52" s="162">
        <v>29</v>
      </c>
      <c r="B52" s="163" t="s">
        <v>347</v>
      </c>
      <c r="C52" s="171" t="s">
        <v>348</v>
      </c>
      <c r="D52" s="164" t="s">
        <v>138</v>
      </c>
      <c r="E52" s="165">
        <v>15</v>
      </c>
      <c r="F52" s="166"/>
      <c r="G52" s="167">
        <f>ROUND(E52*F52,2)</f>
        <v>0</v>
      </c>
      <c r="H52" s="166"/>
      <c r="I52" s="167">
        <f>ROUND(E52*H52,2)</f>
        <v>0</v>
      </c>
      <c r="J52" s="166"/>
      <c r="K52" s="167">
        <f>ROUND(E52*J52,2)</f>
        <v>0</v>
      </c>
      <c r="L52" s="167">
        <v>21</v>
      </c>
      <c r="M52" s="167">
        <f>G52*(1+L52/100)</f>
        <v>0</v>
      </c>
      <c r="N52" s="165">
        <v>1.6000000000000001E-3</v>
      </c>
      <c r="O52" s="165">
        <f>ROUND(E52*N52,2)</f>
        <v>0.02</v>
      </c>
      <c r="P52" s="165">
        <v>0</v>
      </c>
      <c r="Q52" s="165">
        <f>ROUND(E52*P52,2)</f>
        <v>0</v>
      </c>
      <c r="R52" s="167" t="s">
        <v>320</v>
      </c>
      <c r="S52" s="167" t="s">
        <v>140</v>
      </c>
      <c r="T52" s="168" t="s">
        <v>140</v>
      </c>
      <c r="U52" s="156">
        <v>0.05</v>
      </c>
      <c r="V52" s="156">
        <f>ROUND(E52*U52,2)</f>
        <v>0.75</v>
      </c>
      <c r="W52" s="156"/>
      <c r="X52" s="156" t="s">
        <v>141</v>
      </c>
      <c r="Y52" s="156" t="s">
        <v>142</v>
      </c>
      <c r="Z52" s="146"/>
      <c r="AA52" s="146"/>
      <c r="AB52" s="146"/>
      <c r="AC52" s="146"/>
      <c r="AD52" s="146"/>
      <c r="AE52" s="146"/>
      <c r="AF52" s="146"/>
      <c r="AG52" s="146" t="s">
        <v>143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>
      <c r="A53" s="162">
        <v>30</v>
      </c>
      <c r="B53" s="163" t="s">
        <v>287</v>
      </c>
      <c r="C53" s="171" t="s">
        <v>349</v>
      </c>
      <c r="D53" s="164" t="s">
        <v>350</v>
      </c>
      <c r="E53" s="165">
        <v>35</v>
      </c>
      <c r="F53" s="166"/>
      <c r="G53" s="167">
        <f>ROUND(E53*F53,2)</f>
        <v>0</v>
      </c>
      <c r="H53" s="166"/>
      <c r="I53" s="167">
        <f>ROUND(E53*H53,2)</f>
        <v>0</v>
      </c>
      <c r="J53" s="166"/>
      <c r="K53" s="167">
        <f>ROUND(E53*J53,2)</f>
        <v>0</v>
      </c>
      <c r="L53" s="167">
        <v>21</v>
      </c>
      <c r="M53" s="167">
        <f>G53*(1+L53/100)</f>
        <v>0</v>
      </c>
      <c r="N53" s="165">
        <v>0</v>
      </c>
      <c r="O53" s="165">
        <f>ROUND(E53*N53,2)</f>
        <v>0</v>
      </c>
      <c r="P53" s="165">
        <v>0</v>
      </c>
      <c r="Q53" s="165">
        <f>ROUND(E53*P53,2)</f>
        <v>0</v>
      </c>
      <c r="R53" s="167"/>
      <c r="S53" s="167" t="s">
        <v>197</v>
      </c>
      <c r="T53" s="168" t="s">
        <v>198</v>
      </c>
      <c r="U53" s="156">
        <v>0</v>
      </c>
      <c r="V53" s="156">
        <f>ROUND(E53*U53,2)</f>
        <v>0</v>
      </c>
      <c r="W53" s="156"/>
      <c r="X53" s="156" t="s">
        <v>141</v>
      </c>
      <c r="Y53" s="156" t="s">
        <v>142</v>
      </c>
      <c r="Z53" s="146"/>
      <c r="AA53" s="146"/>
      <c r="AB53" s="146"/>
      <c r="AC53" s="146"/>
      <c r="AD53" s="146"/>
      <c r="AE53" s="146"/>
      <c r="AF53" s="146"/>
      <c r="AG53" s="146" t="s">
        <v>143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>
      <c r="A54" s="149" t="s">
        <v>134</v>
      </c>
      <c r="B54" s="150" t="s">
        <v>84</v>
      </c>
      <c r="C54" s="170" t="s">
        <v>85</v>
      </c>
      <c r="D54" s="158"/>
      <c r="E54" s="159"/>
      <c r="F54" s="160"/>
      <c r="G54" s="160">
        <f>SUMIF(AG55:AG56,"&lt;&gt;NOR",G55:G56)</f>
        <v>0</v>
      </c>
      <c r="H54" s="160"/>
      <c r="I54" s="160">
        <f>SUM(I55:I56)</f>
        <v>0</v>
      </c>
      <c r="J54" s="160"/>
      <c r="K54" s="160">
        <f>SUM(K55:K56)</f>
        <v>0</v>
      </c>
      <c r="L54" s="160"/>
      <c r="M54" s="160">
        <f>SUM(M55:M56)</f>
        <v>0</v>
      </c>
      <c r="N54" s="159"/>
      <c r="O54" s="159">
        <f>SUM(O55:O56)</f>
        <v>0.37</v>
      </c>
      <c r="P54" s="159"/>
      <c r="Q54" s="159">
        <f>SUM(Q55:Q56)</f>
        <v>0</v>
      </c>
      <c r="R54" s="160"/>
      <c r="S54" s="160"/>
      <c r="T54" s="161"/>
      <c r="U54" s="157"/>
      <c r="V54" s="157">
        <f>SUM(V55:V56)</f>
        <v>5.33</v>
      </c>
      <c r="W54" s="157"/>
      <c r="X54" s="157"/>
      <c r="Y54" s="157"/>
      <c r="AG54" t="s">
        <v>135</v>
      </c>
    </row>
    <row r="55" spans="1:60" ht="22.5" outlineLevel="1">
      <c r="A55" s="162">
        <v>31</v>
      </c>
      <c r="B55" s="163" t="s">
        <v>351</v>
      </c>
      <c r="C55" s="171" t="s">
        <v>352</v>
      </c>
      <c r="D55" s="164" t="s">
        <v>274</v>
      </c>
      <c r="E55" s="165">
        <v>0.35</v>
      </c>
      <c r="F55" s="166"/>
      <c r="G55" s="167">
        <f>ROUND(E55*F55,2)</f>
        <v>0</v>
      </c>
      <c r="H55" s="166"/>
      <c r="I55" s="167">
        <f>ROUND(E55*H55,2)</f>
        <v>0</v>
      </c>
      <c r="J55" s="166"/>
      <c r="K55" s="167">
        <f>ROUND(E55*J55,2)</f>
        <v>0</v>
      </c>
      <c r="L55" s="167">
        <v>21</v>
      </c>
      <c r="M55" s="167">
        <f>G55*(1+L55/100)</f>
        <v>0</v>
      </c>
      <c r="N55" s="165">
        <v>1.0662499999999999</v>
      </c>
      <c r="O55" s="165">
        <f>ROUND(E55*N55,2)</f>
        <v>0.37</v>
      </c>
      <c r="P55" s="165">
        <v>0</v>
      </c>
      <c r="Q55" s="165">
        <f>ROUND(E55*P55,2)</f>
        <v>0</v>
      </c>
      <c r="R55" s="167" t="s">
        <v>327</v>
      </c>
      <c r="S55" s="167" t="s">
        <v>140</v>
      </c>
      <c r="T55" s="168" t="s">
        <v>140</v>
      </c>
      <c r="U55" s="156">
        <v>15.231</v>
      </c>
      <c r="V55" s="156">
        <f>ROUND(E55*U55,2)</f>
        <v>5.33</v>
      </c>
      <c r="W55" s="156"/>
      <c r="X55" s="156" t="s">
        <v>141</v>
      </c>
      <c r="Y55" s="156" t="s">
        <v>142</v>
      </c>
      <c r="Z55" s="146"/>
      <c r="AA55" s="146"/>
      <c r="AB55" s="146"/>
      <c r="AC55" s="146"/>
      <c r="AD55" s="146"/>
      <c r="AE55" s="146"/>
      <c r="AF55" s="146"/>
      <c r="AG55" s="146" t="s">
        <v>143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2">
      <c r="A56" s="153"/>
      <c r="B56" s="154"/>
      <c r="C56" s="230" t="s">
        <v>353</v>
      </c>
      <c r="D56" s="231"/>
      <c r="E56" s="231"/>
      <c r="F56" s="231"/>
      <c r="G56" s="231"/>
      <c r="H56" s="156"/>
      <c r="I56" s="156"/>
      <c r="J56" s="156"/>
      <c r="K56" s="156"/>
      <c r="L56" s="156"/>
      <c r="M56" s="156"/>
      <c r="N56" s="155"/>
      <c r="O56" s="155"/>
      <c r="P56" s="155"/>
      <c r="Q56" s="155"/>
      <c r="R56" s="156"/>
      <c r="S56" s="156"/>
      <c r="T56" s="156"/>
      <c r="U56" s="156"/>
      <c r="V56" s="156"/>
      <c r="W56" s="156"/>
      <c r="X56" s="156"/>
      <c r="Y56" s="156"/>
      <c r="Z56" s="146"/>
      <c r="AA56" s="146"/>
      <c r="AB56" s="146"/>
      <c r="AC56" s="146"/>
      <c r="AD56" s="146"/>
      <c r="AE56" s="146"/>
      <c r="AF56" s="146"/>
      <c r="AG56" s="146" t="s">
        <v>145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>
      <c r="A57" s="149" t="s">
        <v>134</v>
      </c>
      <c r="B57" s="150" t="s">
        <v>90</v>
      </c>
      <c r="C57" s="170" t="s">
        <v>91</v>
      </c>
      <c r="D57" s="158"/>
      <c r="E57" s="159"/>
      <c r="F57" s="160"/>
      <c r="G57" s="160">
        <f>SUMIF(AG58:AG58,"&lt;&gt;NOR",G58:G58)</f>
        <v>0</v>
      </c>
      <c r="H57" s="160"/>
      <c r="I57" s="160">
        <f>SUM(I58:I58)</f>
        <v>0</v>
      </c>
      <c r="J57" s="160"/>
      <c r="K57" s="160">
        <f>SUM(K58:K58)</f>
        <v>0</v>
      </c>
      <c r="L57" s="160"/>
      <c r="M57" s="160">
        <f>SUM(M58:M58)</f>
        <v>0</v>
      </c>
      <c r="N57" s="159"/>
      <c r="O57" s="159">
        <f>SUM(O58:O58)</f>
        <v>0.3</v>
      </c>
      <c r="P57" s="159"/>
      <c r="Q57" s="159">
        <f>SUM(Q58:Q58)</f>
        <v>0</v>
      </c>
      <c r="R57" s="160"/>
      <c r="S57" s="160"/>
      <c r="T57" s="161"/>
      <c r="U57" s="157"/>
      <c r="V57" s="157">
        <f>SUM(V58:V58)</f>
        <v>13</v>
      </c>
      <c r="W57" s="157"/>
      <c r="X57" s="157"/>
      <c r="Y57" s="157"/>
      <c r="AG57" t="s">
        <v>135</v>
      </c>
    </row>
    <row r="58" spans="1:60" outlineLevel="1">
      <c r="A58" s="162">
        <v>32</v>
      </c>
      <c r="B58" s="163" t="s">
        <v>354</v>
      </c>
      <c r="C58" s="171" t="s">
        <v>355</v>
      </c>
      <c r="D58" s="164" t="s">
        <v>138</v>
      </c>
      <c r="E58" s="165">
        <v>50</v>
      </c>
      <c r="F58" s="166"/>
      <c r="G58" s="167">
        <f>ROUND(E58*F58,2)</f>
        <v>0</v>
      </c>
      <c r="H58" s="166"/>
      <c r="I58" s="167">
        <f>ROUND(E58*H58,2)</f>
        <v>0</v>
      </c>
      <c r="J58" s="166"/>
      <c r="K58" s="167">
        <f>ROUND(E58*J58,2)</f>
        <v>0</v>
      </c>
      <c r="L58" s="167">
        <v>21</v>
      </c>
      <c r="M58" s="167">
        <f>G58*(1+L58/100)</f>
        <v>0</v>
      </c>
      <c r="N58" s="165">
        <v>5.9199999999999999E-3</v>
      </c>
      <c r="O58" s="165">
        <f>ROUND(E58*N58,2)</f>
        <v>0.3</v>
      </c>
      <c r="P58" s="165">
        <v>0</v>
      </c>
      <c r="Q58" s="165">
        <f>ROUND(E58*P58,2)</f>
        <v>0</v>
      </c>
      <c r="R58" s="167" t="s">
        <v>356</v>
      </c>
      <c r="S58" s="167" t="s">
        <v>140</v>
      </c>
      <c r="T58" s="168" t="s">
        <v>140</v>
      </c>
      <c r="U58" s="156">
        <v>0.26</v>
      </c>
      <c r="V58" s="156">
        <f>ROUND(E58*U58,2)</f>
        <v>13</v>
      </c>
      <c r="W58" s="156"/>
      <c r="X58" s="156" t="s">
        <v>141</v>
      </c>
      <c r="Y58" s="156" t="s">
        <v>142</v>
      </c>
      <c r="Z58" s="146"/>
      <c r="AA58" s="146"/>
      <c r="AB58" s="146"/>
      <c r="AC58" s="146"/>
      <c r="AD58" s="146"/>
      <c r="AE58" s="146"/>
      <c r="AF58" s="146"/>
      <c r="AG58" s="146" t="s">
        <v>143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>
      <c r="A59" s="149" t="s">
        <v>134</v>
      </c>
      <c r="B59" s="150" t="s">
        <v>92</v>
      </c>
      <c r="C59" s="170" t="s">
        <v>93</v>
      </c>
      <c r="D59" s="158"/>
      <c r="E59" s="159"/>
      <c r="F59" s="160"/>
      <c r="G59" s="160">
        <f>SUMIF(AG60:AG62,"&lt;&gt;NOR",G60:G62)</f>
        <v>0</v>
      </c>
      <c r="H59" s="160"/>
      <c r="I59" s="160">
        <f>SUM(I60:I62)</f>
        <v>0</v>
      </c>
      <c r="J59" s="160"/>
      <c r="K59" s="160">
        <f>SUM(K60:K62)</f>
        <v>0</v>
      </c>
      <c r="L59" s="160"/>
      <c r="M59" s="160">
        <f>SUM(M60:M62)</f>
        <v>0</v>
      </c>
      <c r="N59" s="159"/>
      <c r="O59" s="159">
        <f>SUM(O60:O62)</f>
        <v>0.96</v>
      </c>
      <c r="P59" s="159"/>
      <c r="Q59" s="159">
        <f>SUM(Q60:Q62)</f>
        <v>19.57</v>
      </c>
      <c r="R59" s="160"/>
      <c r="S59" s="160"/>
      <c r="T59" s="161"/>
      <c r="U59" s="157"/>
      <c r="V59" s="157">
        <f>SUM(V60:V62)</f>
        <v>131.06</v>
      </c>
      <c r="W59" s="157"/>
      <c r="X59" s="157"/>
      <c r="Y59" s="157"/>
      <c r="AG59" t="s">
        <v>135</v>
      </c>
    </row>
    <row r="60" spans="1:60" outlineLevel="1">
      <c r="A60" s="162">
        <v>33</v>
      </c>
      <c r="B60" s="163" t="s">
        <v>357</v>
      </c>
      <c r="C60" s="171" t="s">
        <v>358</v>
      </c>
      <c r="D60" s="164" t="s">
        <v>168</v>
      </c>
      <c r="E60" s="165">
        <v>7.8513999999999999</v>
      </c>
      <c r="F60" s="166"/>
      <c r="G60" s="167">
        <f>ROUND(E60*F60,2)</f>
        <v>0</v>
      </c>
      <c r="H60" s="166"/>
      <c r="I60" s="167">
        <f>ROUND(E60*H60,2)</f>
        <v>0</v>
      </c>
      <c r="J60" s="166"/>
      <c r="K60" s="167">
        <f>ROUND(E60*J60,2)</f>
        <v>0</v>
      </c>
      <c r="L60" s="167">
        <v>21</v>
      </c>
      <c r="M60" s="167">
        <f>G60*(1+L60/100)</f>
        <v>0</v>
      </c>
      <c r="N60" s="165">
        <v>0.12173</v>
      </c>
      <c r="O60" s="165">
        <f>ROUND(E60*N60,2)</f>
        <v>0.96</v>
      </c>
      <c r="P60" s="165">
        <v>2.4</v>
      </c>
      <c r="Q60" s="165">
        <f>ROUND(E60*P60,2)</f>
        <v>18.84</v>
      </c>
      <c r="R60" s="167" t="s">
        <v>307</v>
      </c>
      <c r="S60" s="167" t="s">
        <v>140</v>
      </c>
      <c r="T60" s="168" t="s">
        <v>140</v>
      </c>
      <c r="U60" s="156">
        <v>16.373999999999999</v>
      </c>
      <c r="V60" s="156">
        <f>ROUND(E60*U60,2)</f>
        <v>128.56</v>
      </c>
      <c r="W60" s="156"/>
      <c r="X60" s="156" t="s">
        <v>141</v>
      </c>
      <c r="Y60" s="156" t="s">
        <v>142</v>
      </c>
      <c r="Z60" s="146"/>
      <c r="AA60" s="146"/>
      <c r="AB60" s="146"/>
      <c r="AC60" s="146"/>
      <c r="AD60" s="146"/>
      <c r="AE60" s="146"/>
      <c r="AF60" s="146"/>
      <c r="AG60" s="146" t="s">
        <v>143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ht="22.5" outlineLevel="1">
      <c r="A61" s="162">
        <v>34</v>
      </c>
      <c r="B61" s="163" t="s">
        <v>359</v>
      </c>
      <c r="C61" s="171" t="s">
        <v>360</v>
      </c>
      <c r="D61" s="164" t="s">
        <v>138</v>
      </c>
      <c r="E61" s="165">
        <v>25</v>
      </c>
      <c r="F61" s="166"/>
      <c r="G61" s="167">
        <f>ROUND(E61*F61,2)</f>
        <v>0</v>
      </c>
      <c r="H61" s="166"/>
      <c r="I61" s="167">
        <f>ROUND(E61*H61,2)</f>
        <v>0</v>
      </c>
      <c r="J61" s="166"/>
      <c r="K61" s="167">
        <f>ROUND(E61*J61,2)</f>
        <v>0</v>
      </c>
      <c r="L61" s="167">
        <v>21</v>
      </c>
      <c r="M61" s="167">
        <f>G61*(1+L61/100)</f>
        <v>0</v>
      </c>
      <c r="N61" s="165">
        <v>0</v>
      </c>
      <c r="O61" s="165">
        <f>ROUND(E61*N61,2)</f>
        <v>0</v>
      </c>
      <c r="P61" s="165">
        <v>2.9000000000000001E-2</v>
      </c>
      <c r="Q61" s="165">
        <f>ROUND(E61*P61,2)</f>
        <v>0.73</v>
      </c>
      <c r="R61" s="167" t="s">
        <v>280</v>
      </c>
      <c r="S61" s="167" t="s">
        <v>140</v>
      </c>
      <c r="T61" s="168" t="s">
        <v>140</v>
      </c>
      <c r="U61" s="156">
        <v>0.1</v>
      </c>
      <c r="V61" s="156">
        <f>ROUND(E61*U61,2)</f>
        <v>2.5</v>
      </c>
      <c r="W61" s="156"/>
      <c r="X61" s="156" t="s">
        <v>141</v>
      </c>
      <c r="Y61" s="156" t="s">
        <v>142</v>
      </c>
      <c r="Z61" s="146"/>
      <c r="AA61" s="146"/>
      <c r="AB61" s="146"/>
      <c r="AC61" s="146"/>
      <c r="AD61" s="146"/>
      <c r="AE61" s="146"/>
      <c r="AF61" s="146"/>
      <c r="AG61" s="146" t="s">
        <v>143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>
      <c r="A62" s="162">
        <v>35</v>
      </c>
      <c r="B62" s="163" t="s">
        <v>361</v>
      </c>
      <c r="C62" s="171" t="s">
        <v>362</v>
      </c>
      <c r="D62" s="164" t="s">
        <v>261</v>
      </c>
      <c r="E62" s="165">
        <v>22</v>
      </c>
      <c r="F62" s="166"/>
      <c r="G62" s="167">
        <f>ROUND(E62*F62,2)</f>
        <v>0</v>
      </c>
      <c r="H62" s="166"/>
      <c r="I62" s="167">
        <f>ROUND(E62*H62,2)</f>
        <v>0</v>
      </c>
      <c r="J62" s="166"/>
      <c r="K62" s="167">
        <f>ROUND(E62*J62,2)</f>
        <v>0</v>
      </c>
      <c r="L62" s="167">
        <v>21</v>
      </c>
      <c r="M62" s="167">
        <f>G62*(1+L62/100)</f>
        <v>0</v>
      </c>
      <c r="N62" s="165">
        <v>0</v>
      </c>
      <c r="O62" s="165">
        <f>ROUND(E62*N62,2)</f>
        <v>0</v>
      </c>
      <c r="P62" s="165">
        <v>0</v>
      </c>
      <c r="Q62" s="165">
        <f>ROUND(E62*P62,2)</f>
        <v>0</v>
      </c>
      <c r="R62" s="167"/>
      <c r="S62" s="167" t="s">
        <v>197</v>
      </c>
      <c r="T62" s="168" t="s">
        <v>198</v>
      </c>
      <c r="U62" s="156">
        <v>0</v>
      </c>
      <c r="V62" s="156">
        <f>ROUND(E62*U62,2)</f>
        <v>0</v>
      </c>
      <c r="W62" s="156"/>
      <c r="X62" s="156" t="s">
        <v>141</v>
      </c>
      <c r="Y62" s="156" t="s">
        <v>142</v>
      </c>
      <c r="Z62" s="146"/>
      <c r="AA62" s="146"/>
      <c r="AB62" s="146"/>
      <c r="AC62" s="146"/>
      <c r="AD62" s="146"/>
      <c r="AE62" s="146"/>
      <c r="AF62" s="146"/>
      <c r="AG62" s="146" t="s">
        <v>143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>
      <c r="A63" s="149" t="s">
        <v>134</v>
      </c>
      <c r="B63" s="150" t="s">
        <v>94</v>
      </c>
      <c r="C63" s="170" t="s">
        <v>95</v>
      </c>
      <c r="D63" s="158"/>
      <c r="E63" s="159"/>
      <c r="F63" s="160"/>
      <c r="G63" s="160">
        <f>SUMIF(AG64:AG65,"&lt;&gt;NOR",G64:G65)</f>
        <v>0</v>
      </c>
      <c r="H63" s="160"/>
      <c r="I63" s="160">
        <f>SUM(I64:I65)</f>
        <v>0</v>
      </c>
      <c r="J63" s="160"/>
      <c r="K63" s="160">
        <f>SUM(K64:K65)</f>
        <v>0</v>
      </c>
      <c r="L63" s="160"/>
      <c r="M63" s="160">
        <f>SUM(M64:M65)</f>
        <v>0</v>
      </c>
      <c r="N63" s="159"/>
      <c r="O63" s="159">
        <f>SUM(O64:O65)</f>
        <v>0</v>
      </c>
      <c r="P63" s="159"/>
      <c r="Q63" s="159">
        <f>SUM(Q64:Q65)</f>
        <v>0</v>
      </c>
      <c r="R63" s="160"/>
      <c r="S63" s="160"/>
      <c r="T63" s="161"/>
      <c r="U63" s="157"/>
      <c r="V63" s="157">
        <f>SUM(V64:V65)</f>
        <v>45.29</v>
      </c>
      <c r="W63" s="157"/>
      <c r="X63" s="157"/>
      <c r="Y63" s="157"/>
      <c r="AG63" t="s">
        <v>135</v>
      </c>
    </row>
    <row r="64" spans="1:60" outlineLevel="1">
      <c r="A64" s="162">
        <v>36</v>
      </c>
      <c r="B64" s="163" t="s">
        <v>363</v>
      </c>
      <c r="C64" s="171" t="s">
        <v>364</v>
      </c>
      <c r="D64" s="164" t="s">
        <v>274</v>
      </c>
      <c r="E64" s="165">
        <v>100.18977</v>
      </c>
      <c r="F64" s="166"/>
      <c r="G64" s="167">
        <f>ROUND(E64*F64,2)</f>
        <v>0</v>
      </c>
      <c r="H64" s="166"/>
      <c r="I64" s="167">
        <f>ROUND(E64*H64,2)</f>
        <v>0</v>
      </c>
      <c r="J64" s="166"/>
      <c r="K64" s="167">
        <f>ROUND(E64*J64,2)</f>
        <v>0</v>
      </c>
      <c r="L64" s="167">
        <v>21</v>
      </c>
      <c r="M64" s="167">
        <f>G64*(1+L64/100)</f>
        <v>0</v>
      </c>
      <c r="N64" s="165">
        <v>0</v>
      </c>
      <c r="O64" s="165">
        <f>ROUND(E64*N64,2)</f>
        <v>0</v>
      </c>
      <c r="P64" s="165">
        <v>0</v>
      </c>
      <c r="Q64" s="165">
        <f>ROUND(E64*P64,2)</f>
        <v>0</v>
      </c>
      <c r="R64" s="167" t="s">
        <v>307</v>
      </c>
      <c r="S64" s="167" t="s">
        <v>140</v>
      </c>
      <c r="T64" s="168" t="s">
        <v>140</v>
      </c>
      <c r="U64" s="156">
        <v>0.45200000000000001</v>
      </c>
      <c r="V64" s="156">
        <f>ROUND(E64*U64,2)</f>
        <v>45.29</v>
      </c>
      <c r="W64" s="156"/>
      <c r="X64" s="156" t="s">
        <v>275</v>
      </c>
      <c r="Y64" s="156" t="s">
        <v>142</v>
      </c>
      <c r="Z64" s="146"/>
      <c r="AA64" s="146"/>
      <c r="AB64" s="146"/>
      <c r="AC64" s="146"/>
      <c r="AD64" s="146"/>
      <c r="AE64" s="146"/>
      <c r="AF64" s="146"/>
      <c r="AG64" s="146" t="s">
        <v>276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ht="22.5" outlineLevel="2">
      <c r="A65" s="153"/>
      <c r="B65" s="154"/>
      <c r="C65" s="230" t="s">
        <v>365</v>
      </c>
      <c r="D65" s="231"/>
      <c r="E65" s="231"/>
      <c r="F65" s="231"/>
      <c r="G65" s="231"/>
      <c r="H65" s="156"/>
      <c r="I65" s="156"/>
      <c r="J65" s="156"/>
      <c r="K65" s="156"/>
      <c r="L65" s="156"/>
      <c r="M65" s="156"/>
      <c r="N65" s="155"/>
      <c r="O65" s="155"/>
      <c r="P65" s="155"/>
      <c r="Q65" s="155"/>
      <c r="R65" s="156"/>
      <c r="S65" s="156"/>
      <c r="T65" s="156"/>
      <c r="U65" s="156"/>
      <c r="V65" s="156"/>
      <c r="W65" s="156"/>
      <c r="X65" s="156"/>
      <c r="Y65" s="156"/>
      <c r="Z65" s="146"/>
      <c r="AA65" s="146"/>
      <c r="AB65" s="146"/>
      <c r="AC65" s="146"/>
      <c r="AD65" s="146"/>
      <c r="AE65" s="146"/>
      <c r="AF65" s="146"/>
      <c r="AG65" s="146" t="s">
        <v>145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69" t="str">
        <f>C65</f>
        <v>betonové nepředpjaté i předpjaté a mosty spřažené ocelobetonové nebo kovové na novostavbách, včetně příplatku za zvětšený přesun přes vymezenou vzdálenost,</v>
      </c>
      <c r="BB65" s="146"/>
      <c r="BC65" s="146"/>
      <c r="BD65" s="146"/>
      <c r="BE65" s="146"/>
      <c r="BF65" s="146"/>
      <c r="BG65" s="146"/>
      <c r="BH65" s="146"/>
    </row>
    <row r="66" spans="1:60">
      <c r="A66" s="149" t="s">
        <v>134</v>
      </c>
      <c r="B66" s="150" t="s">
        <v>96</v>
      </c>
      <c r="C66" s="170" t="s">
        <v>97</v>
      </c>
      <c r="D66" s="158"/>
      <c r="E66" s="159"/>
      <c r="F66" s="160"/>
      <c r="G66" s="160">
        <f>SUMIF(AG67:AG73,"&lt;&gt;NOR",G67:G73)</f>
        <v>0</v>
      </c>
      <c r="H66" s="160"/>
      <c r="I66" s="160">
        <f>SUM(I67:I73)</f>
        <v>0</v>
      </c>
      <c r="J66" s="160"/>
      <c r="K66" s="160">
        <f>SUM(K67:K73)</f>
        <v>0</v>
      </c>
      <c r="L66" s="160"/>
      <c r="M66" s="160">
        <f>SUM(M67:M73)</f>
        <v>0</v>
      </c>
      <c r="N66" s="159"/>
      <c r="O66" s="159">
        <f>SUM(O67:O73)</f>
        <v>0.09</v>
      </c>
      <c r="P66" s="159"/>
      <c r="Q66" s="159">
        <f>SUM(Q67:Q73)</f>
        <v>0</v>
      </c>
      <c r="R66" s="160"/>
      <c r="S66" s="160"/>
      <c r="T66" s="161"/>
      <c r="U66" s="157"/>
      <c r="V66" s="157">
        <f>SUM(V67:V73)</f>
        <v>13.1</v>
      </c>
      <c r="W66" s="157"/>
      <c r="X66" s="157"/>
      <c r="Y66" s="157"/>
      <c r="AG66" t="s">
        <v>135</v>
      </c>
    </row>
    <row r="67" spans="1:60" outlineLevel="1">
      <c r="A67" s="162">
        <v>37</v>
      </c>
      <c r="B67" s="163" t="s">
        <v>366</v>
      </c>
      <c r="C67" s="171" t="s">
        <v>367</v>
      </c>
      <c r="D67" s="164" t="s">
        <v>138</v>
      </c>
      <c r="E67" s="165">
        <v>45.971200000000003</v>
      </c>
      <c r="F67" s="166"/>
      <c r="G67" s="167">
        <f t="shared" ref="G67:G73" si="7">ROUND(E67*F67,2)</f>
        <v>0</v>
      </c>
      <c r="H67" s="166"/>
      <c r="I67" s="167">
        <f t="shared" ref="I67:I73" si="8">ROUND(E67*H67,2)</f>
        <v>0</v>
      </c>
      <c r="J67" s="166"/>
      <c r="K67" s="167">
        <f t="shared" ref="K67:K73" si="9">ROUND(E67*J67,2)</f>
        <v>0</v>
      </c>
      <c r="L67" s="167">
        <v>21</v>
      </c>
      <c r="M67" s="167">
        <f t="shared" ref="M67:M73" si="10">G67*(1+L67/100)</f>
        <v>0</v>
      </c>
      <c r="N67" s="165">
        <v>3.3E-4</v>
      </c>
      <c r="O67" s="165">
        <f t="shared" ref="O67:O73" si="11">ROUND(E67*N67,2)</f>
        <v>0.02</v>
      </c>
      <c r="P67" s="165">
        <v>0</v>
      </c>
      <c r="Q67" s="165">
        <f t="shared" ref="Q67:Q73" si="12">ROUND(E67*P67,2)</f>
        <v>0</v>
      </c>
      <c r="R67" s="167" t="s">
        <v>368</v>
      </c>
      <c r="S67" s="167" t="s">
        <v>140</v>
      </c>
      <c r="T67" s="168" t="s">
        <v>140</v>
      </c>
      <c r="U67" s="156">
        <v>0.20499999999999999</v>
      </c>
      <c r="V67" s="156">
        <f t="shared" ref="V67:V73" si="13">ROUND(E67*U67,2)</f>
        <v>9.42</v>
      </c>
      <c r="W67" s="156"/>
      <c r="X67" s="156" t="s">
        <v>141</v>
      </c>
      <c r="Y67" s="156" t="s">
        <v>142</v>
      </c>
      <c r="Z67" s="146"/>
      <c r="AA67" s="146"/>
      <c r="AB67" s="146"/>
      <c r="AC67" s="146"/>
      <c r="AD67" s="146"/>
      <c r="AE67" s="146"/>
      <c r="AF67" s="146"/>
      <c r="AG67" s="146" t="s">
        <v>143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>
      <c r="A68" s="162">
        <v>38</v>
      </c>
      <c r="B68" s="163" t="s">
        <v>369</v>
      </c>
      <c r="C68" s="171" t="s">
        <v>370</v>
      </c>
      <c r="D68" s="164" t="s">
        <v>138</v>
      </c>
      <c r="E68" s="165">
        <v>45.971200000000003</v>
      </c>
      <c r="F68" s="166"/>
      <c r="G68" s="167">
        <f t="shared" si="7"/>
        <v>0</v>
      </c>
      <c r="H68" s="166"/>
      <c r="I68" s="167">
        <f t="shared" si="8"/>
        <v>0</v>
      </c>
      <c r="J68" s="166"/>
      <c r="K68" s="167">
        <f t="shared" si="9"/>
        <v>0</v>
      </c>
      <c r="L68" s="167">
        <v>21</v>
      </c>
      <c r="M68" s="167">
        <f t="shared" si="10"/>
        <v>0</v>
      </c>
      <c r="N68" s="165">
        <v>0</v>
      </c>
      <c r="O68" s="165">
        <f t="shared" si="11"/>
        <v>0</v>
      </c>
      <c r="P68" s="165">
        <v>0</v>
      </c>
      <c r="Q68" s="165">
        <f t="shared" si="12"/>
        <v>0</v>
      </c>
      <c r="R68" s="167" t="s">
        <v>368</v>
      </c>
      <c r="S68" s="167" t="s">
        <v>140</v>
      </c>
      <c r="T68" s="168" t="s">
        <v>140</v>
      </c>
      <c r="U68" s="156">
        <v>0.08</v>
      </c>
      <c r="V68" s="156">
        <f t="shared" si="13"/>
        <v>3.68</v>
      </c>
      <c r="W68" s="156"/>
      <c r="X68" s="156" t="s">
        <v>141</v>
      </c>
      <c r="Y68" s="156" t="s">
        <v>142</v>
      </c>
      <c r="Z68" s="146"/>
      <c r="AA68" s="146"/>
      <c r="AB68" s="146"/>
      <c r="AC68" s="146"/>
      <c r="AD68" s="146"/>
      <c r="AE68" s="146"/>
      <c r="AF68" s="146"/>
      <c r="AG68" s="146" t="s">
        <v>143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>
      <c r="A69" s="162">
        <v>39</v>
      </c>
      <c r="B69" s="163" t="s">
        <v>371</v>
      </c>
      <c r="C69" s="171" t="s">
        <v>372</v>
      </c>
      <c r="D69" s="164" t="s">
        <v>246</v>
      </c>
      <c r="E69" s="165">
        <v>2</v>
      </c>
      <c r="F69" s="166"/>
      <c r="G69" s="167">
        <f t="shared" si="7"/>
        <v>0</v>
      </c>
      <c r="H69" s="166"/>
      <c r="I69" s="167">
        <f t="shared" si="8"/>
        <v>0</v>
      </c>
      <c r="J69" s="166"/>
      <c r="K69" s="167">
        <f t="shared" si="9"/>
        <v>0</v>
      </c>
      <c r="L69" s="167">
        <v>21</v>
      </c>
      <c r="M69" s="167">
        <f t="shared" si="10"/>
        <v>0</v>
      </c>
      <c r="N69" s="165">
        <v>0</v>
      </c>
      <c r="O69" s="165">
        <f t="shared" si="11"/>
        <v>0</v>
      </c>
      <c r="P69" s="165">
        <v>0</v>
      </c>
      <c r="Q69" s="165">
        <f t="shared" si="12"/>
        <v>0</v>
      </c>
      <c r="R69" s="167"/>
      <c r="S69" s="167" t="s">
        <v>197</v>
      </c>
      <c r="T69" s="168" t="s">
        <v>198</v>
      </c>
      <c r="U69" s="156">
        <v>0</v>
      </c>
      <c r="V69" s="156">
        <f t="shared" si="13"/>
        <v>0</v>
      </c>
      <c r="W69" s="156"/>
      <c r="X69" s="156" t="s">
        <v>141</v>
      </c>
      <c r="Y69" s="156" t="s">
        <v>142</v>
      </c>
      <c r="Z69" s="146"/>
      <c r="AA69" s="146"/>
      <c r="AB69" s="146"/>
      <c r="AC69" s="146"/>
      <c r="AD69" s="146"/>
      <c r="AE69" s="146"/>
      <c r="AF69" s="146"/>
      <c r="AG69" s="146" t="s">
        <v>143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>
      <c r="A70" s="162">
        <v>40</v>
      </c>
      <c r="B70" s="163" t="s">
        <v>373</v>
      </c>
      <c r="C70" s="171" t="s">
        <v>374</v>
      </c>
      <c r="D70" s="164" t="s">
        <v>261</v>
      </c>
      <c r="E70" s="165">
        <v>20</v>
      </c>
      <c r="F70" s="166"/>
      <c r="G70" s="167">
        <f t="shared" si="7"/>
        <v>0</v>
      </c>
      <c r="H70" s="166"/>
      <c r="I70" s="167">
        <f t="shared" si="8"/>
        <v>0</v>
      </c>
      <c r="J70" s="166"/>
      <c r="K70" s="167">
        <f t="shared" si="9"/>
        <v>0</v>
      </c>
      <c r="L70" s="167">
        <v>21</v>
      </c>
      <c r="M70" s="167">
        <f t="shared" si="10"/>
        <v>0</v>
      </c>
      <c r="N70" s="165">
        <v>0</v>
      </c>
      <c r="O70" s="165">
        <f t="shared" si="11"/>
        <v>0</v>
      </c>
      <c r="P70" s="165">
        <v>0</v>
      </c>
      <c r="Q70" s="165">
        <f t="shared" si="12"/>
        <v>0</v>
      </c>
      <c r="R70" s="167"/>
      <c r="S70" s="167" t="s">
        <v>197</v>
      </c>
      <c r="T70" s="168" t="s">
        <v>198</v>
      </c>
      <c r="U70" s="156">
        <v>0</v>
      </c>
      <c r="V70" s="156">
        <f t="shared" si="13"/>
        <v>0</v>
      </c>
      <c r="W70" s="156"/>
      <c r="X70" s="156" t="s">
        <v>141</v>
      </c>
      <c r="Y70" s="156" t="s">
        <v>142</v>
      </c>
      <c r="Z70" s="146"/>
      <c r="AA70" s="146"/>
      <c r="AB70" s="146"/>
      <c r="AC70" s="146"/>
      <c r="AD70" s="146"/>
      <c r="AE70" s="146"/>
      <c r="AF70" s="146"/>
      <c r="AG70" s="146" t="s">
        <v>143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>
      <c r="A71" s="162">
        <v>41</v>
      </c>
      <c r="B71" s="163" t="s">
        <v>375</v>
      </c>
      <c r="C71" s="171" t="s">
        <v>376</v>
      </c>
      <c r="D71" s="164" t="s">
        <v>246</v>
      </c>
      <c r="E71" s="165">
        <v>4</v>
      </c>
      <c r="F71" s="166"/>
      <c r="G71" s="167">
        <f t="shared" si="7"/>
        <v>0</v>
      </c>
      <c r="H71" s="166"/>
      <c r="I71" s="167">
        <f t="shared" si="8"/>
        <v>0</v>
      </c>
      <c r="J71" s="166"/>
      <c r="K71" s="167">
        <f t="shared" si="9"/>
        <v>0</v>
      </c>
      <c r="L71" s="167">
        <v>21</v>
      </c>
      <c r="M71" s="167">
        <f t="shared" si="10"/>
        <v>0</v>
      </c>
      <c r="N71" s="165">
        <v>0</v>
      </c>
      <c r="O71" s="165">
        <f t="shared" si="11"/>
        <v>0</v>
      </c>
      <c r="P71" s="165">
        <v>0</v>
      </c>
      <c r="Q71" s="165">
        <f t="shared" si="12"/>
        <v>0</v>
      </c>
      <c r="R71" s="167"/>
      <c r="S71" s="167" t="s">
        <v>197</v>
      </c>
      <c r="T71" s="168" t="s">
        <v>198</v>
      </c>
      <c r="U71" s="156">
        <v>0</v>
      </c>
      <c r="V71" s="156">
        <f t="shared" si="13"/>
        <v>0</v>
      </c>
      <c r="W71" s="156"/>
      <c r="X71" s="156" t="s">
        <v>141</v>
      </c>
      <c r="Y71" s="156" t="s">
        <v>142</v>
      </c>
      <c r="Z71" s="146"/>
      <c r="AA71" s="146"/>
      <c r="AB71" s="146"/>
      <c r="AC71" s="146"/>
      <c r="AD71" s="146"/>
      <c r="AE71" s="146"/>
      <c r="AF71" s="146"/>
      <c r="AG71" s="146" t="s">
        <v>143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>
      <c r="A72" s="162">
        <v>42</v>
      </c>
      <c r="B72" s="163" t="s">
        <v>377</v>
      </c>
      <c r="C72" s="171" t="s">
        <v>378</v>
      </c>
      <c r="D72" s="164" t="s">
        <v>350</v>
      </c>
      <c r="E72" s="165">
        <v>55.165439999999997</v>
      </c>
      <c r="F72" s="166"/>
      <c r="G72" s="167">
        <f t="shared" si="7"/>
        <v>0</v>
      </c>
      <c r="H72" s="166"/>
      <c r="I72" s="167">
        <f t="shared" si="8"/>
        <v>0</v>
      </c>
      <c r="J72" s="166"/>
      <c r="K72" s="167">
        <f t="shared" si="9"/>
        <v>0</v>
      </c>
      <c r="L72" s="167">
        <v>21</v>
      </c>
      <c r="M72" s="167">
        <f t="shared" si="10"/>
        <v>0</v>
      </c>
      <c r="N72" s="165">
        <v>1E-3</v>
      </c>
      <c r="O72" s="165">
        <f t="shared" si="11"/>
        <v>0.06</v>
      </c>
      <c r="P72" s="165">
        <v>0</v>
      </c>
      <c r="Q72" s="165">
        <f t="shared" si="12"/>
        <v>0</v>
      </c>
      <c r="R72" s="167"/>
      <c r="S72" s="167" t="s">
        <v>197</v>
      </c>
      <c r="T72" s="168" t="s">
        <v>198</v>
      </c>
      <c r="U72" s="156">
        <v>0</v>
      </c>
      <c r="V72" s="156">
        <f t="shared" si="13"/>
        <v>0</v>
      </c>
      <c r="W72" s="156"/>
      <c r="X72" s="156" t="s">
        <v>141</v>
      </c>
      <c r="Y72" s="156" t="s">
        <v>142</v>
      </c>
      <c r="Z72" s="146"/>
      <c r="AA72" s="146"/>
      <c r="AB72" s="146"/>
      <c r="AC72" s="146"/>
      <c r="AD72" s="146"/>
      <c r="AE72" s="146"/>
      <c r="AF72" s="146"/>
      <c r="AG72" s="146" t="s">
        <v>143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ht="33.75" outlineLevel="1">
      <c r="A73" s="162">
        <v>43</v>
      </c>
      <c r="B73" s="163" t="s">
        <v>379</v>
      </c>
      <c r="C73" s="171" t="s">
        <v>380</v>
      </c>
      <c r="D73" s="164" t="s">
        <v>201</v>
      </c>
      <c r="E73" s="165">
        <v>13.791359999999999</v>
      </c>
      <c r="F73" s="166"/>
      <c r="G73" s="167">
        <f t="shared" si="7"/>
        <v>0</v>
      </c>
      <c r="H73" s="166"/>
      <c r="I73" s="167">
        <f t="shared" si="8"/>
        <v>0</v>
      </c>
      <c r="J73" s="166"/>
      <c r="K73" s="167">
        <f t="shared" si="9"/>
        <v>0</v>
      </c>
      <c r="L73" s="167">
        <v>21</v>
      </c>
      <c r="M73" s="167">
        <f t="shared" si="10"/>
        <v>0</v>
      </c>
      <c r="N73" s="165">
        <v>1E-3</v>
      </c>
      <c r="O73" s="165">
        <f t="shared" si="11"/>
        <v>0.01</v>
      </c>
      <c r="P73" s="165">
        <v>0</v>
      </c>
      <c r="Q73" s="165">
        <f t="shared" si="12"/>
        <v>0</v>
      </c>
      <c r="R73" s="167" t="s">
        <v>202</v>
      </c>
      <c r="S73" s="167" t="s">
        <v>140</v>
      </c>
      <c r="T73" s="168" t="s">
        <v>140</v>
      </c>
      <c r="U73" s="156">
        <v>0</v>
      </c>
      <c r="V73" s="156">
        <f t="shared" si="13"/>
        <v>0</v>
      </c>
      <c r="W73" s="156"/>
      <c r="X73" s="156" t="s">
        <v>203</v>
      </c>
      <c r="Y73" s="156" t="s">
        <v>142</v>
      </c>
      <c r="Z73" s="146"/>
      <c r="AA73" s="146"/>
      <c r="AB73" s="146"/>
      <c r="AC73" s="146"/>
      <c r="AD73" s="146"/>
      <c r="AE73" s="146"/>
      <c r="AF73" s="146"/>
      <c r="AG73" s="146" t="s">
        <v>236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>
      <c r="A74" s="149" t="s">
        <v>134</v>
      </c>
      <c r="B74" s="150" t="s">
        <v>98</v>
      </c>
      <c r="C74" s="170" t="s">
        <v>99</v>
      </c>
      <c r="D74" s="158"/>
      <c r="E74" s="159"/>
      <c r="F74" s="160"/>
      <c r="G74" s="160">
        <f>SUMIF(AG75:AG76,"&lt;&gt;NOR",G75:G76)</f>
        <v>0</v>
      </c>
      <c r="H74" s="160"/>
      <c r="I74" s="160">
        <f>SUM(I75:I76)</f>
        <v>0</v>
      </c>
      <c r="J74" s="160"/>
      <c r="K74" s="160">
        <f>SUM(K75:K76)</f>
        <v>0</v>
      </c>
      <c r="L74" s="160"/>
      <c r="M74" s="160">
        <f>SUM(M75:M76)</f>
        <v>0</v>
      </c>
      <c r="N74" s="159"/>
      <c r="O74" s="159">
        <f>SUM(O75:O76)</f>
        <v>0.05</v>
      </c>
      <c r="P74" s="159"/>
      <c r="Q74" s="159">
        <f>SUM(Q75:Q76)</f>
        <v>0</v>
      </c>
      <c r="R74" s="160"/>
      <c r="S74" s="160"/>
      <c r="T74" s="161"/>
      <c r="U74" s="157"/>
      <c r="V74" s="157">
        <f>SUM(V75:V76)</f>
        <v>11.03</v>
      </c>
      <c r="W74" s="157"/>
      <c r="X74" s="157"/>
      <c r="Y74" s="157"/>
      <c r="AG74" t="s">
        <v>135</v>
      </c>
    </row>
    <row r="75" spans="1:60" outlineLevel="1">
      <c r="A75" s="162">
        <v>44</v>
      </c>
      <c r="B75" s="163" t="s">
        <v>381</v>
      </c>
      <c r="C75" s="171" t="s">
        <v>382</v>
      </c>
      <c r="D75" s="164" t="s">
        <v>138</v>
      </c>
      <c r="E75" s="165">
        <v>61.3</v>
      </c>
      <c r="F75" s="166"/>
      <c r="G75" s="167">
        <f>ROUND(E75*F75,2)</f>
        <v>0</v>
      </c>
      <c r="H75" s="166"/>
      <c r="I75" s="167">
        <f>ROUND(E75*H75,2)</f>
        <v>0</v>
      </c>
      <c r="J75" s="166"/>
      <c r="K75" s="167">
        <f>ROUND(E75*J75,2)</f>
        <v>0</v>
      </c>
      <c r="L75" s="167">
        <v>21</v>
      </c>
      <c r="M75" s="167">
        <f>G75*(1+L75/100)</f>
        <v>0</v>
      </c>
      <c r="N75" s="165">
        <v>8.4000000000000003E-4</v>
      </c>
      <c r="O75" s="165">
        <f>ROUND(E75*N75,2)</f>
        <v>0.05</v>
      </c>
      <c r="P75" s="165">
        <v>0</v>
      </c>
      <c r="Q75" s="165">
        <f>ROUND(E75*P75,2)</f>
        <v>0</v>
      </c>
      <c r="R75" s="167" t="s">
        <v>383</v>
      </c>
      <c r="S75" s="167" t="s">
        <v>140</v>
      </c>
      <c r="T75" s="168" t="s">
        <v>140</v>
      </c>
      <c r="U75" s="156">
        <v>0.18</v>
      </c>
      <c r="V75" s="156">
        <f>ROUND(E75*U75,2)</f>
        <v>11.03</v>
      </c>
      <c r="W75" s="156"/>
      <c r="X75" s="156" t="s">
        <v>141</v>
      </c>
      <c r="Y75" s="156" t="s">
        <v>142</v>
      </c>
      <c r="Z75" s="146"/>
      <c r="AA75" s="146"/>
      <c r="AB75" s="146"/>
      <c r="AC75" s="146"/>
      <c r="AD75" s="146"/>
      <c r="AE75" s="146"/>
      <c r="AF75" s="146"/>
      <c r="AG75" s="146" t="s">
        <v>143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ht="22.5" outlineLevel="1">
      <c r="A76" s="162">
        <v>45</v>
      </c>
      <c r="B76" s="163" t="s">
        <v>384</v>
      </c>
      <c r="C76" s="171" t="s">
        <v>385</v>
      </c>
      <c r="D76" s="164" t="s">
        <v>350</v>
      </c>
      <c r="E76" s="165">
        <v>42</v>
      </c>
      <c r="F76" s="166"/>
      <c r="G76" s="167">
        <f>ROUND(E76*F76,2)</f>
        <v>0</v>
      </c>
      <c r="H76" s="166"/>
      <c r="I76" s="167">
        <f>ROUND(E76*H76,2)</f>
        <v>0</v>
      </c>
      <c r="J76" s="166"/>
      <c r="K76" s="167">
        <f>ROUND(E76*J76,2)</f>
        <v>0</v>
      </c>
      <c r="L76" s="167">
        <v>21</v>
      </c>
      <c r="M76" s="167">
        <f>G76*(1+L76/100)</f>
        <v>0</v>
      </c>
      <c r="N76" s="165">
        <v>0</v>
      </c>
      <c r="O76" s="165">
        <f>ROUND(E76*N76,2)</f>
        <v>0</v>
      </c>
      <c r="P76" s="165">
        <v>0</v>
      </c>
      <c r="Q76" s="165">
        <f>ROUND(E76*P76,2)</f>
        <v>0</v>
      </c>
      <c r="R76" s="167"/>
      <c r="S76" s="167" t="s">
        <v>197</v>
      </c>
      <c r="T76" s="168" t="s">
        <v>198</v>
      </c>
      <c r="U76" s="156">
        <v>0</v>
      </c>
      <c r="V76" s="156">
        <f>ROUND(E76*U76,2)</f>
        <v>0</v>
      </c>
      <c r="W76" s="156"/>
      <c r="X76" s="156" t="s">
        <v>141</v>
      </c>
      <c r="Y76" s="156" t="s">
        <v>142</v>
      </c>
      <c r="Z76" s="146"/>
      <c r="AA76" s="146"/>
      <c r="AB76" s="146"/>
      <c r="AC76" s="146"/>
      <c r="AD76" s="146"/>
      <c r="AE76" s="146"/>
      <c r="AF76" s="146"/>
      <c r="AG76" s="146" t="s">
        <v>143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>
      <c r="A77" s="149" t="s">
        <v>134</v>
      </c>
      <c r="B77" s="150" t="s">
        <v>102</v>
      </c>
      <c r="C77" s="170" t="s">
        <v>103</v>
      </c>
      <c r="D77" s="158"/>
      <c r="E77" s="159"/>
      <c r="F77" s="160"/>
      <c r="G77" s="160">
        <f>SUMIF(AG78:AG81,"&lt;&gt;NOR",G78:G81)</f>
        <v>0</v>
      </c>
      <c r="H77" s="160"/>
      <c r="I77" s="160">
        <f>SUM(I78:I81)</f>
        <v>0</v>
      </c>
      <c r="J77" s="160"/>
      <c r="K77" s="160">
        <f>SUM(K78:K81)</f>
        <v>0</v>
      </c>
      <c r="L77" s="160"/>
      <c r="M77" s="160">
        <f>SUM(M78:M81)</f>
        <v>0</v>
      </c>
      <c r="N77" s="159"/>
      <c r="O77" s="159">
        <f>SUM(O78:O81)</f>
        <v>0</v>
      </c>
      <c r="P77" s="159"/>
      <c r="Q77" s="159">
        <f>SUM(Q78:Q81)</f>
        <v>0</v>
      </c>
      <c r="R77" s="160"/>
      <c r="S77" s="160"/>
      <c r="T77" s="161"/>
      <c r="U77" s="157"/>
      <c r="V77" s="157">
        <f>SUM(V78:V81)</f>
        <v>34.090000000000003</v>
      </c>
      <c r="W77" s="157"/>
      <c r="X77" s="157"/>
      <c r="Y77" s="157"/>
      <c r="AG77" t="s">
        <v>135</v>
      </c>
    </row>
    <row r="78" spans="1:60" outlineLevel="1">
      <c r="A78" s="162">
        <v>46</v>
      </c>
      <c r="B78" s="163" t="s">
        <v>278</v>
      </c>
      <c r="C78" s="171" t="s">
        <v>279</v>
      </c>
      <c r="D78" s="164" t="s">
        <v>274</v>
      </c>
      <c r="E78" s="165">
        <v>69.564859999999996</v>
      </c>
      <c r="F78" s="166"/>
      <c r="G78" s="167">
        <f>ROUND(E78*F78,2)</f>
        <v>0</v>
      </c>
      <c r="H78" s="166"/>
      <c r="I78" s="167">
        <f>ROUND(E78*H78,2)</f>
        <v>0</v>
      </c>
      <c r="J78" s="166"/>
      <c r="K78" s="167">
        <f>ROUND(E78*J78,2)</f>
        <v>0</v>
      </c>
      <c r="L78" s="167">
        <v>21</v>
      </c>
      <c r="M78" s="167">
        <f>G78*(1+L78/100)</f>
        <v>0</v>
      </c>
      <c r="N78" s="165">
        <v>0</v>
      </c>
      <c r="O78" s="165">
        <f>ROUND(E78*N78,2)</f>
        <v>0</v>
      </c>
      <c r="P78" s="165">
        <v>0</v>
      </c>
      <c r="Q78" s="165">
        <f>ROUND(E78*P78,2)</f>
        <v>0</v>
      </c>
      <c r="R78" s="167" t="s">
        <v>280</v>
      </c>
      <c r="S78" s="167" t="s">
        <v>140</v>
      </c>
      <c r="T78" s="168" t="s">
        <v>140</v>
      </c>
      <c r="U78" s="156">
        <v>0.49</v>
      </c>
      <c r="V78" s="156">
        <f>ROUND(E78*U78,2)</f>
        <v>34.090000000000003</v>
      </c>
      <c r="W78" s="156"/>
      <c r="X78" s="156" t="s">
        <v>141</v>
      </c>
      <c r="Y78" s="156" t="s">
        <v>142</v>
      </c>
      <c r="Z78" s="146"/>
      <c r="AA78" s="146"/>
      <c r="AB78" s="146"/>
      <c r="AC78" s="146"/>
      <c r="AD78" s="146"/>
      <c r="AE78" s="146"/>
      <c r="AF78" s="146"/>
      <c r="AG78" s="146" t="s">
        <v>143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>
      <c r="A79" s="162">
        <v>47</v>
      </c>
      <c r="B79" s="163" t="s">
        <v>281</v>
      </c>
      <c r="C79" s="171" t="s">
        <v>386</v>
      </c>
      <c r="D79" s="164" t="s">
        <v>274</v>
      </c>
      <c r="E79" s="165">
        <v>38.067360000000001</v>
      </c>
      <c r="F79" s="166"/>
      <c r="G79" s="167">
        <f>ROUND(E79*F79,2)</f>
        <v>0</v>
      </c>
      <c r="H79" s="166"/>
      <c r="I79" s="167">
        <f>ROUND(E79*H79,2)</f>
        <v>0</v>
      </c>
      <c r="J79" s="166"/>
      <c r="K79" s="167">
        <f>ROUND(E79*J79,2)</f>
        <v>0</v>
      </c>
      <c r="L79" s="167">
        <v>21</v>
      </c>
      <c r="M79" s="167">
        <f>G79*(1+L79/100)</f>
        <v>0</v>
      </c>
      <c r="N79" s="165">
        <v>0</v>
      </c>
      <c r="O79" s="165">
        <f>ROUND(E79*N79,2)</f>
        <v>0</v>
      </c>
      <c r="P79" s="165">
        <v>0</v>
      </c>
      <c r="Q79" s="165">
        <f>ROUND(E79*P79,2)</f>
        <v>0</v>
      </c>
      <c r="R79" s="167" t="s">
        <v>280</v>
      </c>
      <c r="S79" s="167" t="s">
        <v>283</v>
      </c>
      <c r="T79" s="168" t="s">
        <v>283</v>
      </c>
      <c r="U79" s="156">
        <v>0</v>
      </c>
      <c r="V79" s="156">
        <f>ROUND(E79*U79,2)</f>
        <v>0</v>
      </c>
      <c r="W79" s="156"/>
      <c r="X79" s="156" t="s">
        <v>141</v>
      </c>
      <c r="Y79" s="156" t="s">
        <v>142</v>
      </c>
      <c r="Z79" s="146"/>
      <c r="AA79" s="146"/>
      <c r="AB79" s="146"/>
      <c r="AC79" s="146"/>
      <c r="AD79" s="146"/>
      <c r="AE79" s="146"/>
      <c r="AF79" s="146"/>
      <c r="AG79" s="146" t="s">
        <v>143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>
      <c r="A80" s="162">
        <v>48</v>
      </c>
      <c r="B80" s="163" t="s">
        <v>284</v>
      </c>
      <c r="C80" s="171" t="s">
        <v>387</v>
      </c>
      <c r="D80" s="164" t="s">
        <v>274</v>
      </c>
      <c r="E80" s="165">
        <v>8.6404999999999994</v>
      </c>
      <c r="F80" s="166"/>
      <c r="G80" s="167">
        <f>ROUND(E80*F80,2)</f>
        <v>0</v>
      </c>
      <c r="H80" s="166"/>
      <c r="I80" s="167">
        <f>ROUND(E80*H80,2)</f>
        <v>0</v>
      </c>
      <c r="J80" s="166"/>
      <c r="K80" s="167">
        <f>ROUND(E80*J80,2)</f>
        <v>0</v>
      </c>
      <c r="L80" s="167">
        <v>21</v>
      </c>
      <c r="M80" s="167">
        <f>G80*(1+L80/100)</f>
        <v>0</v>
      </c>
      <c r="N80" s="165">
        <v>0</v>
      </c>
      <c r="O80" s="165">
        <f>ROUND(E80*N80,2)</f>
        <v>0</v>
      </c>
      <c r="P80" s="165">
        <v>0</v>
      </c>
      <c r="Q80" s="165">
        <f>ROUND(E80*P80,2)</f>
        <v>0</v>
      </c>
      <c r="R80" s="167" t="s">
        <v>280</v>
      </c>
      <c r="S80" s="167" t="s">
        <v>286</v>
      </c>
      <c r="T80" s="168" t="s">
        <v>286</v>
      </c>
      <c r="U80" s="156">
        <v>0</v>
      </c>
      <c r="V80" s="156">
        <f>ROUND(E80*U80,2)</f>
        <v>0</v>
      </c>
      <c r="W80" s="156"/>
      <c r="X80" s="156" t="s">
        <v>141</v>
      </c>
      <c r="Y80" s="156" t="s">
        <v>142</v>
      </c>
      <c r="Z80" s="146"/>
      <c r="AA80" s="146"/>
      <c r="AB80" s="146"/>
      <c r="AC80" s="146"/>
      <c r="AD80" s="146"/>
      <c r="AE80" s="146"/>
      <c r="AF80" s="146"/>
      <c r="AG80" s="146" t="s">
        <v>143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>
      <c r="A81" s="162">
        <v>49</v>
      </c>
      <c r="B81" s="163" t="s">
        <v>388</v>
      </c>
      <c r="C81" s="171" t="s">
        <v>288</v>
      </c>
      <c r="D81" s="164" t="s">
        <v>274</v>
      </c>
      <c r="E81" s="165">
        <v>69.564859999999996</v>
      </c>
      <c r="F81" s="166"/>
      <c r="G81" s="167">
        <f>ROUND(E81*F81,2)</f>
        <v>0</v>
      </c>
      <c r="H81" s="166"/>
      <c r="I81" s="167">
        <f>ROUND(E81*H81,2)</f>
        <v>0</v>
      </c>
      <c r="J81" s="166"/>
      <c r="K81" s="167">
        <f>ROUND(E81*J81,2)</f>
        <v>0</v>
      </c>
      <c r="L81" s="167">
        <v>21</v>
      </c>
      <c r="M81" s="167">
        <f>G81*(1+L81/100)</f>
        <v>0</v>
      </c>
      <c r="N81" s="165">
        <v>0</v>
      </c>
      <c r="O81" s="165">
        <f>ROUND(E81*N81,2)</f>
        <v>0</v>
      </c>
      <c r="P81" s="165">
        <v>0</v>
      </c>
      <c r="Q81" s="165">
        <f>ROUND(E81*P81,2)</f>
        <v>0</v>
      </c>
      <c r="R81" s="167"/>
      <c r="S81" s="167" t="s">
        <v>197</v>
      </c>
      <c r="T81" s="168" t="s">
        <v>198</v>
      </c>
      <c r="U81" s="156">
        <v>0</v>
      </c>
      <c r="V81" s="156">
        <f>ROUND(E81*U81,2)</f>
        <v>0</v>
      </c>
      <c r="W81" s="156"/>
      <c r="X81" s="156" t="s">
        <v>141</v>
      </c>
      <c r="Y81" s="156" t="s">
        <v>142</v>
      </c>
      <c r="Z81" s="146"/>
      <c r="AA81" s="146"/>
      <c r="AB81" s="146"/>
      <c r="AC81" s="146"/>
      <c r="AD81" s="146"/>
      <c r="AE81" s="146"/>
      <c r="AF81" s="146"/>
      <c r="AG81" s="146" t="s">
        <v>143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>
      <c r="A82" s="3"/>
      <c r="B82" s="4"/>
      <c r="C82" s="172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E82">
        <v>15</v>
      </c>
      <c r="AF82">
        <v>21</v>
      </c>
      <c r="AG82" t="s">
        <v>120</v>
      </c>
    </row>
    <row r="83" spans="1:60">
      <c r="A83" s="149"/>
      <c r="B83" s="150" t="s">
        <v>29</v>
      </c>
      <c r="C83" s="170"/>
      <c r="D83" s="151"/>
      <c r="E83" s="152"/>
      <c r="F83" s="152"/>
      <c r="G83" s="161">
        <f>G8+G14+G18+G31+G38+G47+G50+G54+G57+G59+G63+G66+G74+G77</f>
        <v>0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E83">
        <f>SUMIF(L7:L81,AE82,G7:G81)</f>
        <v>0</v>
      </c>
      <c r="AF83">
        <f>SUMIF(L7:L81,AF82,G7:G81)</f>
        <v>0</v>
      </c>
      <c r="AG83" t="s">
        <v>289</v>
      </c>
    </row>
    <row r="84" spans="1:60">
      <c r="C84" s="173"/>
      <c r="D84" s="10"/>
      <c r="AG84" t="s">
        <v>290</v>
      </c>
    </row>
    <row r="85" spans="1:60">
      <c r="D85" s="10"/>
    </row>
    <row r="86" spans="1:60">
      <c r="D86" s="10"/>
    </row>
    <row r="87" spans="1:60">
      <c r="D87" s="10"/>
    </row>
    <row r="88" spans="1:60">
      <c r="D88" s="10"/>
    </row>
    <row r="89" spans="1:60">
      <c r="D89" s="10"/>
    </row>
    <row r="90" spans="1:60">
      <c r="D90" s="10"/>
    </row>
    <row r="91" spans="1:60">
      <c r="D91" s="10"/>
    </row>
    <row r="92" spans="1:60">
      <c r="D92" s="10"/>
    </row>
    <row r="93" spans="1:60">
      <c r="D93" s="10"/>
    </row>
    <row r="94" spans="1:60">
      <c r="D94" s="10"/>
    </row>
    <row r="95" spans="1:60">
      <c r="D95" s="10"/>
    </row>
    <row r="96" spans="1:60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 formatRows="0"/>
  <mergeCells count="15">
    <mergeCell ref="C21:G21"/>
    <mergeCell ref="C23:G23"/>
    <mergeCell ref="C26:G26"/>
    <mergeCell ref="C28:G28"/>
    <mergeCell ref="A1:G1"/>
    <mergeCell ref="C2:G2"/>
    <mergeCell ref="C3:G3"/>
    <mergeCell ref="C4:G4"/>
    <mergeCell ref="C49:G49"/>
    <mergeCell ref="C56:G56"/>
    <mergeCell ref="C65:G65"/>
    <mergeCell ref="C33:G33"/>
    <mergeCell ref="C35:G35"/>
    <mergeCell ref="C37:G37"/>
    <mergeCell ref="C40:G40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300" verticalDpi="300" r:id="rId1"/>
  <headerFooter alignWithMargins="0"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32" t="s">
        <v>107</v>
      </c>
      <c r="B1" s="232"/>
      <c r="C1" s="232"/>
      <c r="D1" s="232"/>
      <c r="E1" s="232"/>
      <c r="F1" s="232"/>
      <c r="G1" s="232"/>
      <c r="AG1" t="s">
        <v>108</v>
      </c>
    </row>
    <row r="2" spans="1:60" ht="24.95" customHeight="1">
      <c r="A2" s="139" t="s">
        <v>7</v>
      </c>
      <c r="B2" s="49" t="s">
        <v>43</v>
      </c>
      <c r="C2" s="233" t="s">
        <v>44</v>
      </c>
      <c r="D2" s="234"/>
      <c r="E2" s="234"/>
      <c r="F2" s="234"/>
      <c r="G2" s="235"/>
      <c r="AG2" t="s">
        <v>109</v>
      </c>
    </row>
    <row r="3" spans="1:60" ht="24.95" customHeight="1">
      <c r="A3" s="139" t="s">
        <v>8</v>
      </c>
      <c r="B3" s="49" t="s">
        <v>53</v>
      </c>
      <c r="C3" s="233" t="s">
        <v>54</v>
      </c>
      <c r="D3" s="234"/>
      <c r="E3" s="234"/>
      <c r="F3" s="234"/>
      <c r="G3" s="235"/>
      <c r="AC3" s="120" t="s">
        <v>109</v>
      </c>
      <c r="AG3" t="s">
        <v>110</v>
      </c>
    </row>
    <row r="4" spans="1:60" ht="24.95" customHeight="1">
      <c r="A4" s="140" t="s">
        <v>9</v>
      </c>
      <c r="B4" s="141" t="s">
        <v>49</v>
      </c>
      <c r="C4" s="236" t="s">
        <v>50</v>
      </c>
      <c r="D4" s="237"/>
      <c r="E4" s="237"/>
      <c r="F4" s="237"/>
      <c r="G4" s="238"/>
      <c r="AG4" t="s">
        <v>111</v>
      </c>
    </row>
    <row r="5" spans="1:60">
      <c r="D5" s="10"/>
    </row>
    <row r="6" spans="1:60" ht="38.25">
      <c r="A6" s="142" t="s">
        <v>112</v>
      </c>
      <c r="B6" s="144" t="s">
        <v>113</v>
      </c>
      <c r="C6" s="144" t="s">
        <v>114</v>
      </c>
      <c r="D6" s="143" t="s">
        <v>115</v>
      </c>
      <c r="E6" s="142" t="s">
        <v>116</v>
      </c>
      <c r="F6" s="142" t="s">
        <v>117</v>
      </c>
      <c r="G6" s="142" t="s">
        <v>29</v>
      </c>
      <c r="H6" s="145" t="s">
        <v>30</v>
      </c>
      <c r="I6" s="145" t="s">
        <v>118</v>
      </c>
      <c r="J6" s="145" t="s">
        <v>31</v>
      </c>
      <c r="K6" s="145" t="s">
        <v>119</v>
      </c>
      <c r="L6" s="145" t="s">
        <v>120</v>
      </c>
      <c r="M6" s="145" t="s">
        <v>121</v>
      </c>
      <c r="N6" s="145" t="s">
        <v>122</v>
      </c>
      <c r="O6" s="145" t="s">
        <v>123</v>
      </c>
      <c r="P6" s="145" t="s">
        <v>124</v>
      </c>
      <c r="Q6" s="145" t="s">
        <v>125</v>
      </c>
      <c r="R6" s="145" t="s">
        <v>126</v>
      </c>
      <c r="S6" s="145" t="s">
        <v>127</v>
      </c>
      <c r="T6" s="145" t="s">
        <v>128</v>
      </c>
      <c r="U6" s="145" t="s">
        <v>129</v>
      </c>
      <c r="V6" s="145" t="s">
        <v>130</v>
      </c>
      <c r="W6" s="145" t="s">
        <v>131</v>
      </c>
      <c r="X6" s="145" t="s">
        <v>132</v>
      </c>
      <c r="Y6" s="145" t="s">
        <v>133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49" t="s">
        <v>134</v>
      </c>
      <c r="B8" s="150" t="s">
        <v>100</v>
      </c>
      <c r="C8" s="170" t="s">
        <v>101</v>
      </c>
      <c r="D8" s="158"/>
      <c r="E8" s="159"/>
      <c r="F8" s="160"/>
      <c r="G8" s="160">
        <f>SUMIF(AG9:AG16,"&lt;&gt;NOR",G9:G16)</f>
        <v>0</v>
      </c>
      <c r="H8" s="160"/>
      <c r="I8" s="160">
        <f>SUM(I9:I16)</f>
        <v>0</v>
      </c>
      <c r="J8" s="160"/>
      <c r="K8" s="160">
        <f>SUM(K9:K16)</f>
        <v>0</v>
      </c>
      <c r="L8" s="160"/>
      <c r="M8" s="160">
        <f>SUM(M9:M16)</f>
        <v>0</v>
      </c>
      <c r="N8" s="159"/>
      <c r="O8" s="159">
        <f>SUM(O9:O16)</f>
        <v>0</v>
      </c>
      <c r="P8" s="159"/>
      <c r="Q8" s="159">
        <f>SUM(Q9:Q16)</f>
        <v>0</v>
      </c>
      <c r="R8" s="160"/>
      <c r="S8" s="160"/>
      <c r="T8" s="161"/>
      <c r="U8" s="157"/>
      <c r="V8" s="157">
        <f>SUM(V9:V16)</f>
        <v>0</v>
      </c>
      <c r="W8" s="157"/>
      <c r="X8" s="157"/>
      <c r="Y8" s="157"/>
      <c r="AG8" t="s">
        <v>135</v>
      </c>
    </row>
    <row r="9" spans="1:60" outlineLevel="1">
      <c r="A9" s="162">
        <v>1</v>
      </c>
      <c r="B9" s="163" t="s">
        <v>49</v>
      </c>
      <c r="C9" s="171" t="s">
        <v>389</v>
      </c>
      <c r="D9" s="164" t="s">
        <v>246</v>
      </c>
      <c r="E9" s="165">
        <v>1</v>
      </c>
      <c r="F9" s="166"/>
      <c r="G9" s="167">
        <f t="shared" ref="G9:G16" si="0">ROUND(E9*F9,2)</f>
        <v>0</v>
      </c>
      <c r="H9" s="166"/>
      <c r="I9" s="167">
        <f t="shared" ref="I9:I16" si="1">ROUND(E9*H9,2)</f>
        <v>0</v>
      </c>
      <c r="J9" s="166"/>
      <c r="K9" s="167">
        <f t="shared" ref="K9:K16" si="2">ROUND(E9*J9,2)</f>
        <v>0</v>
      </c>
      <c r="L9" s="167">
        <v>21</v>
      </c>
      <c r="M9" s="167">
        <f t="shared" ref="M9:M16" si="3">G9*(1+L9/100)</f>
        <v>0</v>
      </c>
      <c r="N9" s="165">
        <v>0</v>
      </c>
      <c r="O9" s="165">
        <f t="shared" ref="O9:O16" si="4">ROUND(E9*N9,2)</f>
        <v>0</v>
      </c>
      <c r="P9" s="165">
        <v>0</v>
      </c>
      <c r="Q9" s="165">
        <f t="shared" ref="Q9:Q16" si="5">ROUND(E9*P9,2)</f>
        <v>0</v>
      </c>
      <c r="R9" s="167"/>
      <c r="S9" s="167" t="s">
        <v>197</v>
      </c>
      <c r="T9" s="168" t="s">
        <v>198</v>
      </c>
      <c r="U9" s="156">
        <v>0</v>
      </c>
      <c r="V9" s="156">
        <f t="shared" ref="V9:V16" si="6">ROUND(E9*U9,2)</f>
        <v>0</v>
      </c>
      <c r="W9" s="156"/>
      <c r="X9" s="156" t="s">
        <v>141</v>
      </c>
      <c r="Y9" s="156" t="s">
        <v>142</v>
      </c>
      <c r="Z9" s="146"/>
      <c r="AA9" s="146"/>
      <c r="AB9" s="146"/>
      <c r="AC9" s="146"/>
      <c r="AD9" s="146"/>
      <c r="AE9" s="146"/>
      <c r="AF9" s="146"/>
      <c r="AG9" s="146" t="s">
        <v>143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>
      <c r="A10" s="162">
        <v>2</v>
      </c>
      <c r="B10" s="163" t="s">
        <v>232</v>
      </c>
      <c r="C10" s="171" t="s">
        <v>390</v>
      </c>
      <c r="D10" s="164" t="s">
        <v>261</v>
      </c>
      <c r="E10" s="165">
        <v>27</v>
      </c>
      <c r="F10" s="166"/>
      <c r="G10" s="167">
        <f t="shared" si="0"/>
        <v>0</v>
      </c>
      <c r="H10" s="166"/>
      <c r="I10" s="167">
        <f t="shared" si="1"/>
        <v>0</v>
      </c>
      <c r="J10" s="166"/>
      <c r="K10" s="167">
        <f t="shared" si="2"/>
        <v>0</v>
      </c>
      <c r="L10" s="167">
        <v>21</v>
      </c>
      <c r="M10" s="167">
        <f t="shared" si="3"/>
        <v>0</v>
      </c>
      <c r="N10" s="165">
        <v>0</v>
      </c>
      <c r="O10" s="165">
        <f t="shared" si="4"/>
        <v>0</v>
      </c>
      <c r="P10" s="165">
        <v>0</v>
      </c>
      <c r="Q10" s="165">
        <f t="shared" si="5"/>
        <v>0</v>
      </c>
      <c r="R10" s="167"/>
      <c r="S10" s="167" t="s">
        <v>197</v>
      </c>
      <c r="T10" s="168" t="s">
        <v>198</v>
      </c>
      <c r="U10" s="156">
        <v>0</v>
      </c>
      <c r="V10" s="156">
        <f t="shared" si="6"/>
        <v>0</v>
      </c>
      <c r="W10" s="156"/>
      <c r="X10" s="156" t="s">
        <v>141</v>
      </c>
      <c r="Y10" s="156" t="s">
        <v>142</v>
      </c>
      <c r="Z10" s="146"/>
      <c r="AA10" s="146"/>
      <c r="AB10" s="146"/>
      <c r="AC10" s="146"/>
      <c r="AD10" s="146"/>
      <c r="AE10" s="146"/>
      <c r="AF10" s="146"/>
      <c r="AG10" s="146" t="s">
        <v>143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outlineLevel="1">
      <c r="A11" s="162">
        <v>3</v>
      </c>
      <c r="B11" s="163" t="s">
        <v>244</v>
      </c>
      <c r="C11" s="171" t="s">
        <v>391</v>
      </c>
      <c r="D11" s="164" t="s">
        <v>246</v>
      </c>
      <c r="E11" s="165">
        <v>2</v>
      </c>
      <c r="F11" s="166"/>
      <c r="G11" s="167">
        <f t="shared" si="0"/>
        <v>0</v>
      </c>
      <c r="H11" s="166"/>
      <c r="I11" s="167">
        <f t="shared" si="1"/>
        <v>0</v>
      </c>
      <c r="J11" s="166"/>
      <c r="K11" s="167">
        <f t="shared" si="2"/>
        <v>0</v>
      </c>
      <c r="L11" s="167">
        <v>21</v>
      </c>
      <c r="M11" s="167">
        <f t="shared" si="3"/>
        <v>0</v>
      </c>
      <c r="N11" s="165">
        <v>0</v>
      </c>
      <c r="O11" s="165">
        <f t="shared" si="4"/>
        <v>0</v>
      </c>
      <c r="P11" s="165">
        <v>0</v>
      </c>
      <c r="Q11" s="165">
        <f t="shared" si="5"/>
        <v>0</v>
      </c>
      <c r="R11" s="167"/>
      <c r="S11" s="167" t="s">
        <v>197</v>
      </c>
      <c r="T11" s="168" t="s">
        <v>198</v>
      </c>
      <c r="U11" s="156">
        <v>0</v>
      </c>
      <c r="V11" s="156">
        <f t="shared" si="6"/>
        <v>0</v>
      </c>
      <c r="W11" s="156"/>
      <c r="X11" s="156" t="s">
        <v>141</v>
      </c>
      <c r="Y11" s="156" t="s">
        <v>142</v>
      </c>
      <c r="Z11" s="146"/>
      <c r="AA11" s="146"/>
      <c r="AB11" s="146"/>
      <c r="AC11" s="146"/>
      <c r="AD11" s="146"/>
      <c r="AE11" s="146"/>
      <c r="AF11" s="146"/>
      <c r="AG11" s="146" t="s">
        <v>143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>
      <c r="A12" s="162">
        <v>4</v>
      </c>
      <c r="B12" s="163" t="s">
        <v>247</v>
      </c>
      <c r="C12" s="171" t="s">
        <v>392</v>
      </c>
      <c r="D12" s="164" t="s">
        <v>246</v>
      </c>
      <c r="E12" s="165">
        <v>1</v>
      </c>
      <c r="F12" s="166"/>
      <c r="G12" s="167">
        <f t="shared" si="0"/>
        <v>0</v>
      </c>
      <c r="H12" s="166"/>
      <c r="I12" s="167">
        <f t="shared" si="1"/>
        <v>0</v>
      </c>
      <c r="J12" s="166"/>
      <c r="K12" s="167">
        <f t="shared" si="2"/>
        <v>0</v>
      </c>
      <c r="L12" s="167">
        <v>21</v>
      </c>
      <c r="M12" s="167">
        <f t="shared" si="3"/>
        <v>0</v>
      </c>
      <c r="N12" s="165">
        <v>0</v>
      </c>
      <c r="O12" s="165">
        <f t="shared" si="4"/>
        <v>0</v>
      </c>
      <c r="P12" s="165">
        <v>0</v>
      </c>
      <c r="Q12" s="165">
        <f t="shared" si="5"/>
        <v>0</v>
      </c>
      <c r="R12" s="167"/>
      <c r="S12" s="167" t="s">
        <v>197</v>
      </c>
      <c r="T12" s="168" t="s">
        <v>198</v>
      </c>
      <c r="U12" s="156">
        <v>0</v>
      </c>
      <c r="V12" s="156">
        <f t="shared" si="6"/>
        <v>0</v>
      </c>
      <c r="W12" s="156"/>
      <c r="X12" s="156" t="s">
        <v>141</v>
      </c>
      <c r="Y12" s="156" t="s">
        <v>142</v>
      </c>
      <c r="Z12" s="146"/>
      <c r="AA12" s="146"/>
      <c r="AB12" s="146"/>
      <c r="AC12" s="146"/>
      <c r="AD12" s="146"/>
      <c r="AE12" s="146"/>
      <c r="AF12" s="146"/>
      <c r="AG12" s="146" t="s">
        <v>143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22.5" outlineLevel="1">
      <c r="A13" s="162">
        <v>5</v>
      </c>
      <c r="B13" s="163" t="s">
        <v>257</v>
      </c>
      <c r="C13" s="171" t="s">
        <v>393</v>
      </c>
      <c r="D13" s="164" t="s">
        <v>261</v>
      </c>
      <c r="E13" s="165">
        <v>37</v>
      </c>
      <c r="F13" s="166"/>
      <c r="G13" s="167">
        <f t="shared" si="0"/>
        <v>0</v>
      </c>
      <c r="H13" s="166"/>
      <c r="I13" s="167">
        <f t="shared" si="1"/>
        <v>0</v>
      </c>
      <c r="J13" s="166"/>
      <c r="K13" s="167">
        <f t="shared" si="2"/>
        <v>0</v>
      </c>
      <c r="L13" s="167">
        <v>21</v>
      </c>
      <c r="M13" s="167">
        <f t="shared" si="3"/>
        <v>0</v>
      </c>
      <c r="N13" s="165">
        <v>0</v>
      </c>
      <c r="O13" s="165">
        <f t="shared" si="4"/>
        <v>0</v>
      </c>
      <c r="P13" s="165">
        <v>0</v>
      </c>
      <c r="Q13" s="165">
        <f t="shared" si="5"/>
        <v>0</v>
      </c>
      <c r="R13" s="167"/>
      <c r="S13" s="167" t="s">
        <v>197</v>
      </c>
      <c r="T13" s="168" t="s">
        <v>198</v>
      </c>
      <c r="U13" s="156">
        <v>0</v>
      </c>
      <c r="V13" s="156">
        <f t="shared" si="6"/>
        <v>0</v>
      </c>
      <c r="W13" s="156"/>
      <c r="X13" s="156" t="s">
        <v>141</v>
      </c>
      <c r="Y13" s="156" t="s">
        <v>142</v>
      </c>
      <c r="Z13" s="146"/>
      <c r="AA13" s="146"/>
      <c r="AB13" s="146"/>
      <c r="AC13" s="146"/>
      <c r="AD13" s="146"/>
      <c r="AE13" s="146"/>
      <c r="AF13" s="146"/>
      <c r="AG13" s="146" t="s">
        <v>143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ht="22.5" outlineLevel="1">
      <c r="A14" s="162">
        <v>6</v>
      </c>
      <c r="B14" s="163" t="s">
        <v>259</v>
      </c>
      <c r="C14" s="171" t="s">
        <v>394</v>
      </c>
      <c r="D14" s="164" t="s">
        <v>261</v>
      </c>
      <c r="E14" s="165">
        <v>66</v>
      </c>
      <c r="F14" s="166"/>
      <c r="G14" s="167">
        <f t="shared" si="0"/>
        <v>0</v>
      </c>
      <c r="H14" s="166"/>
      <c r="I14" s="167">
        <f t="shared" si="1"/>
        <v>0</v>
      </c>
      <c r="J14" s="166"/>
      <c r="K14" s="167">
        <f t="shared" si="2"/>
        <v>0</v>
      </c>
      <c r="L14" s="167">
        <v>21</v>
      </c>
      <c r="M14" s="167">
        <f t="shared" si="3"/>
        <v>0</v>
      </c>
      <c r="N14" s="165">
        <v>0</v>
      </c>
      <c r="O14" s="165">
        <f t="shared" si="4"/>
        <v>0</v>
      </c>
      <c r="P14" s="165">
        <v>0</v>
      </c>
      <c r="Q14" s="165">
        <f t="shared" si="5"/>
        <v>0</v>
      </c>
      <c r="R14" s="167"/>
      <c r="S14" s="167" t="s">
        <v>197</v>
      </c>
      <c r="T14" s="168" t="s">
        <v>198</v>
      </c>
      <c r="U14" s="156">
        <v>0</v>
      </c>
      <c r="V14" s="156">
        <f t="shared" si="6"/>
        <v>0</v>
      </c>
      <c r="W14" s="156"/>
      <c r="X14" s="156" t="s">
        <v>141</v>
      </c>
      <c r="Y14" s="156" t="s">
        <v>142</v>
      </c>
      <c r="Z14" s="146"/>
      <c r="AA14" s="146"/>
      <c r="AB14" s="146"/>
      <c r="AC14" s="146"/>
      <c r="AD14" s="146"/>
      <c r="AE14" s="146"/>
      <c r="AF14" s="146"/>
      <c r="AG14" s="146" t="s">
        <v>143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>
      <c r="A15" s="162">
        <v>7</v>
      </c>
      <c r="B15" s="163" t="s">
        <v>287</v>
      </c>
      <c r="C15" s="171" t="s">
        <v>395</v>
      </c>
      <c r="D15" s="164" t="s">
        <v>261</v>
      </c>
      <c r="E15" s="165">
        <v>38</v>
      </c>
      <c r="F15" s="166"/>
      <c r="G15" s="167">
        <f t="shared" si="0"/>
        <v>0</v>
      </c>
      <c r="H15" s="166"/>
      <c r="I15" s="167">
        <f t="shared" si="1"/>
        <v>0</v>
      </c>
      <c r="J15" s="166"/>
      <c r="K15" s="167">
        <f t="shared" si="2"/>
        <v>0</v>
      </c>
      <c r="L15" s="167">
        <v>21</v>
      </c>
      <c r="M15" s="167">
        <f t="shared" si="3"/>
        <v>0</v>
      </c>
      <c r="N15" s="165">
        <v>0</v>
      </c>
      <c r="O15" s="165">
        <f t="shared" si="4"/>
        <v>0</v>
      </c>
      <c r="P15" s="165">
        <v>0</v>
      </c>
      <c r="Q15" s="165">
        <f t="shared" si="5"/>
        <v>0</v>
      </c>
      <c r="R15" s="167"/>
      <c r="S15" s="167" t="s">
        <v>197</v>
      </c>
      <c r="T15" s="168" t="s">
        <v>198</v>
      </c>
      <c r="U15" s="156">
        <v>0</v>
      </c>
      <c r="V15" s="156">
        <f t="shared" si="6"/>
        <v>0</v>
      </c>
      <c r="W15" s="156"/>
      <c r="X15" s="156" t="s">
        <v>141</v>
      </c>
      <c r="Y15" s="156" t="s">
        <v>142</v>
      </c>
      <c r="Z15" s="146"/>
      <c r="AA15" s="146"/>
      <c r="AB15" s="146"/>
      <c r="AC15" s="146"/>
      <c r="AD15" s="146"/>
      <c r="AE15" s="146"/>
      <c r="AF15" s="146"/>
      <c r="AG15" s="146" t="s">
        <v>143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>
      <c r="A16" s="162">
        <v>8</v>
      </c>
      <c r="B16" s="163" t="s">
        <v>361</v>
      </c>
      <c r="C16" s="171" t="s">
        <v>396</v>
      </c>
      <c r="D16" s="164" t="s">
        <v>246</v>
      </c>
      <c r="E16" s="165">
        <v>1</v>
      </c>
      <c r="F16" s="166"/>
      <c r="G16" s="167">
        <f t="shared" si="0"/>
        <v>0</v>
      </c>
      <c r="H16" s="166"/>
      <c r="I16" s="167">
        <f t="shared" si="1"/>
        <v>0</v>
      </c>
      <c r="J16" s="166"/>
      <c r="K16" s="167">
        <f t="shared" si="2"/>
        <v>0</v>
      </c>
      <c r="L16" s="167">
        <v>21</v>
      </c>
      <c r="M16" s="167">
        <f t="shared" si="3"/>
        <v>0</v>
      </c>
      <c r="N16" s="165">
        <v>0</v>
      </c>
      <c r="O16" s="165">
        <f t="shared" si="4"/>
        <v>0</v>
      </c>
      <c r="P16" s="165">
        <v>0</v>
      </c>
      <c r="Q16" s="165">
        <f t="shared" si="5"/>
        <v>0</v>
      </c>
      <c r="R16" s="167"/>
      <c r="S16" s="167" t="s">
        <v>197</v>
      </c>
      <c r="T16" s="168" t="s">
        <v>198</v>
      </c>
      <c r="U16" s="156">
        <v>0</v>
      </c>
      <c r="V16" s="156">
        <f t="shared" si="6"/>
        <v>0</v>
      </c>
      <c r="W16" s="156"/>
      <c r="X16" s="156" t="s">
        <v>141</v>
      </c>
      <c r="Y16" s="156" t="s">
        <v>142</v>
      </c>
      <c r="Z16" s="146"/>
      <c r="AA16" s="146"/>
      <c r="AB16" s="146"/>
      <c r="AC16" s="146"/>
      <c r="AD16" s="146"/>
      <c r="AE16" s="146"/>
      <c r="AF16" s="146"/>
      <c r="AG16" s="146" t="s">
        <v>143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33">
      <c r="A17" s="3"/>
      <c r="B17" s="4"/>
      <c r="C17" s="172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E17">
        <v>15</v>
      </c>
      <c r="AF17">
        <v>21</v>
      </c>
      <c r="AG17" t="s">
        <v>120</v>
      </c>
    </row>
    <row r="18" spans="1:33">
      <c r="A18" s="149"/>
      <c r="B18" s="150" t="s">
        <v>29</v>
      </c>
      <c r="C18" s="170"/>
      <c r="D18" s="151"/>
      <c r="E18" s="152"/>
      <c r="F18" s="152"/>
      <c r="G18" s="161">
        <f>G8</f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E18">
        <f>SUMIF(L7:L16,AE17,G7:G16)</f>
        <v>0</v>
      </c>
      <c r="AF18">
        <f>SUMIF(L7:L16,AF17,G7:G16)</f>
        <v>0</v>
      </c>
      <c r="AG18" t="s">
        <v>289</v>
      </c>
    </row>
    <row r="19" spans="1:33">
      <c r="C19" s="173"/>
      <c r="D19" s="10"/>
      <c r="AG19" t="s">
        <v>290</v>
      </c>
    </row>
    <row r="20" spans="1:33">
      <c r="D20" s="10"/>
    </row>
    <row r="21" spans="1:33">
      <c r="D21" s="10"/>
    </row>
    <row r="22" spans="1:33">
      <c r="D22" s="10"/>
    </row>
    <row r="23" spans="1:33">
      <c r="D23" s="10"/>
    </row>
    <row r="24" spans="1:33">
      <c r="D24" s="10"/>
    </row>
    <row r="25" spans="1:33">
      <c r="D25" s="10"/>
    </row>
    <row r="26" spans="1:33">
      <c r="D26" s="10"/>
    </row>
    <row r="27" spans="1:33">
      <c r="D27" s="10"/>
    </row>
    <row r="28" spans="1:33">
      <c r="D28" s="10"/>
    </row>
    <row r="29" spans="1:33">
      <c r="D29" s="10"/>
    </row>
    <row r="30" spans="1:33">
      <c r="D30" s="10"/>
    </row>
    <row r="31" spans="1:33">
      <c r="D31" s="10"/>
    </row>
    <row r="32" spans="1:33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 formatRows="0"/>
  <mergeCells count="4">
    <mergeCell ref="A1:G1"/>
    <mergeCell ref="C2:G2"/>
    <mergeCell ref="C3:G3"/>
    <mergeCell ref="C4:G4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300" verticalDpi="300" r:id="rId1"/>
  <headerFooter alignWithMargins="0"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32" t="s">
        <v>107</v>
      </c>
      <c r="B1" s="232"/>
      <c r="C1" s="232"/>
      <c r="D1" s="232"/>
      <c r="E1" s="232"/>
      <c r="F1" s="232"/>
      <c r="G1" s="232"/>
      <c r="AG1" t="s">
        <v>108</v>
      </c>
    </row>
    <row r="2" spans="1:60" ht="24.95" customHeight="1">
      <c r="A2" s="139" t="s">
        <v>7</v>
      </c>
      <c r="B2" s="49" t="s">
        <v>43</v>
      </c>
      <c r="C2" s="233" t="s">
        <v>44</v>
      </c>
      <c r="D2" s="234"/>
      <c r="E2" s="234"/>
      <c r="F2" s="234"/>
      <c r="G2" s="235"/>
      <c r="AG2" t="s">
        <v>109</v>
      </c>
    </row>
    <row r="3" spans="1:60" ht="24.95" customHeight="1">
      <c r="A3" s="139" t="s">
        <v>8</v>
      </c>
      <c r="B3" s="49" t="s">
        <v>55</v>
      </c>
      <c r="C3" s="233" t="s">
        <v>56</v>
      </c>
      <c r="D3" s="234"/>
      <c r="E3" s="234"/>
      <c r="F3" s="234"/>
      <c r="G3" s="235"/>
      <c r="AC3" s="120" t="s">
        <v>109</v>
      </c>
      <c r="AG3" t="s">
        <v>110</v>
      </c>
    </row>
    <row r="4" spans="1:60" ht="24.95" customHeight="1">
      <c r="A4" s="140" t="s">
        <v>9</v>
      </c>
      <c r="B4" s="141" t="s">
        <v>49</v>
      </c>
      <c r="C4" s="236" t="s">
        <v>50</v>
      </c>
      <c r="D4" s="237"/>
      <c r="E4" s="237"/>
      <c r="F4" s="237"/>
      <c r="G4" s="238"/>
      <c r="AG4" t="s">
        <v>111</v>
      </c>
    </row>
    <row r="5" spans="1:60">
      <c r="D5" s="10"/>
    </row>
    <row r="6" spans="1:60" ht="38.25">
      <c r="A6" s="142" t="s">
        <v>112</v>
      </c>
      <c r="B6" s="144" t="s">
        <v>113</v>
      </c>
      <c r="C6" s="144" t="s">
        <v>114</v>
      </c>
      <c r="D6" s="143" t="s">
        <v>115</v>
      </c>
      <c r="E6" s="142" t="s">
        <v>116</v>
      </c>
      <c r="F6" s="142" t="s">
        <v>117</v>
      </c>
      <c r="G6" s="142" t="s">
        <v>29</v>
      </c>
      <c r="H6" s="145" t="s">
        <v>30</v>
      </c>
      <c r="I6" s="145" t="s">
        <v>118</v>
      </c>
      <c r="J6" s="145" t="s">
        <v>31</v>
      </c>
      <c r="K6" s="145" t="s">
        <v>119</v>
      </c>
      <c r="L6" s="145" t="s">
        <v>120</v>
      </c>
      <c r="M6" s="145" t="s">
        <v>121</v>
      </c>
      <c r="N6" s="145" t="s">
        <v>122</v>
      </c>
      <c r="O6" s="145" t="s">
        <v>123</v>
      </c>
      <c r="P6" s="145" t="s">
        <v>124</v>
      </c>
      <c r="Q6" s="145" t="s">
        <v>125</v>
      </c>
      <c r="R6" s="145" t="s">
        <v>126</v>
      </c>
      <c r="S6" s="145" t="s">
        <v>127</v>
      </c>
      <c r="T6" s="145" t="s">
        <v>128</v>
      </c>
      <c r="U6" s="145" t="s">
        <v>129</v>
      </c>
      <c r="V6" s="145" t="s">
        <v>130</v>
      </c>
      <c r="W6" s="145" t="s">
        <v>131</v>
      </c>
      <c r="X6" s="145" t="s">
        <v>132</v>
      </c>
      <c r="Y6" s="145" t="s">
        <v>133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49" t="s">
        <v>134</v>
      </c>
      <c r="B8" s="150" t="s">
        <v>105</v>
      </c>
      <c r="C8" s="170" t="s">
        <v>27</v>
      </c>
      <c r="D8" s="158"/>
      <c r="E8" s="159"/>
      <c r="F8" s="160"/>
      <c r="G8" s="160">
        <f>SUMIF(AG9:AG23,"&lt;&gt;NOR",G9:G23)</f>
        <v>0</v>
      </c>
      <c r="H8" s="160"/>
      <c r="I8" s="160">
        <f>SUM(I9:I23)</f>
        <v>0</v>
      </c>
      <c r="J8" s="160"/>
      <c r="K8" s="160">
        <f>SUM(K9:K23)</f>
        <v>0</v>
      </c>
      <c r="L8" s="160"/>
      <c r="M8" s="160">
        <f>SUM(M9:M23)</f>
        <v>0</v>
      </c>
      <c r="N8" s="159"/>
      <c r="O8" s="159">
        <f>SUM(O9:O23)</f>
        <v>0</v>
      </c>
      <c r="P8" s="159"/>
      <c r="Q8" s="159">
        <f>SUM(Q9:Q23)</f>
        <v>0</v>
      </c>
      <c r="R8" s="160"/>
      <c r="S8" s="160"/>
      <c r="T8" s="161"/>
      <c r="U8" s="157"/>
      <c r="V8" s="157">
        <f>SUM(V9:V23)</f>
        <v>0</v>
      </c>
      <c r="W8" s="157"/>
      <c r="X8" s="157"/>
      <c r="Y8" s="157"/>
      <c r="AG8" t="s">
        <v>135</v>
      </c>
    </row>
    <row r="9" spans="1:60" outlineLevel="1">
      <c r="A9" s="162">
        <v>1</v>
      </c>
      <c r="B9" s="163" t="s">
        <v>397</v>
      </c>
      <c r="C9" s="171" t="s">
        <v>398</v>
      </c>
      <c r="D9" s="164" t="s">
        <v>399</v>
      </c>
      <c r="E9" s="165">
        <v>1</v>
      </c>
      <c r="F9" s="166"/>
      <c r="G9" s="167">
        <f>ROUND(E9*F9,2)</f>
        <v>0</v>
      </c>
      <c r="H9" s="166"/>
      <c r="I9" s="167">
        <f>ROUND(E9*H9,2)</f>
        <v>0</v>
      </c>
      <c r="J9" s="166"/>
      <c r="K9" s="167">
        <f>ROUND(E9*J9,2)</f>
        <v>0</v>
      </c>
      <c r="L9" s="167">
        <v>21</v>
      </c>
      <c r="M9" s="167">
        <f>G9*(1+L9/100)</f>
        <v>0</v>
      </c>
      <c r="N9" s="165">
        <v>0</v>
      </c>
      <c r="O9" s="165">
        <f>ROUND(E9*N9,2)</f>
        <v>0</v>
      </c>
      <c r="P9" s="165">
        <v>0</v>
      </c>
      <c r="Q9" s="165">
        <f>ROUND(E9*P9,2)</f>
        <v>0</v>
      </c>
      <c r="R9" s="167"/>
      <c r="S9" s="167" t="s">
        <v>140</v>
      </c>
      <c r="T9" s="168" t="s">
        <v>198</v>
      </c>
      <c r="U9" s="156">
        <v>0</v>
      </c>
      <c r="V9" s="156">
        <f>ROUND(E9*U9,2)</f>
        <v>0</v>
      </c>
      <c r="W9" s="156"/>
      <c r="X9" s="156" t="s">
        <v>400</v>
      </c>
      <c r="Y9" s="156" t="s">
        <v>142</v>
      </c>
      <c r="Z9" s="146"/>
      <c r="AA9" s="146"/>
      <c r="AB9" s="146"/>
      <c r="AC9" s="146"/>
      <c r="AD9" s="146"/>
      <c r="AE9" s="146"/>
      <c r="AF9" s="146"/>
      <c r="AG9" s="146" t="s">
        <v>401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>
      <c r="A10" s="153"/>
      <c r="B10" s="154"/>
      <c r="C10" s="239" t="s">
        <v>439</v>
      </c>
      <c r="D10" s="240"/>
      <c r="E10" s="240"/>
      <c r="F10" s="240"/>
      <c r="G10" s="240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402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outlineLevel="3">
      <c r="A11" s="153"/>
      <c r="B11" s="154"/>
      <c r="C11" s="241" t="s">
        <v>403</v>
      </c>
      <c r="D11" s="242"/>
      <c r="E11" s="242"/>
      <c r="F11" s="242"/>
      <c r="G11" s="242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402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69" t="str">
        <f>C11</f>
        <v>Vyhotovení protokolu o vytyčení stavby se seznamem souřadnic vytyčených bodů a jejich polohopisnými (S-JTSK) a výškopisnými (Bpv) hodnotami.</v>
      </c>
      <c r="BB11" s="146"/>
      <c r="BC11" s="146"/>
      <c r="BD11" s="146"/>
      <c r="BE11" s="146"/>
      <c r="BF11" s="146"/>
      <c r="BG11" s="146"/>
      <c r="BH11" s="146"/>
    </row>
    <row r="12" spans="1:60" outlineLevel="1">
      <c r="A12" s="162">
        <v>2</v>
      </c>
      <c r="B12" s="163" t="s">
        <v>404</v>
      </c>
      <c r="C12" s="171" t="s">
        <v>405</v>
      </c>
      <c r="D12" s="164" t="s">
        <v>399</v>
      </c>
      <c r="E12" s="165">
        <v>1</v>
      </c>
      <c r="F12" s="166"/>
      <c r="G12" s="167">
        <f>ROUND(E12*F12,2)</f>
        <v>0</v>
      </c>
      <c r="H12" s="166"/>
      <c r="I12" s="167">
        <f>ROUND(E12*H12,2)</f>
        <v>0</v>
      </c>
      <c r="J12" s="166"/>
      <c r="K12" s="167">
        <f>ROUND(E12*J12,2)</f>
        <v>0</v>
      </c>
      <c r="L12" s="167">
        <v>21</v>
      </c>
      <c r="M12" s="167">
        <f>G12*(1+L12/100)</f>
        <v>0</v>
      </c>
      <c r="N12" s="165">
        <v>0</v>
      </c>
      <c r="O12" s="165">
        <f>ROUND(E12*N12,2)</f>
        <v>0</v>
      </c>
      <c r="P12" s="165">
        <v>0</v>
      </c>
      <c r="Q12" s="165">
        <f>ROUND(E12*P12,2)</f>
        <v>0</v>
      </c>
      <c r="R12" s="167"/>
      <c r="S12" s="167" t="s">
        <v>140</v>
      </c>
      <c r="T12" s="168" t="s">
        <v>198</v>
      </c>
      <c r="U12" s="156">
        <v>0</v>
      </c>
      <c r="V12" s="156">
        <f>ROUND(E12*U12,2)</f>
        <v>0</v>
      </c>
      <c r="W12" s="156"/>
      <c r="X12" s="156" t="s">
        <v>400</v>
      </c>
      <c r="Y12" s="156" t="s">
        <v>142</v>
      </c>
      <c r="Z12" s="146"/>
      <c r="AA12" s="146"/>
      <c r="AB12" s="146"/>
      <c r="AC12" s="146"/>
      <c r="AD12" s="146"/>
      <c r="AE12" s="146"/>
      <c r="AF12" s="146"/>
      <c r="AG12" s="146" t="s">
        <v>401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2">
      <c r="A13" s="153"/>
      <c r="B13" s="154"/>
      <c r="C13" s="239" t="s">
        <v>406</v>
      </c>
      <c r="D13" s="240"/>
      <c r="E13" s="240"/>
      <c r="F13" s="240"/>
      <c r="G13" s="240"/>
      <c r="H13" s="156"/>
      <c r="I13" s="156"/>
      <c r="J13" s="156"/>
      <c r="K13" s="156"/>
      <c r="L13" s="156"/>
      <c r="M13" s="156"/>
      <c r="N13" s="155"/>
      <c r="O13" s="155"/>
      <c r="P13" s="155"/>
      <c r="Q13" s="155"/>
      <c r="R13" s="156"/>
      <c r="S13" s="156"/>
      <c r="T13" s="156"/>
      <c r="U13" s="156"/>
      <c r="V13" s="156"/>
      <c r="W13" s="156"/>
      <c r="X13" s="156"/>
      <c r="Y13" s="156"/>
      <c r="Z13" s="146"/>
      <c r="AA13" s="146"/>
      <c r="AB13" s="146"/>
      <c r="AC13" s="146"/>
      <c r="AD13" s="146"/>
      <c r="AE13" s="146"/>
      <c r="AF13" s="146"/>
      <c r="AG13" s="146" t="s">
        <v>402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69" t="str">
        <f>C13</f>
        <v>Zaměření a vytýčení stávajících inženýrských sítí v místě stavby z hlediska jejich ochrany při provádění stavby.</v>
      </c>
      <c r="BB13" s="146"/>
      <c r="BC13" s="146"/>
      <c r="BD13" s="146"/>
      <c r="BE13" s="146"/>
      <c r="BF13" s="146"/>
      <c r="BG13" s="146"/>
      <c r="BH13" s="146"/>
    </row>
    <row r="14" spans="1:60" outlineLevel="1">
      <c r="A14" s="162">
        <v>3</v>
      </c>
      <c r="B14" s="163" t="s">
        <v>407</v>
      </c>
      <c r="C14" s="171" t="s">
        <v>408</v>
      </c>
      <c r="D14" s="164" t="s">
        <v>399</v>
      </c>
      <c r="E14" s="165">
        <v>1</v>
      </c>
      <c r="F14" s="166"/>
      <c r="G14" s="167">
        <f>ROUND(E14*F14,2)</f>
        <v>0</v>
      </c>
      <c r="H14" s="166"/>
      <c r="I14" s="167">
        <f>ROUND(E14*H14,2)</f>
        <v>0</v>
      </c>
      <c r="J14" s="166"/>
      <c r="K14" s="167">
        <f>ROUND(E14*J14,2)</f>
        <v>0</v>
      </c>
      <c r="L14" s="167">
        <v>21</v>
      </c>
      <c r="M14" s="167">
        <f>G14*(1+L14/100)</f>
        <v>0</v>
      </c>
      <c r="N14" s="165">
        <v>0</v>
      </c>
      <c r="O14" s="165">
        <f>ROUND(E14*N14,2)</f>
        <v>0</v>
      </c>
      <c r="P14" s="165">
        <v>0</v>
      </c>
      <c r="Q14" s="165">
        <f>ROUND(E14*P14,2)</f>
        <v>0</v>
      </c>
      <c r="R14" s="167"/>
      <c r="S14" s="167" t="s">
        <v>140</v>
      </c>
      <c r="T14" s="168" t="s">
        <v>198</v>
      </c>
      <c r="U14" s="156">
        <v>0</v>
      </c>
      <c r="V14" s="156">
        <f>ROUND(E14*U14,2)</f>
        <v>0</v>
      </c>
      <c r="W14" s="156"/>
      <c r="X14" s="156" t="s">
        <v>400</v>
      </c>
      <c r="Y14" s="156" t="s">
        <v>142</v>
      </c>
      <c r="Z14" s="146"/>
      <c r="AA14" s="146"/>
      <c r="AB14" s="146"/>
      <c r="AC14" s="146"/>
      <c r="AD14" s="146"/>
      <c r="AE14" s="146"/>
      <c r="AF14" s="146"/>
      <c r="AG14" s="146" t="s">
        <v>401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22.5" outlineLevel="2">
      <c r="A15" s="153"/>
      <c r="B15" s="154"/>
      <c r="C15" s="239" t="s">
        <v>409</v>
      </c>
      <c r="D15" s="240"/>
      <c r="E15" s="240"/>
      <c r="F15" s="240"/>
      <c r="G15" s="240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402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69" t="str">
        <f>C15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5" s="146"/>
      <c r="BC15" s="146"/>
      <c r="BD15" s="146"/>
      <c r="BE15" s="146"/>
      <c r="BF15" s="146"/>
      <c r="BG15" s="146"/>
      <c r="BH15" s="146"/>
    </row>
    <row r="16" spans="1:60" outlineLevel="1">
      <c r="A16" s="162">
        <v>4</v>
      </c>
      <c r="B16" s="163" t="s">
        <v>410</v>
      </c>
      <c r="C16" s="171" t="s">
        <v>411</v>
      </c>
      <c r="D16" s="164" t="s">
        <v>399</v>
      </c>
      <c r="E16" s="165">
        <v>1</v>
      </c>
      <c r="F16" s="166"/>
      <c r="G16" s="167">
        <f>ROUND(E16*F16,2)</f>
        <v>0</v>
      </c>
      <c r="H16" s="166"/>
      <c r="I16" s="167">
        <f>ROUND(E16*H16,2)</f>
        <v>0</v>
      </c>
      <c r="J16" s="166"/>
      <c r="K16" s="167">
        <f>ROUND(E16*J16,2)</f>
        <v>0</v>
      </c>
      <c r="L16" s="167">
        <v>21</v>
      </c>
      <c r="M16" s="167">
        <f>G16*(1+L16/100)</f>
        <v>0</v>
      </c>
      <c r="N16" s="165">
        <v>0</v>
      </c>
      <c r="O16" s="165">
        <f>ROUND(E16*N16,2)</f>
        <v>0</v>
      </c>
      <c r="P16" s="165">
        <v>0</v>
      </c>
      <c r="Q16" s="165">
        <f>ROUND(E16*P16,2)</f>
        <v>0</v>
      </c>
      <c r="R16" s="167"/>
      <c r="S16" s="167" t="s">
        <v>140</v>
      </c>
      <c r="T16" s="168" t="s">
        <v>198</v>
      </c>
      <c r="U16" s="156">
        <v>0</v>
      </c>
      <c r="V16" s="156">
        <f>ROUND(E16*U16,2)</f>
        <v>0</v>
      </c>
      <c r="W16" s="156"/>
      <c r="X16" s="156" t="s">
        <v>400</v>
      </c>
      <c r="Y16" s="156" t="s">
        <v>142</v>
      </c>
      <c r="Z16" s="146"/>
      <c r="AA16" s="146"/>
      <c r="AB16" s="146"/>
      <c r="AC16" s="146"/>
      <c r="AD16" s="146"/>
      <c r="AE16" s="146"/>
      <c r="AF16" s="146"/>
      <c r="AG16" s="146" t="s">
        <v>401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33.75" outlineLevel="2">
      <c r="A17" s="153"/>
      <c r="B17" s="154"/>
      <c r="C17" s="239" t="s">
        <v>412</v>
      </c>
      <c r="D17" s="240"/>
      <c r="E17" s="240"/>
      <c r="F17" s="240"/>
      <c r="G17" s="240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402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69" t="str">
        <f>C17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7" s="146"/>
      <c r="BC17" s="146"/>
      <c r="BD17" s="146"/>
      <c r="BE17" s="146"/>
      <c r="BF17" s="146"/>
      <c r="BG17" s="146"/>
      <c r="BH17" s="146"/>
    </row>
    <row r="18" spans="1:60" outlineLevel="1">
      <c r="A18" s="162">
        <v>5</v>
      </c>
      <c r="B18" s="163" t="s">
        <v>413</v>
      </c>
      <c r="C18" s="171" t="s">
        <v>414</v>
      </c>
      <c r="D18" s="164" t="s">
        <v>399</v>
      </c>
      <c r="E18" s="165">
        <v>1</v>
      </c>
      <c r="F18" s="166"/>
      <c r="G18" s="167">
        <f>ROUND(E18*F18,2)</f>
        <v>0</v>
      </c>
      <c r="H18" s="166"/>
      <c r="I18" s="167">
        <f>ROUND(E18*H18,2)</f>
        <v>0</v>
      </c>
      <c r="J18" s="166"/>
      <c r="K18" s="167">
        <f>ROUND(E18*J18,2)</f>
        <v>0</v>
      </c>
      <c r="L18" s="167">
        <v>21</v>
      </c>
      <c r="M18" s="167">
        <f>G18*(1+L18/100)</f>
        <v>0</v>
      </c>
      <c r="N18" s="165">
        <v>0</v>
      </c>
      <c r="O18" s="165">
        <f>ROUND(E18*N18,2)</f>
        <v>0</v>
      </c>
      <c r="P18" s="165">
        <v>0</v>
      </c>
      <c r="Q18" s="165">
        <f>ROUND(E18*P18,2)</f>
        <v>0</v>
      </c>
      <c r="R18" s="167"/>
      <c r="S18" s="167" t="s">
        <v>140</v>
      </c>
      <c r="T18" s="168" t="s">
        <v>198</v>
      </c>
      <c r="U18" s="156">
        <v>0</v>
      </c>
      <c r="V18" s="156">
        <f>ROUND(E18*U18,2)</f>
        <v>0</v>
      </c>
      <c r="W18" s="156"/>
      <c r="X18" s="156" t="s">
        <v>400</v>
      </c>
      <c r="Y18" s="156" t="s">
        <v>142</v>
      </c>
      <c r="Z18" s="146"/>
      <c r="AA18" s="146"/>
      <c r="AB18" s="146"/>
      <c r="AC18" s="146"/>
      <c r="AD18" s="146"/>
      <c r="AE18" s="146"/>
      <c r="AF18" s="146"/>
      <c r="AG18" s="146" t="s">
        <v>401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2.5" outlineLevel="2">
      <c r="A19" s="153"/>
      <c r="B19" s="154"/>
      <c r="C19" s="239" t="s">
        <v>415</v>
      </c>
      <c r="D19" s="240"/>
      <c r="E19" s="240"/>
      <c r="F19" s="240"/>
      <c r="G19" s="240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402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69" t="str">
        <f>C19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9" s="146"/>
      <c r="BC19" s="146"/>
      <c r="BD19" s="146"/>
      <c r="BE19" s="146"/>
      <c r="BF19" s="146"/>
      <c r="BG19" s="146"/>
      <c r="BH19" s="146"/>
    </row>
    <row r="20" spans="1:60" ht="22.5" outlineLevel="1">
      <c r="A20" s="162">
        <v>6</v>
      </c>
      <c r="B20" s="163" t="s">
        <v>49</v>
      </c>
      <c r="C20" s="171" t="s">
        <v>416</v>
      </c>
      <c r="D20" s="164" t="s">
        <v>417</v>
      </c>
      <c r="E20" s="165">
        <v>1</v>
      </c>
      <c r="F20" s="166"/>
      <c r="G20" s="167">
        <f>ROUND(E20*F20,2)</f>
        <v>0</v>
      </c>
      <c r="H20" s="166"/>
      <c r="I20" s="167">
        <f>ROUND(E20*H20,2)</f>
        <v>0</v>
      </c>
      <c r="J20" s="166"/>
      <c r="K20" s="167">
        <f>ROUND(E20*J20,2)</f>
        <v>0</v>
      </c>
      <c r="L20" s="167">
        <v>21</v>
      </c>
      <c r="M20" s="167">
        <f>G20*(1+L20/100)</f>
        <v>0</v>
      </c>
      <c r="N20" s="165">
        <v>0</v>
      </c>
      <c r="O20" s="165">
        <f>ROUND(E20*N20,2)</f>
        <v>0</v>
      </c>
      <c r="P20" s="165">
        <v>0</v>
      </c>
      <c r="Q20" s="165">
        <f>ROUND(E20*P20,2)</f>
        <v>0</v>
      </c>
      <c r="R20" s="167"/>
      <c r="S20" s="167" t="s">
        <v>197</v>
      </c>
      <c r="T20" s="168" t="s">
        <v>198</v>
      </c>
      <c r="U20" s="156">
        <v>0</v>
      </c>
      <c r="V20" s="156">
        <f>ROUND(E20*U20,2)</f>
        <v>0</v>
      </c>
      <c r="W20" s="156"/>
      <c r="X20" s="156" t="s">
        <v>400</v>
      </c>
      <c r="Y20" s="156" t="s">
        <v>142</v>
      </c>
      <c r="Z20" s="146"/>
      <c r="AA20" s="146"/>
      <c r="AB20" s="146"/>
      <c r="AC20" s="146"/>
      <c r="AD20" s="146"/>
      <c r="AE20" s="146"/>
      <c r="AF20" s="146"/>
      <c r="AG20" s="146" t="s">
        <v>401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outlineLevel="1">
      <c r="A21" s="162">
        <v>7</v>
      </c>
      <c r="B21" s="163" t="s">
        <v>232</v>
      </c>
      <c r="C21" s="171" t="s">
        <v>418</v>
      </c>
      <c r="D21" s="164" t="s">
        <v>417</v>
      </c>
      <c r="E21" s="165">
        <v>1</v>
      </c>
      <c r="F21" s="166"/>
      <c r="G21" s="167">
        <f>ROUND(E21*F21,2)</f>
        <v>0</v>
      </c>
      <c r="H21" s="166"/>
      <c r="I21" s="167">
        <f>ROUND(E21*H21,2)</f>
        <v>0</v>
      </c>
      <c r="J21" s="166"/>
      <c r="K21" s="167">
        <f>ROUND(E21*J21,2)</f>
        <v>0</v>
      </c>
      <c r="L21" s="167">
        <v>21</v>
      </c>
      <c r="M21" s="167">
        <f>G21*(1+L21/100)</f>
        <v>0</v>
      </c>
      <c r="N21" s="165">
        <v>0</v>
      </c>
      <c r="O21" s="165">
        <f>ROUND(E21*N21,2)</f>
        <v>0</v>
      </c>
      <c r="P21" s="165">
        <v>0</v>
      </c>
      <c r="Q21" s="165">
        <f>ROUND(E21*P21,2)</f>
        <v>0</v>
      </c>
      <c r="R21" s="167"/>
      <c r="S21" s="167" t="s">
        <v>197</v>
      </c>
      <c r="T21" s="168" t="s">
        <v>198</v>
      </c>
      <c r="U21" s="156">
        <v>0</v>
      </c>
      <c r="V21" s="156">
        <f>ROUND(E21*U21,2)</f>
        <v>0</v>
      </c>
      <c r="W21" s="156"/>
      <c r="X21" s="156" t="s">
        <v>400</v>
      </c>
      <c r="Y21" s="156" t="s">
        <v>142</v>
      </c>
      <c r="Z21" s="146"/>
      <c r="AA21" s="146"/>
      <c r="AB21" s="146"/>
      <c r="AC21" s="146"/>
      <c r="AD21" s="146"/>
      <c r="AE21" s="146"/>
      <c r="AF21" s="146"/>
      <c r="AG21" s="146" t="s">
        <v>401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ht="22.5" outlineLevel="1">
      <c r="A22" s="162">
        <v>8</v>
      </c>
      <c r="B22" s="163" t="s">
        <v>244</v>
      </c>
      <c r="C22" s="171" t="s">
        <v>419</v>
      </c>
      <c r="D22" s="164" t="s">
        <v>417</v>
      </c>
      <c r="E22" s="165">
        <v>1</v>
      </c>
      <c r="F22" s="166"/>
      <c r="G22" s="167">
        <f>ROUND(E22*F22,2)</f>
        <v>0</v>
      </c>
      <c r="H22" s="166"/>
      <c r="I22" s="167">
        <f>ROUND(E22*H22,2)</f>
        <v>0</v>
      </c>
      <c r="J22" s="166"/>
      <c r="K22" s="167">
        <f>ROUND(E22*J22,2)</f>
        <v>0</v>
      </c>
      <c r="L22" s="167">
        <v>21</v>
      </c>
      <c r="M22" s="167">
        <f>G22*(1+L22/100)</f>
        <v>0</v>
      </c>
      <c r="N22" s="165">
        <v>0</v>
      </c>
      <c r="O22" s="165">
        <f>ROUND(E22*N22,2)</f>
        <v>0</v>
      </c>
      <c r="P22" s="165">
        <v>0</v>
      </c>
      <c r="Q22" s="165">
        <f>ROUND(E22*P22,2)</f>
        <v>0</v>
      </c>
      <c r="R22" s="167"/>
      <c r="S22" s="167" t="s">
        <v>197</v>
      </c>
      <c r="T22" s="168" t="s">
        <v>198</v>
      </c>
      <c r="U22" s="156">
        <v>0</v>
      </c>
      <c r="V22" s="156">
        <f>ROUND(E22*U22,2)</f>
        <v>0</v>
      </c>
      <c r="W22" s="156"/>
      <c r="X22" s="156" t="s">
        <v>400</v>
      </c>
      <c r="Y22" s="156" t="s">
        <v>142</v>
      </c>
      <c r="Z22" s="146"/>
      <c r="AA22" s="146"/>
      <c r="AB22" s="146"/>
      <c r="AC22" s="146"/>
      <c r="AD22" s="146"/>
      <c r="AE22" s="146"/>
      <c r="AF22" s="146"/>
      <c r="AG22" s="146" t="s">
        <v>401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>
      <c r="A23" s="162">
        <v>9</v>
      </c>
      <c r="B23" s="163" t="s">
        <v>247</v>
      </c>
      <c r="C23" s="171" t="s">
        <v>420</v>
      </c>
      <c r="D23" s="164" t="s">
        <v>417</v>
      </c>
      <c r="E23" s="165">
        <v>1</v>
      </c>
      <c r="F23" s="166"/>
      <c r="G23" s="167">
        <f>ROUND(E23*F23,2)</f>
        <v>0</v>
      </c>
      <c r="H23" s="166"/>
      <c r="I23" s="167">
        <f>ROUND(E23*H23,2)</f>
        <v>0</v>
      </c>
      <c r="J23" s="166"/>
      <c r="K23" s="167">
        <f>ROUND(E23*J23,2)</f>
        <v>0</v>
      </c>
      <c r="L23" s="167">
        <v>21</v>
      </c>
      <c r="M23" s="167">
        <f>G23*(1+L23/100)</f>
        <v>0</v>
      </c>
      <c r="N23" s="165">
        <v>0</v>
      </c>
      <c r="O23" s="165">
        <f>ROUND(E23*N23,2)</f>
        <v>0</v>
      </c>
      <c r="P23" s="165">
        <v>0</v>
      </c>
      <c r="Q23" s="165">
        <f>ROUND(E23*P23,2)</f>
        <v>0</v>
      </c>
      <c r="R23" s="167"/>
      <c r="S23" s="167" t="s">
        <v>197</v>
      </c>
      <c r="T23" s="168" t="s">
        <v>198</v>
      </c>
      <c r="U23" s="156">
        <v>0</v>
      </c>
      <c r="V23" s="156">
        <f>ROUND(E23*U23,2)</f>
        <v>0</v>
      </c>
      <c r="W23" s="156"/>
      <c r="X23" s="156" t="s">
        <v>400</v>
      </c>
      <c r="Y23" s="156" t="s">
        <v>142</v>
      </c>
      <c r="Z23" s="146"/>
      <c r="AA23" s="146"/>
      <c r="AB23" s="146"/>
      <c r="AC23" s="146"/>
      <c r="AD23" s="146"/>
      <c r="AE23" s="146"/>
      <c r="AF23" s="146"/>
      <c r="AG23" s="146" t="s">
        <v>401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>
      <c r="A24" s="149" t="s">
        <v>134</v>
      </c>
      <c r="B24" s="150" t="s">
        <v>106</v>
      </c>
      <c r="C24" s="170" t="s">
        <v>28</v>
      </c>
      <c r="D24" s="158"/>
      <c r="E24" s="159"/>
      <c r="F24" s="160"/>
      <c r="G24" s="160">
        <f>SUMIF(AG25:AG39,"&lt;&gt;NOR",G25:G39)</f>
        <v>0</v>
      </c>
      <c r="H24" s="160"/>
      <c r="I24" s="160">
        <f>SUM(I25:I39)</f>
        <v>0</v>
      </c>
      <c r="J24" s="160"/>
      <c r="K24" s="160">
        <f>SUM(K25:K39)</f>
        <v>0</v>
      </c>
      <c r="L24" s="160"/>
      <c r="M24" s="160">
        <f>SUM(M25:M39)</f>
        <v>0</v>
      </c>
      <c r="N24" s="159"/>
      <c r="O24" s="159">
        <f>SUM(O25:O39)</f>
        <v>0</v>
      </c>
      <c r="P24" s="159"/>
      <c r="Q24" s="159">
        <f>SUM(Q25:Q39)</f>
        <v>0</v>
      </c>
      <c r="R24" s="160"/>
      <c r="S24" s="160"/>
      <c r="T24" s="161"/>
      <c r="U24" s="157"/>
      <c r="V24" s="157">
        <f>SUM(V25:V39)</f>
        <v>0</v>
      </c>
      <c r="W24" s="157"/>
      <c r="X24" s="157"/>
      <c r="Y24" s="157"/>
      <c r="AG24" t="s">
        <v>135</v>
      </c>
    </row>
    <row r="25" spans="1:60" outlineLevel="1">
      <c r="A25" s="162">
        <v>10</v>
      </c>
      <c r="B25" s="163" t="s">
        <v>421</v>
      </c>
      <c r="C25" s="171" t="s">
        <v>422</v>
      </c>
      <c r="D25" s="164" t="s">
        <v>399</v>
      </c>
      <c r="E25" s="165">
        <v>1</v>
      </c>
      <c r="F25" s="166"/>
      <c r="G25" s="167">
        <f>ROUND(E25*F25,2)</f>
        <v>0</v>
      </c>
      <c r="H25" s="166"/>
      <c r="I25" s="167">
        <f>ROUND(E25*H25,2)</f>
        <v>0</v>
      </c>
      <c r="J25" s="166"/>
      <c r="K25" s="167">
        <f>ROUND(E25*J25,2)</f>
        <v>0</v>
      </c>
      <c r="L25" s="167">
        <v>21</v>
      </c>
      <c r="M25" s="167">
        <f>G25*(1+L25/100)</f>
        <v>0</v>
      </c>
      <c r="N25" s="165">
        <v>0</v>
      </c>
      <c r="O25" s="165">
        <f>ROUND(E25*N25,2)</f>
        <v>0</v>
      </c>
      <c r="P25" s="165">
        <v>0</v>
      </c>
      <c r="Q25" s="165">
        <f>ROUND(E25*P25,2)</f>
        <v>0</v>
      </c>
      <c r="R25" s="167"/>
      <c r="S25" s="167" t="s">
        <v>197</v>
      </c>
      <c r="T25" s="168" t="s">
        <v>198</v>
      </c>
      <c r="U25" s="156">
        <v>0</v>
      </c>
      <c r="V25" s="156">
        <f>ROUND(E25*U25,2)</f>
        <v>0</v>
      </c>
      <c r="W25" s="156"/>
      <c r="X25" s="156" t="s">
        <v>400</v>
      </c>
      <c r="Y25" s="156" t="s">
        <v>142</v>
      </c>
      <c r="Z25" s="146"/>
      <c r="AA25" s="146"/>
      <c r="AB25" s="146"/>
      <c r="AC25" s="146"/>
      <c r="AD25" s="146"/>
      <c r="AE25" s="146"/>
      <c r="AF25" s="146"/>
      <c r="AG25" s="146" t="s">
        <v>401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2">
      <c r="A26" s="153"/>
      <c r="B26" s="154"/>
      <c r="C26" s="239" t="s">
        <v>423</v>
      </c>
      <c r="D26" s="240"/>
      <c r="E26" s="240"/>
      <c r="F26" s="240"/>
      <c r="G26" s="240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402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>
      <c r="A27" s="162">
        <v>11</v>
      </c>
      <c r="B27" s="163" t="s">
        <v>424</v>
      </c>
      <c r="C27" s="171" t="s">
        <v>425</v>
      </c>
      <c r="D27" s="164" t="s">
        <v>399</v>
      </c>
      <c r="E27" s="165">
        <v>1</v>
      </c>
      <c r="F27" s="166"/>
      <c r="G27" s="167">
        <f>ROUND(E27*F27,2)</f>
        <v>0</v>
      </c>
      <c r="H27" s="166"/>
      <c r="I27" s="167">
        <f>ROUND(E27*H27,2)</f>
        <v>0</v>
      </c>
      <c r="J27" s="166"/>
      <c r="K27" s="167">
        <f>ROUND(E27*J27,2)</f>
        <v>0</v>
      </c>
      <c r="L27" s="167">
        <v>21</v>
      </c>
      <c r="M27" s="167">
        <f>G27*(1+L27/100)</f>
        <v>0</v>
      </c>
      <c r="N27" s="165">
        <v>0</v>
      </c>
      <c r="O27" s="165">
        <f>ROUND(E27*N27,2)</f>
        <v>0</v>
      </c>
      <c r="P27" s="165">
        <v>0</v>
      </c>
      <c r="Q27" s="165">
        <f>ROUND(E27*P27,2)</f>
        <v>0</v>
      </c>
      <c r="R27" s="167"/>
      <c r="S27" s="167" t="s">
        <v>140</v>
      </c>
      <c r="T27" s="168" t="s">
        <v>198</v>
      </c>
      <c r="U27" s="156">
        <v>0</v>
      </c>
      <c r="V27" s="156">
        <f>ROUND(E27*U27,2)</f>
        <v>0</v>
      </c>
      <c r="W27" s="156"/>
      <c r="X27" s="156" t="s">
        <v>400</v>
      </c>
      <c r="Y27" s="156" t="s">
        <v>142</v>
      </c>
      <c r="Z27" s="146"/>
      <c r="AA27" s="146"/>
      <c r="AB27" s="146"/>
      <c r="AC27" s="146"/>
      <c r="AD27" s="146"/>
      <c r="AE27" s="146"/>
      <c r="AF27" s="146"/>
      <c r="AG27" s="146" t="s">
        <v>401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>
      <c r="A28" s="153"/>
      <c r="B28" s="154"/>
      <c r="C28" s="239" t="s">
        <v>426</v>
      </c>
      <c r="D28" s="240"/>
      <c r="E28" s="240"/>
      <c r="F28" s="240"/>
      <c r="G28" s="240"/>
      <c r="H28" s="156"/>
      <c r="I28" s="156"/>
      <c r="J28" s="156"/>
      <c r="K28" s="156"/>
      <c r="L28" s="156"/>
      <c r="M28" s="156"/>
      <c r="N28" s="155"/>
      <c r="O28" s="155"/>
      <c r="P28" s="155"/>
      <c r="Q28" s="155"/>
      <c r="R28" s="156"/>
      <c r="S28" s="156"/>
      <c r="T28" s="156"/>
      <c r="U28" s="156"/>
      <c r="V28" s="156"/>
      <c r="W28" s="156"/>
      <c r="X28" s="156"/>
      <c r="Y28" s="156"/>
      <c r="Z28" s="146"/>
      <c r="AA28" s="146"/>
      <c r="AB28" s="146"/>
      <c r="AC28" s="146"/>
      <c r="AD28" s="146"/>
      <c r="AE28" s="146"/>
      <c r="AF28" s="146"/>
      <c r="AG28" s="146" t="s">
        <v>402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69" t="str">
        <f>C28</f>
        <v>Náklady na vyhotovení dokumentace skutečného provedení stavby a její předání objednateli v požadované formě a požadovaném počtu.</v>
      </c>
      <c r="BB28" s="146"/>
      <c r="BC28" s="146"/>
      <c r="BD28" s="146"/>
      <c r="BE28" s="146"/>
      <c r="BF28" s="146"/>
      <c r="BG28" s="146"/>
      <c r="BH28" s="146"/>
    </row>
    <row r="29" spans="1:60" ht="22.5" outlineLevel="1">
      <c r="A29" s="162">
        <v>12</v>
      </c>
      <c r="B29" s="163" t="s">
        <v>257</v>
      </c>
      <c r="C29" s="171" t="s">
        <v>427</v>
      </c>
      <c r="D29" s="164" t="s">
        <v>417</v>
      </c>
      <c r="E29" s="165">
        <v>1</v>
      </c>
      <c r="F29" s="166"/>
      <c r="G29" s="167">
        <f t="shared" ref="G29:G39" si="0">ROUND(E29*F29,2)</f>
        <v>0</v>
      </c>
      <c r="H29" s="166"/>
      <c r="I29" s="167">
        <f t="shared" ref="I29:I39" si="1">ROUND(E29*H29,2)</f>
        <v>0</v>
      </c>
      <c r="J29" s="166"/>
      <c r="K29" s="167">
        <f t="shared" ref="K29:K39" si="2">ROUND(E29*J29,2)</f>
        <v>0</v>
      </c>
      <c r="L29" s="167">
        <v>21</v>
      </c>
      <c r="M29" s="167">
        <f t="shared" ref="M29:M39" si="3">G29*(1+L29/100)</f>
        <v>0</v>
      </c>
      <c r="N29" s="165">
        <v>0</v>
      </c>
      <c r="O29" s="165">
        <f t="shared" ref="O29:O39" si="4">ROUND(E29*N29,2)</f>
        <v>0</v>
      </c>
      <c r="P29" s="165">
        <v>0</v>
      </c>
      <c r="Q29" s="165">
        <f t="shared" ref="Q29:Q39" si="5">ROUND(E29*P29,2)</f>
        <v>0</v>
      </c>
      <c r="R29" s="167"/>
      <c r="S29" s="167" t="s">
        <v>197</v>
      </c>
      <c r="T29" s="168" t="s">
        <v>198</v>
      </c>
      <c r="U29" s="156">
        <v>0</v>
      </c>
      <c r="V29" s="156">
        <f t="shared" ref="V29:V39" si="6">ROUND(E29*U29,2)</f>
        <v>0</v>
      </c>
      <c r="W29" s="156"/>
      <c r="X29" s="156" t="s">
        <v>400</v>
      </c>
      <c r="Y29" s="156" t="s">
        <v>142</v>
      </c>
      <c r="Z29" s="146"/>
      <c r="AA29" s="146"/>
      <c r="AB29" s="146"/>
      <c r="AC29" s="146"/>
      <c r="AD29" s="146"/>
      <c r="AE29" s="146"/>
      <c r="AF29" s="146"/>
      <c r="AG29" s="146" t="s">
        <v>401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22.5" outlineLevel="1">
      <c r="A30" s="162">
        <v>13</v>
      </c>
      <c r="B30" s="163" t="s">
        <v>259</v>
      </c>
      <c r="C30" s="171" t="s">
        <v>428</v>
      </c>
      <c r="D30" s="164" t="s">
        <v>417</v>
      </c>
      <c r="E30" s="165">
        <v>1</v>
      </c>
      <c r="F30" s="166"/>
      <c r="G30" s="167">
        <f t="shared" si="0"/>
        <v>0</v>
      </c>
      <c r="H30" s="166"/>
      <c r="I30" s="167">
        <f t="shared" si="1"/>
        <v>0</v>
      </c>
      <c r="J30" s="166"/>
      <c r="K30" s="167">
        <f t="shared" si="2"/>
        <v>0</v>
      </c>
      <c r="L30" s="167">
        <v>21</v>
      </c>
      <c r="M30" s="167">
        <f t="shared" si="3"/>
        <v>0</v>
      </c>
      <c r="N30" s="165">
        <v>0</v>
      </c>
      <c r="O30" s="165">
        <f t="shared" si="4"/>
        <v>0</v>
      </c>
      <c r="P30" s="165">
        <v>0</v>
      </c>
      <c r="Q30" s="165">
        <f t="shared" si="5"/>
        <v>0</v>
      </c>
      <c r="R30" s="167"/>
      <c r="S30" s="167" t="s">
        <v>197</v>
      </c>
      <c r="T30" s="168" t="s">
        <v>198</v>
      </c>
      <c r="U30" s="156">
        <v>0</v>
      </c>
      <c r="V30" s="156">
        <f t="shared" si="6"/>
        <v>0</v>
      </c>
      <c r="W30" s="156"/>
      <c r="X30" s="156" t="s">
        <v>400</v>
      </c>
      <c r="Y30" s="156" t="s">
        <v>142</v>
      </c>
      <c r="Z30" s="146"/>
      <c r="AA30" s="146"/>
      <c r="AB30" s="146"/>
      <c r="AC30" s="146"/>
      <c r="AD30" s="146"/>
      <c r="AE30" s="146"/>
      <c r="AF30" s="146"/>
      <c r="AG30" s="146" t="s">
        <v>401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22.5" outlineLevel="1">
      <c r="A31" s="162">
        <v>14</v>
      </c>
      <c r="B31" s="163" t="s">
        <v>287</v>
      </c>
      <c r="C31" s="171" t="s">
        <v>429</v>
      </c>
      <c r="D31" s="164" t="s">
        <v>417</v>
      </c>
      <c r="E31" s="165">
        <v>1</v>
      </c>
      <c r="F31" s="166"/>
      <c r="G31" s="167">
        <f t="shared" si="0"/>
        <v>0</v>
      </c>
      <c r="H31" s="166"/>
      <c r="I31" s="167">
        <f t="shared" si="1"/>
        <v>0</v>
      </c>
      <c r="J31" s="166"/>
      <c r="K31" s="167">
        <f t="shared" si="2"/>
        <v>0</v>
      </c>
      <c r="L31" s="167">
        <v>21</v>
      </c>
      <c r="M31" s="167">
        <f t="shared" si="3"/>
        <v>0</v>
      </c>
      <c r="N31" s="165">
        <v>0</v>
      </c>
      <c r="O31" s="165">
        <f t="shared" si="4"/>
        <v>0</v>
      </c>
      <c r="P31" s="165">
        <v>0</v>
      </c>
      <c r="Q31" s="165">
        <f t="shared" si="5"/>
        <v>0</v>
      </c>
      <c r="R31" s="167"/>
      <c r="S31" s="167" t="s">
        <v>197</v>
      </c>
      <c r="T31" s="168" t="s">
        <v>198</v>
      </c>
      <c r="U31" s="156">
        <v>0</v>
      </c>
      <c r="V31" s="156">
        <f t="shared" si="6"/>
        <v>0</v>
      </c>
      <c r="W31" s="156"/>
      <c r="X31" s="156" t="s">
        <v>400</v>
      </c>
      <c r="Y31" s="156" t="s">
        <v>142</v>
      </c>
      <c r="Z31" s="146"/>
      <c r="AA31" s="146"/>
      <c r="AB31" s="146"/>
      <c r="AC31" s="146"/>
      <c r="AD31" s="146"/>
      <c r="AE31" s="146"/>
      <c r="AF31" s="146"/>
      <c r="AG31" s="146" t="s">
        <v>401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ht="22.5" outlineLevel="1">
      <c r="A32" s="162">
        <v>15</v>
      </c>
      <c r="B32" s="163" t="s">
        <v>361</v>
      </c>
      <c r="C32" s="171" t="s">
        <v>430</v>
      </c>
      <c r="D32" s="164" t="s">
        <v>417</v>
      </c>
      <c r="E32" s="165">
        <v>1</v>
      </c>
      <c r="F32" s="166"/>
      <c r="G32" s="167">
        <f t="shared" si="0"/>
        <v>0</v>
      </c>
      <c r="H32" s="166"/>
      <c r="I32" s="167">
        <f t="shared" si="1"/>
        <v>0</v>
      </c>
      <c r="J32" s="166"/>
      <c r="K32" s="167">
        <f t="shared" si="2"/>
        <v>0</v>
      </c>
      <c r="L32" s="167">
        <v>21</v>
      </c>
      <c r="M32" s="167">
        <f t="shared" si="3"/>
        <v>0</v>
      </c>
      <c r="N32" s="165">
        <v>0</v>
      </c>
      <c r="O32" s="165">
        <f t="shared" si="4"/>
        <v>0</v>
      </c>
      <c r="P32" s="165">
        <v>0</v>
      </c>
      <c r="Q32" s="165">
        <f t="shared" si="5"/>
        <v>0</v>
      </c>
      <c r="R32" s="167"/>
      <c r="S32" s="167" t="s">
        <v>197</v>
      </c>
      <c r="T32" s="168" t="s">
        <v>198</v>
      </c>
      <c r="U32" s="156">
        <v>0</v>
      </c>
      <c r="V32" s="156">
        <f t="shared" si="6"/>
        <v>0</v>
      </c>
      <c r="W32" s="156"/>
      <c r="X32" s="156" t="s">
        <v>400</v>
      </c>
      <c r="Y32" s="156" t="s">
        <v>142</v>
      </c>
      <c r="Z32" s="146"/>
      <c r="AA32" s="146"/>
      <c r="AB32" s="146"/>
      <c r="AC32" s="146"/>
      <c r="AD32" s="146"/>
      <c r="AE32" s="146"/>
      <c r="AF32" s="146"/>
      <c r="AG32" s="146" t="s">
        <v>401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>
      <c r="A33" s="162">
        <v>16</v>
      </c>
      <c r="B33" s="163" t="s">
        <v>371</v>
      </c>
      <c r="C33" s="171" t="s">
        <v>431</v>
      </c>
      <c r="D33" s="164" t="s">
        <v>246</v>
      </c>
      <c r="E33" s="165">
        <v>1</v>
      </c>
      <c r="F33" s="166"/>
      <c r="G33" s="167">
        <f t="shared" si="0"/>
        <v>0</v>
      </c>
      <c r="H33" s="166"/>
      <c r="I33" s="167">
        <f t="shared" si="1"/>
        <v>0</v>
      </c>
      <c r="J33" s="166"/>
      <c r="K33" s="167">
        <f t="shared" si="2"/>
        <v>0</v>
      </c>
      <c r="L33" s="167">
        <v>21</v>
      </c>
      <c r="M33" s="167">
        <f t="shared" si="3"/>
        <v>0</v>
      </c>
      <c r="N33" s="165">
        <v>0</v>
      </c>
      <c r="O33" s="165">
        <f t="shared" si="4"/>
        <v>0</v>
      </c>
      <c r="P33" s="165">
        <v>0</v>
      </c>
      <c r="Q33" s="165">
        <f t="shared" si="5"/>
        <v>0</v>
      </c>
      <c r="R33" s="167"/>
      <c r="S33" s="167" t="s">
        <v>197</v>
      </c>
      <c r="T33" s="168" t="s">
        <v>198</v>
      </c>
      <c r="U33" s="156">
        <v>0</v>
      </c>
      <c r="V33" s="156">
        <f t="shared" si="6"/>
        <v>0</v>
      </c>
      <c r="W33" s="156"/>
      <c r="X33" s="156" t="s">
        <v>400</v>
      </c>
      <c r="Y33" s="156" t="s">
        <v>142</v>
      </c>
      <c r="Z33" s="146"/>
      <c r="AA33" s="146"/>
      <c r="AB33" s="146"/>
      <c r="AC33" s="146"/>
      <c r="AD33" s="146"/>
      <c r="AE33" s="146"/>
      <c r="AF33" s="146"/>
      <c r="AG33" s="146" t="s">
        <v>401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ht="22.5" outlineLevel="1">
      <c r="A34" s="162">
        <v>17</v>
      </c>
      <c r="B34" s="163" t="s">
        <v>373</v>
      </c>
      <c r="C34" s="171" t="s">
        <v>432</v>
      </c>
      <c r="D34" s="164" t="s">
        <v>417</v>
      </c>
      <c r="E34" s="165">
        <v>1</v>
      </c>
      <c r="F34" s="166"/>
      <c r="G34" s="167">
        <f t="shared" si="0"/>
        <v>0</v>
      </c>
      <c r="H34" s="166"/>
      <c r="I34" s="167">
        <f t="shared" si="1"/>
        <v>0</v>
      </c>
      <c r="J34" s="166"/>
      <c r="K34" s="167">
        <f t="shared" si="2"/>
        <v>0</v>
      </c>
      <c r="L34" s="167">
        <v>21</v>
      </c>
      <c r="M34" s="167">
        <f t="shared" si="3"/>
        <v>0</v>
      </c>
      <c r="N34" s="165">
        <v>0</v>
      </c>
      <c r="O34" s="165">
        <f t="shared" si="4"/>
        <v>0</v>
      </c>
      <c r="P34" s="165">
        <v>0</v>
      </c>
      <c r="Q34" s="165">
        <f t="shared" si="5"/>
        <v>0</v>
      </c>
      <c r="R34" s="167"/>
      <c r="S34" s="167" t="s">
        <v>197</v>
      </c>
      <c r="T34" s="168" t="s">
        <v>198</v>
      </c>
      <c r="U34" s="156">
        <v>0</v>
      </c>
      <c r="V34" s="156">
        <f t="shared" si="6"/>
        <v>0</v>
      </c>
      <c r="W34" s="156"/>
      <c r="X34" s="156" t="s">
        <v>400</v>
      </c>
      <c r="Y34" s="156" t="s">
        <v>142</v>
      </c>
      <c r="Z34" s="146"/>
      <c r="AA34" s="146"/>
      <c r="AB34" s="146"/>
      <c r="AC34" s="146"/>
      <c r="AD34" s="146"/>
      <c r="AE34" s="146"/>
      <c r="AF34" s="146"/>
      <c r="AG34" s="146" t="s">
        <v>401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>
      <c r="A35" s="162">
        <v>18</v>
      </c>
      <c r="B35" s="163" t="s">
        <v>375</v>
      </c>
      <c r="C35" s="171" t="s">
        <v>433</v>
      </c>
      <c r="D35" s="164" t="s">
        <v>417</v>
      </c>
      <c r="E35" s="165">
        <v>1</v>
      </c>
      <c r="F35" s="166"/>
      <c r="G35" s="167">
        <f t="shared" si="0"/>
        <v>0</v>
      </c>
      <c r="H35" s="166"/>
      <c r="I35" s="167">
        <f t="shared" si="1"/>
        <v>0</v>
      </c>
      <c r="J35" s="166"/>
      <c r="K35" s="167">
        <f t="shared" si="2"/>
        <v>0</v>
      </c>
      <c r="L35" s="167">
        <v>21</v>
      </c>
      <c r="M35" s="167">
        <f t="shared" si="3"/>
        <v>0</v>
      </c>
      <c r="N35" s="165">
        <v>0</v>
      </c>
      <c r="O35" s="165">
        <f t="shared" si="4"/>
        <v>0</v>
      </c>
      <c r="P35" s="165">
        <v>0</v>
      </c>
      <c r="Q35" s="165">
        <f t="shared" si="5"/>
        <v>0</v>
      </c>
      <c r="R35" s="167"/>
      <c r="S35" s="167" t="s">
        <v>197</v>
      </c>
      <c r="T35" s="168" t="s">
        <v>198</v>
      </c>
      <c r="U35" s="156">
        <v>0</v>
      </c>
      <c r="V35" s="156">
        <f t="shared" si="6"/>
        <v>0</v>
      </c>
      <c r="W35" s="156"/>
      <c r="X35" s="156" t="s">
        <v>400</v>
      </c>
      <c r="Y35" s="156" t="s">
        <v>142</v>
      </c>
      <c r="Z35" s="146"/>
      <c r="AA35" s="146"/>
      <c r="AB35" s="146"/>
      <c r="AC35" s="146"/>
      <c r="AD35" s="146"/>
      <c r="AE35" s="146"/>
      <c r="AF35" s="146"/>
      <c r="AG35" s="146" t="s">
        <v>401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>
      <c r="A36" s="162">
        <v>19</v>
      </c>
      <c r="B36" s="163" t="s">
        <v>377</v>
      </c>
      <c r="C36" s="171" t="s">
        <v>434</v>
      </c>
      <c r="D36" s="164" t="s">
        <v>417</v>
      </c>
      <c r="E36" s="165">
        <v>1</v>
      </c>
      <c r="F36" s="166"/>
      <c r="G36" s="167">
        <f t="shared" si="0"/>
        <v>0</v>
      </c>
      <c r="H36" s="166"/>
      <c r="I36" s="167">
        <f t="shared" si="1"/>
        <v>0</v>
      </c>
      <c r="J36" s="166"/>
      <c r="K36" s="167">
        <f t="shared" si="2"/>
        <v>0</v>
      </c>
      <c r="L36" s="167">
        <v>21</v>
      </c>
      <c r="M36" s="167">
        <f t="shared" si="3"/>
        <v>0</v>
      </c>
      <c r="N36" s="165">
        <v>0</v>
      </c>
      <c r="O36" s="165">
        <f t="shared" si="4"/>
        <v>0</v>
      </c>
      <c r="P36" s="165">
        <v>0</v>
      </c>
      <c r="Q36" s="165">
        <f t="shared" si="5"/>
        <v>0</v>
      </c>
      <c r="R36" s="167"/>
      <c r="S36" s="167" t="s">
        <v>197</v>
      </c>
      <c r="T36" s="168" t="s">
        <v>198</v>
      </c>
      <c r="U36" s="156">
        <v>0</v>
      </c>
      <c r="V36" s="156">
        <f t="shared" si="6"/>
        <v>0</v>
      </c>
      <c r="W36" s="156"/>
      <c r="X36" s="156" t="s">
        <v>400</v>
      </c>
      <c r="Y36" s="156" t="s">
        <v>142</v>
      </c>
      <c r="Z36" s="146"/>
      <c r="AA36" s="146"/>
      <c r="AB36" s="146"/>
      <c r="AC36" s="146"/>
      <c r="AD36" s="146"/>
      <c r="AE36" s="146"/>
      <c r="AF36" s="146"/>
      <c r="AG36" s="146" t="s">
        <v>401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>
      <c r="A37" s="162">
        <v>20</v>
      </c>
      <c r="B37" s="163" t="s">
        <v>384</v>
      </c>
      <c r="C37" s="171" t="s">
        <v>435</v>
      </c>
      <c r="D37" s="164" t="s">
        <v>417</v>
      </c>
      <c r="E37" s="165">
        <v>1</v>
      </c>
      <c r="F37" s="166"/>
      <c r="G37" s="167">
        <f t="shared" si="0"/>
        <v>0</v>
      </c>
      <c r="H37" s="166"/>
      <c r="I37" s="167">
        <f t="shared" si="1"/>
        <v>0</v>
      </c>
      <c r="J37" s="166"/>
      <c r="K37" s="167">
        <f t="shared" si="2"/>
        <v>0</v>
      </c>
      <c r="L37" s="167">
        <v>21</v>
      </c>
      <c r="M37" s="167">
        <f t="shared" si="3"/>
        <v>0</v>
      </c>
      <c r="N37" s="165">
        <v>0</v>
      </c>
      <c r="O37" s="165">
        <f t="shared" si="4"/>
        <v>0</v>
      </c>
      <c r="P37" s="165">
        <v>0</v>
      </c>
      <c r="Q37" s="165">
        <f t="shared" si="5"/>
        <v>0</v>
      </c>
      <c r="R37" s="167"/>
      <c r="S37" s="167" t="s">
        <v>197</v>
      </c>
      <c r="T37" s="168" t="s">
        <v>198</v>
      </c>
      <c r="U37" s="156">
        <v>0</v>
      </c>
      <c r="V37" s="156">
        <f t="shared" si="6"/>
        <v>0</v>
      </c>
      <c r="W37" s="156"/>
      <c r="X37" s="156" t="s">
        <v>400</v>
      </c>
      <c r="Y37" s="156" t="s">
        <v>142</v>
      </c>
      <c r="Z37" s="146"/>
      <c r="AA37" s="146"/>
      <c r="AB37" s="146"/>
      <c r="AC37" s="146"/>
      <c r="AD37" s="146"/>
      <c r="AE37" s="146"/>
      <c r="AF37" s="146"/>
      <c r="AG37" s="146" t="s">
        <v>401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>
      <c r="A38" s="162">
        <v>21</v>
      </c>
      <c r="B38" s="163" t="s">
        <v>388</v>
      </c>
      <c r="C38" s="171" t="s">
        <v>436</v>
      </c>
      <c r="D38" s="164" t="s">
        <v>417</v>
      </c>
      <c r="E38" s="165">
        <v>1</v>
      </c>
      <c r="F38" s="166"/>
      <c r="G38" s="167">
        <f t="shared" si="0"/>
        <v>0</v>
      </c>
      <c r="H38" s="166"/>
      <c r="I38" s="167">
        <f t="shared" si="1"/>
        <v>0</v>
      </c>
      <c r="J38" s="166"/>
      <c r="K38" s="167">
        <f t="shared" si="2"/>
        <v>0</v>
      </c>
      <c r="L38" s="167">
        <v>21</v>
      </c>
      <c r="M38" s="167">
        <f t="shared" si="3"/>
        <v>0</v>
      </c>
      <c r="N38" s="165">
        <v>0</v>
      </c>
      <c r="O38" s="165">
        <f t="shared" si="4"/>
        <v>0</v>
      </c>
      <c r="P38" s="165">
        <v>0</v>
      </c>
      <c r="Q38" s="165">
        <f t="shared" si="5"/>
        <v>0</v>
      </c>
      <c r="R38" s="167"/>
      <c r="S38" s="167" t="s">
        <v>197</v>
      </c>
      <c r="T38" s="168" t="s">
        <v>198</v>
      </c>
      <c r="U38" s="156">
        <v>0</v>
      </c>
      <c r="V38" s="156">
        <f t="shared" si="6"/>
        <v>0</v>
      </c>
      <c r="W38" s="156"/>
      <c r="X38" s="156" t="s">
        <v>400</v>
      </c>
      <c r="Y38" s="156" t="s">
        <v>142</v>
      </c>
      <c r="Z38" s="146"/>
      <c r="AA38" s="146"/>
      <c r="AB38" s="146"/>
      <c r="AC38" s="146"/>
      <c r="AD38" s="146"/>
      <c r="AE38" s="146"/>
      <c r="AF38" s="146"/>
      <c r="AG38" s="146" t="s">
        <v>401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>
      <c r="A39" s="162">
        <v>22</v>
      </c>
      <c r="B39" s="163" t="s">
        <v>437</v>
      </c>
      <c r="C39" s="171" t="s">
        <v>438</v>
      </c>
      <c r="D39" s="164" t="s">
        <v>417</v>
      </c>
      <c r="E39" s="165">
        <v>1</v>
      </c>
      <c r="F39" s="166"/>
      <c r="G39" s="167">
        <f t="shared" si="0"/>
        <v>0</v>
      </c>
      <c r="H39" s="166"/>
      <c r="I39" s="167">
        <f t="shared" si="1"/>
        <v>0</v>
      </c>
      <c r="J39" s="166"/>
      <c r="K39" s="167">
        <f t="shared" si="2"/>
        <v>0</v>
      </c>
      <c r="L39" s="167">
        <v>21</v>
      </c>
      <c r="M39" s="167">
        <f t="shared" si="3"/>
        <v>0</v>
      </c>
      <c r="N39" s="165">
        <v>0</v>
      </c>
      <c r="O39" s="165">
        <f t="shared" si="4"/>
        <v>0</v>
      </c>
      <c r="P39" s="165">
        <v>0</v>
      </c>
      <c r="Q39" s="165">
        <f t="shared" si="5"/>
        <v>0</v>
      </c>
      <c r="R39" s="167"/>
      <c r="S39" s="167" t="s">
        <v>197</v>
      </c>
      <c r="T39" s="168" t="s">
        <v>198</v>
      </c>
      <c r="U39" s="156">
        <v>0</v>
      </c>
      <c r="V39" s="156">
        <f t="shared" si="6"/>
        <v>0</v>
      </c>
      <c r="W39" s="156"/>
      <c r="X39" s="156" t="s">
        <v>400</v>
      </c>
      <c r="Y39" s="156" t="s">
        <v>142</v>
      </c>
      <c r="Z39" s="146"/>
      <c r="AA39" s="146"/>
      <c r="AB39" s="146"/>
      <c r="AC39" s="146"/>
      <c r="AD39" s="146"/>
      <c r="AE39" s="146"/>
      <c r="AF39" s="146"/>
      <c r="AG39" s="146" t="s">
        <v>401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>
      <c r="A40" s="3"/>
      <c r="B40" s="4"/>
      <c r="C40" s="172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E40">
        <v>15</v>
      </c>
      <c r="AF40">
        <v>21</v>
      </c>
      <c r="AG40" t="s">
        <v>120</v>
      </c>
    </row>
    <row r="41" spans="1:60">
      <c r="A41" s="149"/>
      <c r="B41" s="150" t="s">
        <v>29</v>
      </c>
      <c r="C41" s="170"/>
      <c r="D41" s="151"/>
      <c r="E41" s="152"/>
      <c r="F41" s="152"/>
      <c r="G41" s="161">
        <f>G8+G24</f>
        <v>0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E41">
        <f>SUMIF(L7:L39,AE40,G7:G39)</f>
        <v>0</v>
      </c>
      <c r="AF41">
        <f>SUMIF(L7:L39,AF40,G7:G39)</f>
        <v>0</v>
      </c>
      <c r="AG41" t="s">
        <v>289</v>
      </c>
    </row>
    <row r="42" spans="1:60">
      <c r="C42" s="173"/>
      <c r="D42" s="10"/>
      <c r="AG42" t="s">
        <v>290</v>
      </c>
    </row>
    <row r="43" spans="1:60">
      <c r="D43" s="10"/>
    </row>
    <row r="44" spans="1:60">
      <c r="D44" s="10"/>
    </row>
    <row r="45" spans="1:60">
      <c r="D45" s="10"/>
    </row>
    <row r="46" spans="1:60">
      <c r="D46" s="10"/>
    </row>
    <row r="47" spans="1:60">
      <c r="D47" s="10"/>
    </row>
    <row r="48" spans="1:60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 formatRows="0"/>
  <mergeCells count="12">
    <mergeCell ref="A1:G1"/>
    <mergeCell ref="C2:G2"/>
    <mergeCell ref="C3:G3"/>
    <mergeCell ref="C4:G4"/>
    <mergeCell ref="C17:G17"/>
    <mergeCell ref="C19:G19"/>
    <mergeCell ref="C26:G26"/>
    <mergeCell ref="C28:G28"/>
    <mergeCell ref="C10:G10"/>
    <mergeCell ref="C11:G11"/>
    <mergeCell ref="C13:G13"/>
    <mergeCell ref="C15:G15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300" verticalDpi="300" r:id="rId1"/>
  <headerFooter alignWithMargins="0"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101 01 Pol</vt:lpstr>
      <vt:lpstr>201 01 Pol</vt:lpstr>
      <vt:lpstr>401 01 Pol</vt:lpstr>
      <vt:lpstr>999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'101 01 Pol'!Názvy_tisku</vt:lpstr>
      <vt:lpstr>'201 01 Pol'!Názvy_tisku</vt:lpstr>
      <vt:lpstr>'401 01 Pol'!Názvy_tisku</vt:lpstr>
      <vt:lpstr>'999 01 Pol'!Názvy_tisku</vt:lpstr>
      <vt:lpstr>oadresa</vt:lpstr>
      <vt:lpstr>Stavba!Objednatel</vt:lpstr>
      <vt:lpstr>Stavba!Objekt</vt:lpstr>
      <vt:lpstr>'101 01 Pol'!Oblast_tisku</vt:lpstr>
      <vt:lpstr>'201 01 Pol'!Oblast_tisku</vt:lpstr>
      <vt:lpstr>'401 01 Pol'!Oblast_tisku</vt:lpstr>
      <vt:lpstr>'999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2019-03-19T12:27:02Z</cp:lastPrinted>
  <dcterms:created xsi:type="dcterms:W3CDTF">2009-04-08T07:15:50Z</dcterms:created>
  <dcterms:modified xsi:type="dcterms:W3CDTF">2024-11-22T10:42:18Z</dcterms:modified>
</cp:coreProperties>
</file>