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41280" windowHeight="13512" activeTab="2"/>
  </bookViews>
  <sheets>
    <sheet name="Rekapitulace stavby" sheetId="1" r:id="rId1"/>
    <sheet name="01 - 01 Zrušení Návesního..." sheetId="2" r:id="rId2"/>
    <sheet name="02 - 02 Vedlejší a ostatn..." sheetId="3" r:id="rId3"/>
  </sheets>
  <definedNames>
    <definedName name="_xlnm._FilterDatabase" localSheetId="1" hidden="1">'01 - 01 Zrušení Návesního...'!$C$123:$K$298</definedName>
    <definedName name="_xlnm._FilterDatabase" localSheetId="2" hidden="1">'02 - 02 Vedlejší a ostatn...'!$C$119:$K$129</definedName>
    <definedName name="_xlnm.Print_Area" localSheetId="1">'01 - 01 Zrušení Návesního...'!$C$4:$J$76,'01 - 01 Zrušení Návesního...'!$C$111:$J$298</definedName>
    <definedName name="_xlnm.Print_Area" localSheetId="2">'02 - 02 Vedlejší a ostatn...'!$C$4:$J$76,'02 - 02 Vedlejší a ostatn...'!$C$107:$J$129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'01 - 01 Zrušení Návesního...'!$123:$123</definedName>
    <definedName name="_xlnm.Print_Titles" localSheetId="2">'02 - 02 Vedlejší a ostatn...'!$119:$119</definedName>
  </definedNames>
  <calcPr calcId="162913"/>
</workbook>
</file>

<file path=xl/sharedStrings.xml><?xml version="1.0" encoding="utf-8"?>
<sst xmlns="http://schemas.openxmlformats.org/spreadsheetml/2006/main" count="2303" uniqueCount="451">
  <si>
    <t>Export Komplet</t>
  </si>
  <si>
    <t/>
  </si>
  <si>
    <t>2.0</t>
  </si>
  <si>
    <t>ZAMOK</t>
  </si>
  <si>
    <t>False</t>
  </si>
  <si>
    <t>{f90c93f2-c325-453b-9890-ffd38296c1b7}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</si>
  <si>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</si>
  <si>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</si>
  <si>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</si>
  <si>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</si>
  <si>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</si>
  <si>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</si>
  <si>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</si>
  <si>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</si>
  <si>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MARSOVICE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</si>
  <si>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</si>
  <si>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</si>
  <si>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Zrušení Horního návesního rybníka v Maršovicích</t>
  </si>
  <si>
    <t>KSO:</t>
  </si>
  <si>
    <t>CC-CZ:</t>
  </si>
  <si>
    <t>Místo:</t>
  </si>
  <si>
    <t>Maršovice</t>
  </si>
  <si>
    <t>Datum:</t>
  </si>
  <si>
    <t>13. 10. 2023</t>
  </si>
  <si>
    <t>Zadavatel:</t>
  </si>
  <si>
    <t>IČ:</t>
  </si>
  <si>
    <t>00294900</t>
  </si>
  <si>
    <t>Město Nové Město na Mor.</t>
  </si>
  <si>
    <t>DIČ:</t>
  </si>
  <si>
    <t>Uchazeč:</t>
  </si>
  <si>
    <t>Vyplň údaj</t>
  </si>
  <si>
    <t>Projektant:</t>
  </si>
  <si>
    <t>67518214</t>
  </si>
  <si>
    <t>Ing. Miroslav Skryja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</si>
  <si>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</si>
  <si>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</si>
  <si>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</si>
  <si>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</si>
  <si>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</si>
  <si>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</si>
  <si>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</si>
  <si>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</si>
  <si>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</si>
  <si>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</si>
  <si>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</si>
  <si>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</si>
  <si>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</si>
  <si>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</si>
  <si>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</si>
  <si>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</si>
  <si>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</si>
  <si>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</si>
  <si>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</si>
  <si>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</si>
  <si>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</si>
  <si>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</si>
  <si>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</si>
  <si>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</si>
  <si>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</si>
  <si>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</si>
  <si>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</si>
  <si>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</si>
  <si>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</si>
  <si>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</si>
  <si>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</si>
  <si>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</si>
  <si>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</si>
  <si>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</si>
  <si>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</si>
  <si>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</si>
  <si>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</si>
  <si>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</si>
  <si>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</si>
  <si>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</si>
  <si>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</si>
  <si>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</si>
  <si>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</si>
  <si>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</si>
  <si>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</si>
  <si>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</si>
  <si>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</si>
  <si>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</si>
  <si>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</si>
  <si>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01 Zrušení Návesního rybníka</t>
  </si>
  <si>
    <t>STA</t>
  </si>
  <si>
    <t>1</t>
  </si>
  <si>
    <t>{284d8bfc-0b3e-4cdd-a042-07f23aaf0ca6}</t>
  </si>
  <si>
    <t>833 15</t>
  </si>
  <si>
    <t>2</t>
  </si>
  <si>
    <t>02</t>
  </si>
  <si>
    <t>02 Vedlejší a ostatní náklady</t>
  </si>
  <si>
    <t>{510905c6-13bb-48f1-81da-25aa529985e6}</t>
  </si>
  <si>
    <t>KRYCÍ LIST SOUPISU PRACÍ</t>
  </si>
  <si>
    <t>Objekt:</t>
  </si>
  <si>
    <t>01 - 01 Zrušení Návesního rybníka</t>
  </si>
  <si>
    <t>24208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</si>
  <si>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</si>
  <si>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</si>
  <si>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</si>
  <si>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</si>
  <si>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</si>
  <si>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</si>
  <si>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</si>
  <si>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</si>
  <si>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</si>
  <si>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</si>
  <si>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</si>
  <si>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</si>
  <si>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</si>
  <si>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</si>
  <si>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</si>
  <si>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</si>
  <si>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</si>
  <si>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</si>
  <si>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</si>
  <si>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</si>
  <si>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</si>
  <si>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</si>
  <si>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</si>
  <si>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</si>
  <si>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</si>
  <si>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</si>
  <si>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</si>
  <si>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</si>
  <si>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</si>
  <si>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</si>
  <si>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</si>
  <si>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</si>
  <si>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</si>
  <si>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</si>
  <si>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4</t>
  </si>
  <si>
    <t>-513869594</t>
  </si>
  <si>
    <t>VV</t>
  </si>
  <si>
    <t>po dobu výstavby šachet a potrubí - dle textu</t>
  </si>
  <si>
    <t>5*8</t>
  </si>
  <si>
    <t>121151103</t>
  </si>
  <si>
    <t>Sejmutí ornice strojně při souvislé ploše do 100 m2, tl. vrstvy do 200 mm</t>
  </si>
  <si>
    <t>m2</t>
  </si>
  <si>
    <t>-97163190</t>
  </si>
  <si>
    <t>ornice v ploše stavby pod hrází - dle textu</t>
  </si>
  <si>
    <t>12,0*5,0</t>
  </si>
  <si>
    <t>3</t>
  </si>
  <si>
    <t>122703603</t>
  </si>
  <si>
    <t>Odstranění nánosů z vypuštěných vodních nádrží nebo rybníků s uložením do hromad na vzdálenost do 20 m ve výkopišti při únosnosti dna přes 60 kPa</t>
  </si>
  <si>
    <t>m3</t>
  </si>
  <si>
    <t>48950398</t>
  </si>
  <si>
    <t>odstranění z levé části zdrže do pravé - dle C.4</t>
  </si>
  <si>
    <t>141*0,8</t>
  </si>
  <si>
    <t>odstranění podél nemovitosti - dle C.4</t>
  </si>
  <si>
    <t>16,0*1,2*0,6</t>
  </si>
  <si>
    <t>Součet</t>
  </si>
  <si>
    <t>123252103</t>
  </si>
  <si>
    <t>Vykopávky zářezů se šikmými stěnami pro podzemní vedení strojně v hornině třídy těžitelnosti I skupiny 3 přes 50 do 100 m3</t>
  </si>
  <si>
    <t>1430784335</t>
  </si>
  <si>
    <t>překop tělesa hráze pro potrubí - dle C.4</t>
  </si>
  <si>
    <t>(0,8+1,6)/2*1,8*24,0</t>
  </si>
  <si>
    <t>5</t>
  </si>
  <si>
    <t>131213701</t>
  </si>
  <si>
    <t>Hloubení nezapažených jam ručně s urovnáním dna do předepsaného profilu a spádu v hornině třídy těžitelnosti I skupiny 3 soudržných</t>
  </si>
  <si>
    <t>-130489605</t>
  </si>
  <si>
    <t>sonda pro odhalení kanalizace - dle textu</t>
  </si>
  <si>
    <t>1,0*1,2*1,5</t>
  </si>
  <si>
    <t>sonda pro odhalení vodovodu - dle textu</t>
  </si>
  <si>
    <t>1,0*1,2*1,6</t>
  </si>
  <si>
    <t>6</t>
  </si>
  <si>
    <t>131351100</t>
  </si>
  <si>
    <t>Hloubení nezapažených jam a zářezů strojně s urovnáním dna do předepsaného profilu a spádu v hornině třídy těžitelnosti II skupiny 4 do 20 m3</t>
  </si>
  <si>
    <t>1765135297</t>
  </si>
  <si>
    <t>jáma pro šachtu  Š1 - dle C.4</t>
  </si>
  <si>
    <t>1,4*1,4*0,8</t>
  </si>
  <si>
    <t>jáma pro šachtu Š2 - dle C.4 a D.3.3</t>
  </si>
  <si>
    <t>1,8*1,8*1,3</t>
  </si>
  <si>
    <t>7</t>
  </si>
  <si>
    <t>132251101</t>
  </si>
  <si>
    <t>Hloubení nezapažených rýh šířky do 800 mm strojně s urovnáním dna do předepsaného profilu a spádu v hornině třídy těžitelnosti I skupiny 3 do 20 m3</t>
  </si>
  <si>
    <t>552856129</t>
  </si>
  <si>
    <t>flexibilní potrubí - dle C.4</t>
  </si>
  <si>
    <t>0,25*0,25*28,5</t>
  </si>
  <si>
    <t>větev A - DN  200 a 150 - dle C.4 a D.3.1</t>
  </si>
  <si>
    <t>0,5*0,4*15,0</t>
  </si>
  <si>
    <t>větev B - DN  400 - dle C.4 a D.3.2</t>
  </si>
  <si>
    <t>0,8*0,5*8,0</t>
  </si>
  <si>
    <t>8</t>
  </si>
  <si>
    <t>162351124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</si>
  <si>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</si>
  <si>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1028441850</t>
  </si>
  <si>
    <t>odvoz kamene z hráze - dle textu a C.5</t>
  </si>
  <si>
    <t>26,0*0,4*2,0</t>
  </si>
  <si>
    <t>9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</si>
  <si>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</si>
  <si>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</si>
  <si>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880701419</t>
  </si>
  <si>
    <t>ornice na úpravu plochy rybníka - dle C.4</t>
  </si>
  <si>
    <t>382*0,1</t>
  </si>
  <si>
    <t>zemina ze skládky pro zásyp rybníka - dle C.4</t>
  </si>
  <si>
    <t>241*1,1+141*0,6+141*0,9</t>
  </si>
  <si>
    <t>10</t>
  </si>
  <si>
    <t>167103101</t>
  </si>
  <si>
    <t>Nakládání neulehlého výkopku z hromad zeminy schopné zúrodnění</t>
  </si>
  <si>
    <t>-706126979</t>
  </si>
  <si>
    <t>11</t>
  </si>
  <si>
    <t>167151102</t>
  </si>
  <si>
    <t>Nakládání, skládání a překládání neulehlého výkopku nebo sypaniny strojně nakládání, množství do 100 m3, z horniny třídy těžitelnosti II, skupiny 4 a 5</t>
  </si>
  <si>
    <t>-246633143</t>
  </si>
  <si>
    <t>kamenné opevnění hráze pro odvoz - dle textu a C.5</t>
  </si>
  <si>
    <t>167151111</t>
  </si>
  <si>
    <t>Nakládání, skládání a překládání neulehlého výkopku nebo sypaniny strojně nakládání, množství přes 100 m3, z hornin třídy těžitelnosti I, skupiny 1 až 3</t>
  </si>
  <si>
    <t>-1143238393</t>
  </si>
  <si>
    <t>13</t>
  </si>
  <si>
    <t>171151103</t>
  </si>
  <si>
    <t>Uložení sypanin do násypů strojně s rozprostřením sypaniny ve vrstvách a s hrubým urovnáním zhutněných z hornin soudržných jakékoliv třídy těžitelnosti</t>
  </si>
  <si>
    <t>-104351765</t>
  </si>
  <si>
    <t>zásyp rybníka po úroveň terénu - dle C.4</t>
  </si>
  <si>
    <t>241*1,1+141*0,6</t>
  </si>
  <si>
    <t>úprava dna levé části zdrže pro uložení potrubí - dle C.4</t>
  </si>
  <si>
    <t>141*0,9</t>
  </si>
  <si>
    <t>14</t>
  </si>
  <si>
    <t>171251201</t>
  </si>
  <si>
    <t>Uložení sypaniny na skládky nebo meziskládky bez hutnění s upravením uložené sypaniny do předepsaného tvaru</t>
  </si>
  <si>
    <t>82385718</t>
  </si>
  <si>
    <t>uložení kamene z hráze - dle textu a C.5</t>
  </si>
  <si>
    <t>15</t>
  </si>
  <si>
    <t>174101101</t>
  </si>
  <si>
    <t>Zásyp jam, šachet rýh nebo kolem objektů sypaninou se zhutněním</t>
  </si>
  <si>
    <t>-1782796717</t>
  </si>
  <si>
    <t>zásyp zářezu pro potrubí ve hrázi - dle C.4</t>
  </si>
  <si>
    <t>16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</si>
  <si>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</si>
  <si>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</si>
  <si>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570831013</t>
  </si>
  <si>
    <t>obsypání nopové folie - dle C.4</t>
  </si>
  <si>
    <t>15,6*1,75*0,25</t>
  </si>
  <si>
    <t>obsypy potrubí - dle C.5 a D.3.4</t>
  </si>
  <si>
    <t>(24,0+8,0)*0,8*0,5</t>
  </si>
  <si>
    <t>15,0*0,5*0,3</t>
  </si>
  <si>
    <t>28,0*0,25*0,2</t>
  </si>
  <si>
    <t>17</t>
  </si>
  <si>
    <t>M</t>
  </si>
  <si>
    <t>58344171</t>
  </si>
  <si>
    <t>štěrkodrť frakce 0/32</t>
  </si>
  <si>
    <t>t</t>
  </si>
  <si>
    <t>-173570872</t>
  </si>
  <si>
    <t>23,275*2 'Přepočtené koeficientem množství</t>
  </si>
  <si>
    <t>18</t>
  </si>
  <si>
    <t>181351003</t>
  </si>
  <si>
    <t>Rozprostření a urovnání ornice v rovině nebo ve svahu sklonu do 1:5 strojně při souvislé ploše do 100 m2, tl. vrstvy do 200 mm</t>
  </si>
  <si>
    <t>-928637230</t>
  </si>
  <si>
    <t>19</t>
  </si>
  <si>
    <t>181411121</t>
  </si>
  <si>
    <t>Založení trávníku na půdě předem připravené plochy do 1000 m2 výsevem včetně utažení lučního v rovině nebo na svahu do 1:5</t>
  </si>
  <si>
    <t>1553643742</t>
  </si>
  <si>
    <t>na ploše původního rybníka - dle C.4</t>
  </si>
  <si>
    <t>382</t>
  </si>
  <si>
    <t>na ploše stavby pod hrází - dle textu</t>
  </si>
  <si>
    <t>20</t>
  </si>
  <si>
    <t>00572470</t>
  </si>
  <si>
    <t>osivo směs travní univerzál</t>
  </si>
  <si>
    <t>kg</t>
  </si>
  <si>
    <t>-1281311538</t>
  </si>
  <si>
    <t>442*0,02 'Přepočtené koeficientem množství</t>
  </si>
  <si>
    <t>181951112</t>
  </si>
  <si>
    <t>Úprava pláně vyrovnáním výškových rozdílů strojně v hornině třídy těžitelnosti I, skupiny 1 až 3 se zhutněním</t>
  </si>
  <si>
    <t>-453738947</t>
  </si>
  <si>
    <t>v ploše pokládky kanalizačních potrubí - dle C.4</t>
  </si>
  <si>
    <t>Zakládání</t>
  </si>
  <si>
    <t>22</t>
  </si>
  <si>
    <t>274351111</t>
  </si>
  <si>
    <t>Bednění základových konstrukcí pasů tradiční oboustranné</t>
  </si>
  <si>
    <t>-599285629</t>
  </si>
  <si>
    <t>bednění napojení větve B - dle textu</t>
  </si>
  <si>
    <t>0,6*1,0*2</t>
  </si>
  <si>
    <t>bednění šachty Š1 - dle D.3.3</t>
  </si>
  <si>
    <t>1,1*1,5*4+0,6*0,9*4</t>
  </si>
  <si>
    <t>bednění dna šachty Š2 - dle C.4</t>
  </si>
  <si>
    <t>1,2*0,8*4</t>
  </si>
  <si>
    <t>23</t>
  </si>
  <si>
    <t>279311811</t>
  </si>
  <si>
    <t>Základové zdi z betonu prostého bez zvláštních nároků na vliv prostředí tř. C 12/15</t>
  </si>
  <si>
    <t>953112221</t>
  </si>
  <si>
    <t>zalití původního potrubí betonem prostým - dle textu</t>
  </si>
  <si>
    <t>3,14*0,2*0,2*18,0</t>
  </si>
  <si>
    <t>Svislé a kompletní konstrukce</t>
  </si>
  <si>
    <t>24</t>
  </si>
  <si>
    <t>321311115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</si>
  <si>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</si>
  <si>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-2040416619</t>
  </si>
  <si>
    <t>betonáž šachty Š1 - dle D.3.3</t>
  </si>
  <si>
    <t>1,1*1,1*1,5-0,6*0,6*0,9</t>
  </si>
  <si>
    <t>betonáž šachty Š2 - dle C.4</t>
  </si>
  <si>
    <t>1,4*1,4*0,8-3,14*0,*0,6*0,4</t>
  </si>
  <si>
    <t>betonáž napojení větve B - dle textu</t>
  </si>
  <si>
    <t>0,6*0,7*0,8-3,14*0,25*0,25*0,8</t>
  </si>
  <si>
    <t>25</t>
  </si>
  <si>
    <t>321368211</t>
  </si>
  <si>
    <t>Výztuž železobetonových konstrukcí vodních staveb ze svařovaných sítí</t>
  </si>
  <si>
    <t>1421321621</t>
  </si>
  <si>
    <t>výztuž šachty Š1 - dle D.3.3</t>
  </si>
  <si>
    <t>1,1*1,5*4*0,0079</t>
  </si>
  <si>
    <t>výztuž šachty Š2 - dle C.4</t>
  </si>
  <si>
    <t>1,4*0,8*4*0,0079</t>
  </si>
  <si>
    <t>26</t>
  </si>
  <si>
    <t>R002</t>
  </si>
  <si>
    <t>Dodání a montáž folie profilované (nopové) drenážní HDPE s výškou nopů 15 mm - podél zdi nemovitosti</t>
  </si>
  <si>
    <t>631868474</t>
  </si>
  <si>
    <t>odizolování nemovitosti - dle textu a C.4</t>
  </si>
  <si>
    <t>15,6*2,0</t>
  </si>
  <si>
    <t>27</t>
  </si>
  <si>
    <t>R001</t>
  </si>
  <si>
    <t>Dodání a montáž svařené mříže šachty Š1 včetně žárového zinkování - výkres D.3.3</t>
  </si>
  <si>
    <t>169327827</t>
  </si>
  <si>
    <t>28</t>
  </si>
  <si>
    <t>R003</t>
  </si>
  <si>
    <t>Propojení původních a nově pokládaných potrubí na okrajích rybníka</t>
  </si>
  <si>
    <t>kus</t>
  </si>
  <si>
    <t>-628182400</t>
  </si>
  <si>
    <t>Vodorovné konstrukce</t>
  </si>
  <si>
    <t>29</t>
  </si>
  <si>
    <t>451541111</t>
  </si>
  <si>
    <t>Lože pod potrubí, stoky a drobné objekty v otevřeném výkopu ze štěrkodrtě 0-63 mm</t>
  </si>
  <si>
    <t>385584208</t>
  </si>
  <si>
    <t>pod potrubí kanalizace - dle C. 4</t>
  </si>
  <si>
    <t>(24,0+8,0)*0,8*0,1</t>
  </si>
  <si>
    <t>15,0*0,5*0,1</t>
  </si>
  <si>
    <t>pod drenážní potrubí - dle C.4</t>
  </si>
  <si>
    <t>(18,0+10,0)*0,25*0,1</t>
  </si>
  <si>
    <t>Komunikace pozemní</t>
  </si>
  <si>
    <t>30</t>
  </si>
  <si>
    <t>564761101</t>
  </si>
  <si>
    <t>Podklad nebo kryt z kameniva hrubého drceného vel. 32-63 mm s rozprostřením a zhutněním plochy jednotlivě do 100 m2, po zhutnění tl. 200 mm</t>
  </si>
  <si>
    <t>791410004</t>
  </si>
  <si>
    <t>oprava vozovky po pův. hrázi - dle C.4</t>
  </si>
  <si>
    <t>5,0*5,0</t>
  </si>
  <si>
    <t>31</t>
  </si>
  <si>
    <t>564811013</t>
  </si>
  <si>
    <t>Podklad ze štěrkodrti ŠD s rozprostřením a zhutněním plochy jednotlivě do 100 m2, po zhutnění tl. 70 mm</t>
  </si>
  <si>
    <t>575675302</t>
  </si>
  <si>
    <t>Trubní vedení</t>
  </si>
  <si>
    <t>32</t>
  </si>
  <si>
    <t>871219999</t>
  </si>
  <si>
    <t>Kladení drenážního potrubí z plastických hmot do připravené rýhy z flexibilního PVC, průměru do 65 mm</t>
  </si>
  <si>
    <t>m</t>
  </si>
  <si>
    <t>1709325401</t>
  </si>
  <si>
    <t>drenážní potrubí - dle C.4</t>
  </si>
  <si>
    <t>15,0+3,0+10,0</t>
  </si>
  <si>
    <t>33</t>
  </si>
  <si>
    <t>28611223</t>
  </si>
  <si>
    <t>trubka drenážní flexibilní celoperforovaná PVC-U SN 4 DN 100 pro meliorace, dočasné nebo odlehčovací drenáže</t>
  </si>
  <si>
    <t>1102668568</t>
  </si>
  <si>
    <t>28*1,01 'Přepočtené koeficientem množství</t>
  </si>
  <si>
    <t>34</t>
  </si>
  <si>
    <t>871313121</t>
  </si>
  <si>
    <t>Montáž kanalizačního potrubí z plastů z tvrdého PVC těsněných gumovým kroužkem v otevřeném výkopu ve sklonu do 20 % DN 160</t>
  </si>
  <si>
    <t>82062688</t>
  </si>
  <si>
    <t>větev A - dle C.4</t>
  </si>
  <si>
    <t>11,0</t>
  </si>
  <si>
    <t>35</t>
  </si>
  <si>
    <t>OSM.770540</t>
  </si>
  <si>
    <t>PPKGEM trouba DN160x4,9/1000 SN10</t>
  </si>
  <si>
    <t>1168619479</t>
  </si>
  <si>
    <t>11*1,03 'Přepočtené koeficientem množství</t>
  </si>
  <si>
    <t>36</t>
  </si>
  <si>
    <t>871353121</t>
  </si>
  <si>
    <t>Montáž kanalizačního potrubí z plastů z tvrdého PVC těsněných gumovým kroužkem v otevřeném výkopu ve sklonu do 20 % DN 200</t>
  </si>
  <si>
    <t>-2058690077</t>
  </si>
  <si>
    <t>4,0</t>
  </si>
  <si>
    <t>37</t>
  </si>
  <si>
    <t>OSM.770640</t>
  </si>
  <si>
    <t>PPKGEM trouba DN200x6,2/1000 SN10</t>
  </si>
  <si>
    <t>-1009669850</t>
  </si>
  <si>
    <t>4*1,03 'Přepočtené koeficientem množství</t>
  </si>
  <si>
    <t>38</t>
  </si>
  <si>
    <t>871393121</t>
  </si>
  <si>
    <t>Montáž kanalizačního potrubí z plastů z tvrdého PVC těsněných gumovým kroužkem v otevřeném výkopu ve sklonu do 20 % DN 400</t>
  </si>
  <si>
    <t>935655987</t>
  </si>
  <si>
    <t>větev A a větev B - dle C.4</t>
  </si>
  <si>
    <t>24,0+8,0</t>
  </si>
  <si>
    <t>39</t>
  </si>
  <si>
    <t>28611207</t>
  </si>
  <si>
    <t>trubka kanalizační PPKGEM 400x12,3x6000mm SN10</t>
  </si>
  <si>
    <t>-317069390</t>
  </si>
  <si>
    <t>32*1,03 'Přepočtené koeficientem množství</t>
  </si>
  <si>
    <t>40</t>
  </si>
  <si>
    <t>877310320</t>
  </si>
  <si>
    <t>Montáž tvarovek na kanalizačním plastovém potrubí z polypropylenu PP nebo tvrdého PVC hladkého plnostěnného odboček DN 150</t>
  </si>
  <si>
    <t>-1347173470</t>
  </si>
  <si>
    <t>pro napojení flexibilního potrubí - dle C.4</t>
  </si>
  <si>
    <t>2,0</t>
  </si>
  <si>
    <t>41</t>
  </si>
  <si>
    <t>28617203</t>
  </si>
  <si>
    <t>odbočka kanalizační PP SN16 45° DN 150/100</t>
  </si>
  <si>
    <t>712020234</t>
  </si>
  <si>
    <t>42</t>
  </si>
  <si>
    <t>877350330</t>
  </si>
  <si>
    <t>Montáž tvarovek na kanalizačním plastovém potrubí z polypropylenu PP nebo tvrdého PVC hladkého plnostěnného spojek nebo redukcí DN 200</t>
  </si>
  <si>
    <t>727616554</t>
  </si>
  <si>
    <t>43</t>
  </si>
  <si>
    <t>28611508</t>
  </si>
  <si>
    <t>redukce kanalizační PVC 200/160</t>
  </si>
  <si>
    <t>-508669859</t>
  </si>
  <si>
    <t>44</t>
  </si>
  <si>
    <t>894411131</t>
  </si>
  <si>
    <t>Zřízení šachet kanalizačních z betonových dílců výšky vstupu do 1,50 m s obložením dna betonem tř. C 25/30, na potrubí DN přes 300 do 400</t>
  </si>
  <si>
    <t>-203662317</t>
  </si>
  <si>
    <t>45</t>
  </si>
  <si>
    <t>59224002</t>
  </si>
  <si>
    <t>dílec betonový pro vstupní šachty 100x100x9cm</t>
  </si>
  <si>
    <t>-1868708287</t>
  </si>
  <si>
    <t>46</t>
  </si>
  <si>
    <t>59224414</t>
  </si>
  <si>
    <t>konus betonové šachty DN 1000 kanalizační 100x62,5x58cm tl stěny 10, stupadla poplastovaná</t>
  </si>
  <si>
    <t>551739900</t>
  </si>
  <si>
    <t>47</t>
  </si>
  <si>
    <t>28661760</t>
  </si>
  <si>
    <t>poklop šachtový litinový, litinový rám na betonový kónus DN 315 pro třídu zatížení B125</t>
  </si>
  <si>
    <t>261485840</t>
  </si>
  <si>
    <t>998</t>
  </si>
  <si>
    <t>Přesun hmot</t>
  </si>
  <si>
    <t>48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</si>
  <si>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</si>
  <si>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</si>
  <si>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-2043474303</t>
  </si>
  <si>
    <t>02 - 02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</si>
  <si>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</si>
  <si>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</si>
  <si>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</si>
  <si>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</si>
  <si>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</si>
  <si>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</si>
  <si>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</si>
  <si>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</si>
  <si>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</si>
  <si>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Zajištění a provedení vytyčení inženýrských sítí v prostoru stavby</t>
  </si>
  <si>
    <t>soubor</t>
  </si>
  <si>
    <t>1024</t>
  </si>
  <si>
    <t>1936300866</t>
  </si>
  <si>
    <t>013254000</t>
  </si>
  <si>
    <t>Zaměření skutečného provedení stavby – geodetická část dokumentace (3 paré + 1 v elektronické formě) v rozsahu odpovídajícím právním předpisům</t>
  </si>
  <si>
    <t>817957444</t>
  </si>
  <si>
    <t>VRN3</t>
  </si>
  <si>
    <t>Zařízení staveniště</t>
  </si>
  <si>
    <t>031002000</t>
  </si>
  <si>
    <t xml:space="preserve">Zajištění a zabezpečení staveniště, zřízení a likvidace zařízení staveniště, včetně případných přípojek, přístupů, skládek, deponií apod. </t>
  </si>
  <si>
    <t>-1512654488</t>
  </si>
  <si>
    <t>039002000</t>
  </si>
  <si>
    <t xml:space="preserve">Protokolární předání stavbou dotčených pozemků a komunikací, uvedených do původního stavu, zpět jejich vlastníkům. 
</t>
  </si>
  <si>
    <t>1439540627</t>
  </si>
  <si>
    <t>VRN4</t>
  </si>
  <si>
    <t>Inženýrská činnost</t>
  </si>
  <si>
    <t>043144000</t>
  </si>
  <si>
    <t>Zkoušky těsnosti</t>
  </si>
  <si>
    <t>-1174988456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</si>
</sst>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3" t="s">
        <v>14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2"/>
      <c r="AL5" s="22"/>
      <c r="AM5" s="22"/>
      <c r="AN5" s="22"/>
      <c r="AO5" s="22"/>
      <c r="AP5" s="22"/>
      <c r="AQ5" s="22"/>
      <c r="AR5" s="20"/>
      <c r="BE5" s="250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5" t="s">
        <v>17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2"/>
      <c r="AL6" s="22"/>
      <c r="AM6" s="22"/>
      <c r="AN6" s="22"/>
      <c r="AO6" s="22"/>
      <c r="AP6" s="22"/>
      <c r="AQ6" s="22"/>
      <c r="AR6" s="20"/>
      <c r="BE6" s="25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5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51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1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251"/>
      <c r="BS13" s="17" t="s">
        <v>6</v>
      </c>
    </row>
    <row r="14" spans="2:71" ht="13.2">
      <c r="B14" s="21"/>
      <c r="C14" s="22"/>
      <c r="D14" s="22"/>
      <c r="E14" s="256" t="s">
        <v>30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51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1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25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51"/>
      <c r="BS17" s="17" t="s">
        <v>34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1"/>
      <c r="BS18" s="17" t="s">
        <v>6</v>
      </c>
    </row>
    <row r="19" spans="2:71" s="1" customFormat="1" ht="12" customHeight="1">
      <c r="B19" s="21"/>
      <c r="C19" s="22"/>
      <c r="D19" s="29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32</v>
      </c>
      <c r="AO19" s="22"/>
      <c r="AP19" s="22"/>
      <c r="AQ19" s="22"/>
      <c r="AR19" s="20"/>
      <c r="BE19" s="25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51"/>
      <c r="BS20" s="17" t="s">
        <v>4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1"/>
    </row>
    <row r="22" spans="2:57" s="1" customFormat="1" ht="12" customHeight="1">
      <c r="B22" s="21"/>
      <c r="C22" s="22"/>
      <c r="D22" s="29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1"/>
    </row>
    <row r="23" spans="2:57" s="1" customFormat="1" ht="16.5" customHeight="1">
      <c r="B23" s="21"/>
      <c r="C23" s="22"/>
      <c r="D23" s="22"/>
      <c r="E23" s="258" t="s">
        <v>1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2"/>
      <c r="AP23" s="22"/>
      <c r="AQ23" s="22"/>
      <c r="AR23" s="20"/>
      <c r="BE23" s="251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1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1"/>
    </row>
    <row r="26" spans="1:57" s="2" customFormat="1" ht="25.95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9">
        <f>ROUND(AG94,2)</f>
        <v>0</v>
      </c>
      <c r="AL26" s="260"/>
      <c r="AM26" s="260"/>
      <c r="AN26" s="260"/>
      <c r="AO26" s="260"/>
      <c r="AP26" s="36"/>
      <c r="AQ26" s="36"/>
      <c r="AR26" s="39"/>
      <c r="BE26" s="251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1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1" t="s">
        <v>38</v>
      </c>
      <c r="M28" s="261"/>
      <c r="N28" s="261"/>
      <c r="O28" s="261"/>
      <c r="P28" s="261"/>
      <c r="Q28" s="36"/>
      <c r="R28" s="36"/>
      <c r="S28" s="36"/>
      <c r="T28" s="36"/>
      <c r="U28" s="36"/>
      <c r="V28" s="36"/>
      <c r="W28" s="261" t="s">
        <v>39</v>
      </c>
      <c r="X28" s="261"/>
      <c r="Y28" s="261"/>
      <c r="Z28" s="261"/>
      <c r="AA28" s="261"/>
      <c r="AB28" s="261"/>
      <c r="AC28" s="261"/>
      <c r="AD28" s="261"/>
      <c r="AE28" s="261"/>
      <c r="AF28" s="36"/>
      <c r="AG28" s="36"/>
      <c r="AH28" s="36"/>
      <c r="AI28" s="36"/>
      <c r="AJ28" s="36"/>
      <c r="AK28" s="261" t="s">
        <v>40</v>
      </c>
      <c r="AL28" s="261"/>
      <c r="AM28" s="261"/>
      <c r="AN28" s="261"/>
      <c r="AO28" s="261"/>
      <c r="AP28" s="36"/>
      <c r="AQ28" s="36"/>
      <c r="AR28" s="39"/>
      <c r="BE28" s="251"/>
    </row>
    <row r="29" spans="2:57" s="3" customFormat="1" ht="14.4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64">
        <v>0.21</v>
      </c>
      <c r="M29" s="263"/>
      <c r="N29" s="263"/>
      <c r="O29" s="263"/>
      <c r="P29" s="263"/>
      <c r="Q29" s="41"/>
      <c r="R29" s="41"/>
      <c r="S29" s="41"/>
      <c r="T29" s="41"/>
      <c r="U29" s="41"/>
      <c r="V29" s="41"/>
      <c r="W29" s="262">
        <f>ROUND(AZ94,2)</f>
        <v>0</v>
      </c>
      <c r="X29" s="263"/>
      <c r="Y29" s="263"/>
      <c r="Z29" s="263"/>
      <c r="AA29" s="263"/>
      <c r="AB29" s="263"/>
      <c r="AC29" s="263"/>
      <c r="AD29" s="263"/>
      <c r="AE29" s="263"/>
      <c r="AF29" s="41"/>
      <c r="AG29" s="41"/>
      <c r="AH29" s="41"/>
      <c r="AI29" s="41"/>
      <c r="AJ29" s="41"/>
      <c r="AK29" s="262">
        <f>ROUND(AV94,2)</f>
        <v>0</v>
      </c>
      <c r="AL29" s="263"/>
      <c r="AM29" s="263"/>
      <c r="AN29" s="263"/>
      <c r="AO29" s="263"/>
      <c r="AP29" s="41"/>
      <c r="AQ29" s="41"/>
      <c r="AR29" s="42"/>
      <c r="BE29" s="252"/>
    </row>
    <row r="30" spans="2:57" s="3" customFormat="1" ht="14.4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64">
        <v>0.12</v>
      </c>
      <c r="M30" s="263"/>
      <c r="N30" s="263"/>
      <c r="O30" s="263"/>
      <c r="P30" s="263"/>
      <c r="Q30" s="41"/>
      <c r="R30" s="41"/>
      <c r="S30" s="41"/>
      <c r="T30" s="41"/>
      <c r="U30" s="41"/>
      <c r="V30" s="41"/>
      <c r="W30" s="262">
        <f>ROUND(BA94,2)</f>
        <v>0</v>
      </c>
      <c r="X30" s="263"/>
      <c r="Y30" s="263"/>
      <c r="Z30" s="263"/>
      <c r="AA30" s="263"/>
      <c r="AB30" s="263"/>
      <c r="AC30" s="263"/>
      <c r="AD30" s="263"/>
      <c r="AE30" s="263"/>
      <c r="AF30" s="41"/>
      <c r="AG30" s="41"/>
      <c r="AH30" s="41"/>
      <c r="AI30" s="41"/>
      <c r="AJ30" s="41"/>
      <c r="AK30" s="262">
        <f>ROUND(AW94,2)</f>
        <v>0</v>
      </c>
      <c r="AL30" s="263"/>
      <c r="AM30" s="263"/>
      <c r="AN30" s="263"/>
      <c r="AO30" s="263"/>
      <c r="AP30" s="41"/>
      <c r="AQ30" s="41"/>
      <c r="AR30" s="42"/>
      <c r="BE30" s="252"/>
    </row>
    <row r="31" spans="2:57" s="3" customFormat="1" ht="14.4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64">
        <v>0.21</v>
      </c>
      <c r="M31" s="263"/>
      <c r="N31" s="263"/>
      <c r="O31" s="263"/>
      <c r="P31" s="263"/>
      <c r="Q31" s="41"/>
      <c r="R31" s="41"/>
      <c r="S31" s="41"/>
      <c r="T31" s="41"/>
      <c r="U31" s="41"/>
      <c r="V31" s="41"/>
      <c r="W31" s="262">
        <f>ROUND(BB94,2)</f>
        <v>0</v>
      </c>
      <c r="X31" s="263"/>
      <c r="Y31" s="263"/>
      <c r="Z31" s="263"/>
      <c r="AA31" s="263"/>
      <c r="AB31" s="263"/>
      <c r="AC31" s="263"/>
      <c r="AD31" s="263"/>
      <c r="AE31" s="263"/>
      <c r="AF31" s="41"/>
      <c r="AG31" s="41"/>
      <c r="AH31" s="41"/>
      <c r="AI31" s="41"/>
      <c r="AJ31" s="41"/>
      <c r="AK31" s="262">
        <v>0</v>
      </c>
      <c r="AL31" s="263"/>
      <c r="AM31" s="263"/>
      <c r="AN31" s="263"/>
      <c r="AO31" s="263"/>
      <c r="AP31" s="41"/>
      <c r="AQ31" s="41"/>
      <c r="AR31" s="42"/>
      <c r="BE31" s="252"/>
    </row>
    <row r="32" spans="2:57" s="3" customFormat="1" ht="14.4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64">
        <v>0.12</v>
      </c>
      <c r="M32" s="263"/>
      <c r="N32" s="263"/>
      <c r="O32" s="263"/>
      <c r="P32" s="263"/>
      <c r="Q32" s="41"/>
      <c r="R32" s="41"/>
      <c r="S32" s="41"/>
      <c r="T32" s="41"/>
      <c r="U32" s="41"/>
      <c r="V32" s="41"/>
      <c r="W32" s="262">
        <f>ROUND(BC94,2)</f>
        <v>0</v>
      </c>
      <c r="X32" s="263"/>
      <c r="Y32" s="263"/>
      <c r="Z32" s="263"/>
      <c r="AA32" s="263"/>
      <c r="AB32" s="263"/>
      <c r="AC32" s="263"/>
      <c r="AD32" s="263"/>
      <c r="AE32" s="263"/>
      <c r="AF32" s="41"/>
      <c r="AG32" s="41"/>
      <c r="AH32" s="41"/>
      <c r="AI32" s="41"/>
      <c r="AJ32" s="41"/>
      <c r="AK32" s="262">
        <v>0</v>
      </c>
      <c r="AL32" s="263"/>
      <c r="AM32" s="263"/>
      <c r="AN32" s="263"/>
      <c r="AO32" s="263"/>
      <c r="AP32" s="41"/>
      <c r="AQ32" s="41"/>
      <c r="AR32" s="42"/>
      <c r="BE32" s="252"/>
    </row>
    <row r="33" spans="2:57" s="3" customFormat="1" ht="14.4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64">
        <v>0</v>
      </c>
      <c r="M33" s="263"/>
      <c r="N33" s="263"/>
      <c r="O33" s="263"/>
      <c r="P33" s="263"/>
      <c r="Q33" s="41"/>
      <c r="R33" s="41"/>
      <c r="S33" s="41"/>
      <c r="T33" s="41"/>
      <c r="U33" s="41"/>
      <c r="V33" s="41"/>
      <c r="W33" s="262">
        <f>ROUND(BD94,2)</f>
        <v>0</v>
      </c>
      <c r="X33" s="263"/>
      <c r="Y33" s="263"/>
      <c r="Z33" s="263"/>
      <c r="AA33" s="263"/>
      <c r="AB33" s="263"/>
      <c r="AC33" s="263"/>
      <c r="AD33" s="263"/>
      <c r="AE33" s="263"/>
      <c r="AF33" s="41"/>
      <c r="AG33" s="41"/>
      <c r="AH33" s="41"/>
      <c r="AI33" s="41"/>
      <c r="AJ33" s="41"/>
      <c r="AK33" s="262">
        <v>0</v>
      </c>
      <c r="AL33" s="263"/>
      <c r="AM33" s="263"/>
      <c r="AN33" s="263"/>
      <c r="AO33" s="263"/>
      <c r="AP33" s="41"/>
      <c r="AQ33" s="41"/>
      <c r="AR33" s="42"/>
      <c r="BE33" s="252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1"/>
    </row>
    <row r="35" spans="1:57" s="2" customFormat="1" ht="25.95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65" t="s">
        <v>49</v>
      </c>
      <c r="Y35" s="266"/>
      <c r="Z35" s="266"/>
      <c r="AA35" s="266"/>
      <c r="AB35" s="266"/>
      <c r="AC35" s="45"/>
      <c r="AD35" s="45"/>
      <c r="AE35" s="45"/>
      <c r="AF35" s="45"/>
      <c r="AG35" s="45"/>
      <c r="AH35" s="45"/>
      <c r="AI35" s="45"/>
      <c r="AJ35" s="45"/>
      <c r="AK35" s="267">
        <f>SUM(AK26:AK33)</f>
        <v>0</v>
      </c>
      <c r="AL35" s="266"/>
      <c r="AM35" s="266"/>
      <c r="AN35" s="266"/>
      <c r="AO35" s="268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0.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0.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0.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0.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0.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0.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0.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0.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0.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0.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0.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0.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0.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0.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0.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0.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0.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0.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0.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0.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0.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0.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0.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0.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MARSOVICE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9" t="str">
        <f>K6</f>
        <v>Zrušení Horního návesního rybníka v Maršovicích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Maršovice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1" t="str">
        <f>IF(AN8="","",AN8)</f>
        <v>13. 10. 2023</v>
      </c>
      <c r="AN87" s="271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Nové Město na Mor.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272" t="str">
        <f>IF(E17="","",E17)</f>
        <v>Ing. Miroslav Skryja</v>
      </c>
      <c r="AN89" s="273"/>
      <c r="AO89" s="273"/>
      <c r="AP89" s="273"/>
      <c r="AQ89" s="36"/>
      <c r="AR89" s="39"/>
      <c r="AS89" s="274" t="s">
        <v>57</v>
      </c>
      <c r="AT89" s="275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35</v>
      </c>
      <c r="AJ90" s="36"/>
      <c r="AK90" s="36"/>
      <c r="AL90" s="36"/>
      <c r="AM90" s="272" t="str">
        <f>IF(E20="","",E20)</f>
        <v>Ing. Miroslav Skryja</v>
      </c>
      <c r="AN90" s="273"/>
      <c r="AO90" s="273"/>
      <c r="AP90" s="273"/>
      <c r="AQ90" s="36"/>
      <c r="AR90" s="39"/>
      <c r="AS90" s="276"/>
      <c r="AT90" s="277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8"/>
      <c r="AT91" s="279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0" t="s">
        <v>58</v>
      </c>
      <c r="D92" s="281"/>
      <c r="E92" s="281"/>
      <c r="F92" s="281"/>
      <c r="G92" s="281"/>
      <c r="H92" s="73"/>
      <c r="I92" s="282" t="s">
        <v>59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3" t="s">
        <v>60</v>
      </c>
      <c r="AH92" s="281"/>
      <c r="AI92" s="281"/>
      <c r="AJ92" s="281"/>
      <c r="AK92" s="281"/>
      <c r="AL92" s="281"/>
      <c r="AM92" s="281"/>
      <c r="AN92" s="282" t="s">
        <v>61</v>
      </c>
      <c r="AO92" s="281"/>
      <c r="AP92" s="284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8">
        <f>ROUND(SUM(AG95:AG96),2)</f>
        <v>0</v>
      </c>
      <c r="AH94" s="288"/>
      <c r="AI94" s="288"/>
      <c r="AJ94" s="288"/>
      <c r="AK94" s="288"/>
      <c r="AL94" s="288"/>
      <c r="AM94" s="288"/>
      <c r="AN94" s="289">
        <f>SUM(AG94,AT94)</f>
        <v>0</v>
      </c>
      <c r="AO94" s="289"/>
      <c r="AP94" s="289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87" t="s">
        <v>82</v>
      </c>
      <c r="E95" s="287"/>
      <c r="F95" s="287"/>
      <c r="G95" s="287"/>
      <c r="H95" s="287"/>
      <c r="I95" s="96"/>
      <c r="J95" s="287" t="s">
        <v>83</v>
      </c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5">
        <f>'01 - 01 Zrušení Návesního...'!J30</f>
        <v>0</v>
      </c>
      <c r="AH95" s="286"/>
      <c r="AI95" s="286"/>
      <c r="AJ95" s="286"/>
      <c r="AK95" s="286"/>
      <c r="AL95" s="286"/>
      <c r="AM95" s="286"/>
      <c r="AN95" s="285">
        <f>SUM(AG95,AT95)</f>
        <v>0</v>
      </c>
      <c r="AO95" s="286"/>
      <c r="AP95" s="286"/>
      <c r="AQ95" s="97" t="s">
        <v>84</v>
      </c>
      <c r="AR95" s="98"/>
      <c r="AS95" s="99">
        <v>0</v>
      </c>
      <c r="AT95" s="100">
        <f>ROUND(SUM(AV95:AW95),2)</f>
        <v>0</v>
      </c>
      <c r="AU95" s="101">
        <f>'01 - 01 Zrušení Návesního...'!P124</f>
        <v>0</v>
      </c>
      <c r="AV95" s="100">
        <f>'01 - 01 Zrušení Návesního...'!J33</f>
        <v>0</v>
      </c>
      <c r="AW95" s="100">
        <f>'01 - 01 Zrušení Návesního...'!J34</f>
        <v>0</v>
      </c>
      <c r="AX95" s="100">
        <f>'01 - 01 Zrušení Návesního...'!J35</f>
        <v>0</v>
      </c>
      <c r="AY95" s="100">
        <f>'01 - 01 Zrušení Návesního...'!J36</f>
        <v>0</v>
      </c>
      <c r="AZ95" s="100">
        <f>'01 - 01 Zrušení Návesního...'!F33</f>
        <v>0</v>
      </c>
      <c r="BA95" s="100">
        <f>'01 - 01 Zrušení Návesního...'!F34</f>
        <v>0</v>
      </c>
      <c r="BB95" s="100">
        <f>'01 - 01 Zrušení Návesního...'!F35</f>
        <v>0</v>
      </c>
      <c r="BC95" s="100">
        <f>'01 - 01 Zrušení Návesního...'!F36</f>
        <v>0</v>
      </c>
      <c r="BD95" s="102">
        <f>'01 - 01 Zrušení Návesního...'!F37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87</v>
      </c>
      <c r="CM95" s="103" t="s">
        <v>88</v>
      </c>
    </row>
    <row r="96" spans="1:91" s="7" customFormat="1" ht="16.5" customHeight="1">
      <c r="A96" s="93" t="s">
        <v>81</v>
      </c>
      <c r="B96" s="94"/>
      <c r="C96" s="95"/>
      <c r="D96" s="287" t="s">
        <v>89</v>
      </c>
      <c r="E96" s="287"/>
      <c r="F96" s="287"/>
      <c r="G96" s="287"/>
      <c r="H96" s="287"/>
      <c r="I96" s="96"/>
      <c r="J96" s="287" t="s">
        <v>90</v>
      </c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5">
        <f>'02 - 02 Vedlejší a ostatn...'!J30</f>
        <v>0</v>
      </c>
      <c r="AH96" s="286"/>
      <c r="AI96" s="286"/>
      <c r="AJ96" s="286"/>
      <c r="AK96" s="286"/>
      <c r="AL96" s="286"/>
      <c r="AM96" s="286"/>
      <c r="AN96" s="285">
        <f>SUM(AG96,AT96)</f>
        <v>0</v>
      </c>
      <c r="AO96" s="286"/>
      <c r="AP96" s="286"/>
      <c r="AQ96" s="97" t="s">
        <v>84</v>
      </c>
      <c r="AR96" s="98"/>
      <c r="AS96" s="104">
        <v>0</v>
      </c>
      <c r="AT96" s="105">
        <f>ROUND(SUM(AV96:AW96),2)</f>
        <v>0</v>
      </c>
      <c r="AU96" s="106">
        <f>'02 - 02 Vedlejší a ostatn...'!P120</f>
        <v>0</v>
      </c>
      <c r="AV96" s="105">
        <f>'02 - 02 Vedlejší a ostatn...'!J33</f>
        <v>0</v>
      </c>
      <c r="AW96" s="105">
        <f>'02 - 02 Vedlejší a ostatn...'!J34</f>
        <v>0</v>
      </c>
      <c r="AX96" s="105">
        <f>'02 - 02 Vedlejší a ostatn...'!J35</f>
        <v>0</v>
      </c>
      <c r="AY96" s="105">
        <f>'02 - 02 Vedlejší a ostatn...'!J36</f>
        <v>0</v>
      </c>
      <c r="AZ96" s="105">
        <f>'02 - 02 Vedlejší a ostatn...'!F33</f>
        <v>0</v>
      </c>
      <c r="BA96" s="105">
        <f>'02 - 02 Vedlejší a ostatn...'!F34</f>
        <v>0</v>
      </c>
      <c r="BB96" s="105">
        <f>'02 - 02 Vedlejší a ostatn...'!F35</f>
        <v>0</v>
      </c>
      <c r="BC96" s="105">
        <f>'02 - 02 Vedlejší a ostatn...'!F36</f>
        <v>0</v>
      </c>
      <c r="BD96" s="107">
        <f>'02 - 02 Vedlejší a ostatn...'!F37</f>
        <v>0</v>
      </c>
      <c r="BT96" s="103" t="s">
        <v>85</v>
      </c>
      <c r="BV96" s="103" t="s">
        <v>79</v>
      </c>
      <c r="BW96" s="103" t="s">
        <v>91</v>
      </c>
      <c r="BX96" s="103" t="s">
        <v>5</v>
      </c>
      <c r="CL96" s="103" t="s">
        <v>1</v>
      </c>
      <c r="CM96" s="103" t="s">
        <v>88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E2e9xawP40EqnXoH4wAX1TMwIZnItxNXQSn6GDFAPVduOALXvn63EIh7teJSMQvBUqYkg+jqpI32MsFUjnQnwg==" saltValue="zAflltD2Rq4ym8NyutrqlxQwZ39cKNK2n+VP7833NV0MHVJWAVYW1H3Vx5wF+3A69zF4oEmxjugIK2bdXhgLp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01 Zrušení Návesního...'!C2" display="/"/>
    <hyperlink ref="A96" location="'02 - 02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86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" customHeight="1">
      <c r="B4" s="20"/>
      <c r="D4" s="110" t="s">
        <v>92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Zrušení Horního návesního rybníka v Maršovicích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94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87</v>
      </c>
      <c r="G11" s="34"/>
      <c r="H11" s="34"/>
      <c r="I11" s="112" t="s">
        <v>19</v>
      </c>
      <c r="J11" s="113" t="s">
        <v>95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13. 10. 2023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">
        <v>32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33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ROUND((SUM(BE124:BE298)),2)</f>
        <v>0</v>
      </c>
      <c r="G33" s="34"/>
      <c r="H33" s="34"/>
      <c r="I33" s="124">
        <v>0.21</v>
      </c>
      <c r="J33" s="123">
        <f>ROUND(((SUM(BE124:BE298))*I33),2)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ROUND((SUM(BF124:BF298)),2)</f>
        <v>0</v>
      </c>
      <c r="G34" s="34"/>
      <c r="H34" s="34"/>
      <c r="I34" s="124">
        <v>0.12</v>
      </c>
      <c r="J34" s="123">
        <f>ROUND(((SUM(BF124:BF298))*I34),2)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44</v>
      </c>
      <c r="F35" s="123">
        <f>ROUND((SUM(BG124:BG298)),2)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45</v>
      </c>
      <c r="F36" s="123">
        <f>ROUND((SUM(BH124:BH298)),2)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46</v>
      </c>
      <c r="F37" s="123">
        <f>ROUND((SUM(BI124:BI298)),2)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 hidden="1">
      <c r="A82" s="34"/>
      <c r="B82" s="35"/>
      <c r="C82" s="23" t="s">
        <v>96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8" t="str">
        <f>E7</f>
        <v>Zrušení Horního návesního rybníka v Maršovicích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69" t="str">
        <f>E9</f>
        <v>01 - 01 Zrušení Návesního rybníka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>Maršovice</v>
      </c>
      <c r="G89" s="36"/>
      <c r="H89" s="36"/>
      <c r="I89" s="29" t="s">
        <v>22</v>
      </c>
      <c r="J89" s="66" t="str">
        <f>IF(J12="","",J12)</f>
        <v>13. 10. 2023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9" t="s">
        <v>24</v>
      </c>
      <c r="D91" s="36"/>
      <c r="E91" s="36"/>
      <c r="F91" s="27" t="str">
        <f>E15</f>
        <v>Město Nové Město na Mor.</v>
      </c>
      <c r="G91" s="36"/>
      <c r="H91" s="36"/>
      <c r="I91" s="29" t="s">
        <v>31</v>
      </c>
      <c r="J91" s="32" t="str">
        <f>E21</f>
        <v>Ing. Miroslav Skryja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Miroslav Skryja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97</v>
      </c>
      <c r="D94" s="144"/>
      <c r="E94" s="144"/>
      <c r="F94" s="144"/>
      <c r="G94" s="144"/>
      <c r="H94" s="144"/>
      <c r="I94" s="144"/>
      <c r="J94" s="145" t="s">
        <v>98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46" t="s">
        <v>99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" customHeight="1" hidden="1">
      <c r="B97" s="147"/>
      <c r="C97" s="148"/>
      <c r="D97" s="149" t="s">
        <v>101</v>
      </c>
      <c r="E97" s="150"/>
      <c r="F97" s="150"/>
      <c r="G97" s="150"/>
      <c r="H97" s="150"/>
      <c r="I97" s="150"/>
      <c r="J97" s="151">
        <f>J125</f>
        <v>0</v>
      </c>
      <c r="K97" s="148"/>
      <c r="L97" s="152"/>
    </row>
    <row r="98" spans="2:12" s="10" customFormat="1" ht="19.95" customHeight="1" hidden="1">
      <c r="B98" s="153"/>
      <c r="C98" s="154"/>
      <c r="D98" s="155" t="s">
        <v>102</v>
      </c>
      <c r="E98" s="156"/>
      <c r="F98" s="156"/>
      <c r="G98" s="156"/>
      <c r="H98" s="156"/>
      <c r="I98" s="156"/>
      <c r="J98" s="157">
        <f>J126</f>
        <v>0</v>
      </c>
      <c r="K98" s="154"/>
      <c r="L98" s="158"/>
    </row>
    <row r="99" spans="2:12" s="10" customFormat="1" ht="19.95" customHeight="1" hidden="1">
      <c r="B99" s="153"/>
      <c r="C99" s="154"/>
      <c r="D99" s="155" t="s">
        <v>103</v>
      </c>
      <c r="E99" s="156"/>
      <c r="F99" s="156"/>
      <c r="G99" s="156"/>
      <c r="H99" s="156"/>
      <c r="I99" s="156"/>
      <c r="J99" s="157">
        <f>J219</f>
        <v>0</v>
      </c>
      <c r="K99" s="154"/>
      <c r="L99" s="158"/>
    </row>
    <row r="100" spans="2:12" s="10" customFormat="1" ht="19.95" customHeight="1" hidden="1">
      <c r="B100" s="153"/>
      <c r="C100" s="154"/>
      <c r="D100" s="155" t="s">
        <v>104</v>
      </c>
      <c r="E100" s="156"/>
      <c r="F100" s="156"/>
      <c r="G100" s="156"/>
      <c r="H100" s="156"/>
      <c r="I100" s="156"/>
      <c r="J100" s="157">
        <f>J231</f>
        <v>0</v>
      </c>
      <c r="K100" s="154"/>
      <c r="L100" s="158"/>
    </row>
    <row r="101" spans="2:12" s="10" customFormat="1" ht="19.95" customHeight="1" hidden="1">
      <c r="B101" s="153"/>
      <c r="C101" s="154"/>
      <c r="D101" s="155" t="s">
        <v>105</v>
      </c>
      <c r="E101" s="156"/>
      <c r="F101" s="156"/>
      <c r="G101" s="156"/>
      <c r="H101" s="156"/>
      <c r="I101" s="156"/>
      <c r="J101" s="157">
        <f>J251</f>
        <v>0</v>
      </c>
      <c r="K101" s="154"/>
      <c r="L101" s="158"/>
    </row>
    <row r="102" spans="2:12" s="10" customFormat="1" ht="19.95" customHeight="1" hidden="1">
      <c r="B102" s="153"/>
      <c r="C102" s="154"/>
      <c r="D102" s="155" t="s">
        <v>106</v>
      </c>
      <c r="E102" s="156"/>
      <c r="F102" s="156"/>
      <c r="G102" s="156"/>
      <c r="H102" s="156"/>
      <c r="I102" s="156"/>
      <c r="J102" s="157">
        <f>J259</f>
        <v>0</v>
      </c>
      <c r="K102" s="154"/>
      <c r="L102" s="158"/>
    </row>
    <row r="103" spans="2:12" s="10" customFormat="1" ht="19.95" customHeight="1" hidden="1">
      <c r="B103" s="153"/>
      <c r="C103" s="154"/>
      <c r="D103" s="155" t="s">
        <v>107</v>
      </c>
      <c r="E103" s="156"/>
      <c r="F103" s="156"/>
      <c r="G103" s="156"/>
      <c r="H103" s="156"/>
      <c r="I103" s="156"/>
      <c r="J103" s="157">
        <f>J266</f>
        <v>0</v>
      </c>
      <c r="K103" s="154"/>
      <c r="L103" s="158"/>
    </row>
    <row r="104" spans="2:12" s="10" customFormat="1" ht="19.95" customHeight="1" hidden="1">
      <c r="B104" s="153"/>
      <c r="C104" s="154"/>
      <c r="D104" s="155" t="s">
        <v>108</v>
      </c>
      <c r="E104" s="156"/>
      <c r="F104" s="156"/>
      <c r="G104" s="156"/>
      <c r="H104" s="156"/>
      <c r="I104" s="156"/>
      <c r="J104" s="157">
        <f>J297</f>
        <v>0</v>
      </c>
      <c r="K104" s="154"/>
      <c r="L104" s="158"/>
    </row>
    <row r="105" spans="1:31" s="2" customFormat="1" ht="21.75" customHeight="1" hidden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" customHeight="1" hidden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0.2" hidden="1"/>
    <row r="108" ht="10.2" hidden="1"/>
    <row r="109" ht="10.2" hidden="1"/>
    <row r="110" spans="1:31" s="2" customFormat="1" ht="6.9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" customHeight="1">
      <c r="A111" s="34"/>
      <c r="B111" s="35"/>
      <c r="C111" s="23" t="s">
        <v>109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98" t="str">
        <f>E7</f>
        <v>Zrušení Horního návesního rybníka v Maršovicích</v>
      </c>
      <c r="F114" s="299"/>
      <c r="G114" s="299"/>
      <c r="H114" s="299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93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9" t="str">
        <f>E9</f>
        <v>01 - 01 Zrušení Návesního rybníka</v>
      </c>
      <c r="F116" s="300"/>
      <c r="G116" s="300"/>
      <c r="H116" s="300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>Maršovice</v>
      </c>
      <c r="G118" s="36"/>
      <c r="H118" s="36"/>
      <c r="I118" s="29" t="s">
        <v>22</v>
      </c>
      <c r="J118" s="66" t="str">
        <f>IF(J12="","",J12)</f>
        <v>13. 10. 2023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15" customHeight="1">
      <c r="A120" s="34"/>
      <c r="B120" s="35"/>
      <c r="C120" s="29" t="s">
        <v>24</v>
      </c>
      <c r="D120" s="36"/>
      <c r="E120" s="36"/>
      <c r="F120" s="27" t="str">
        <f>E15</f>
        <v>Město Nové Město na Mor.</v>
      </c>
      <c r="G120" s="36"/>
      <c r="H120" s="36"/>
      <c r="I120" s="29" t="s">
        <v>31</v>
      </c>
      <c r="J120" s="32" t="str">
        <f>E21</f>
        <v>Ing. Miroslav Skryja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15" customHeight="1">
      <c r="A121" s="34"/>
      <c r="B121" s="35"/>
      <c r="C121" s="29" t="s">
        <v>29</v>
      </c>
      <c r="D121" s="36"/>
      <c r="E121" s="36"/>
      <c r="F121" s="27" t="str">
        <f>IF(E18="","",E18)</f>
        <v>Vyplň údaj</v>
      </c>
      <c r="G121" s="36"/>
      <c r="H121" s="36"/>
      <c r="I121" s="29" t="s">
        <v>35</v>
      </c>
      <c r="J121" s="32" t="str">
        <f>E24</f>
        <v>Ing. Miroslav Skryja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59"/>
      <c r="B123" s="160"/>
      <c r="C123" s="161" t="s">
        <v>110</v>
      </c>
      <c r="D123" s="162" t="s">
        <v>62</v>
      </c>
      <c r="E123" s="162" t="s">
        <v>58</v>
      </c>
      <c r="F123" s="162" t="s">
        <v>59</v>
      </c>
      <c r="G123" s="162" t="s">
        <v>111</v>
      </c>
      <c r="H123" s="162" t="s">
        <v>112</v>
      </c>
      <c r="I123" s="162" t="s">
        <v>113</v>
      </c>
      <c r="J123" s="163" t="s">
        <v>98</v>
      </c>
      <c r="K123" s="164" t="s">
        <v>114</v>
      </c>
      <c r="L123" s="165"/>
      <c r="M123" s="75" t="s">
        <v>1</v>
      </c>
      <c r="N123" s="76" t="s">
        <v>41</v>
      </c>
      <c r="O123" s="76" t="s">
        <v>115</v>
      </c>
      <c r="P123" s="76" t="s">
        <v>116</v>
      </c>
      <c r="Q123" s="76" t="s">
        <v>117</v>
      </c>
      <c r="R123" s="76" t="s">
        <v>118</v>
      </c>
      <c r="S123" s="76" t="s">
        <v>119</v>
      </c>
      <c r="T123" s="77" t="s">
        <v>120</v>
      </c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</row>
    <row r="124" spans="1:63" s="2" customFormat="1" ht="22.8" customHeight="1">
      <c r="A124" s="34"/>
      <c r="B124" s="35"/>
      <c r="C124" s="82" t="s">
        <v>121</v>
      </c>
      <c r="D124" s="36"/>
      <c r="E124" s="36"/>
      <c r="F124" s="36"/>
      <c r="G124" s="36"/>
      <c r="H124" s="36"/>
      <c r="I124" s="36"/>
      <c r="J124" s="166">
        <f>BK124</f>
        <v>0</v>
      </c>
      <c r="K124" s="36"/>
      <c r="L124" s="39"/>
      <c r="M124" s="78"/>
      <c r="N124" s="167"/>
      <c r="O124" s="79"/>
      <c r="P124" s="168">
        <f>P125</f>
        <v>0</v>
      </c>
      <c r="Q124" s="79"/>
      <c r="R124" s="168">
        <f>R125</f>
        <v>56.609080129999995</v>
      </c>
      <c r="S124" s="79"/>
      <c r="T124" s="169">
        <f>T125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76</v>
      </c>
      <c r="AU124" s="17" t="s">
        <v>100</v>
      </c>
      <c r="BK124" s="170">
        <f>BK125</f>
        <v>0</v>
      </c>
    </row>
    <row r="125" spans="2:63" s="12" customFormat="1" ht="25.95" customHeight="1">
      <c r="B125" s="171"/>
      <c r="C125" s="172"/>
      <c r="D125" s="173" t="s">
        <v>76</v>
      </c>
      <c r="E125" s="174" t="s">
        <v>122</v>
      </c>
      <c r="F125" s="174" t="s">
        <v>123</v>
      </c>
      <c r="G125" s="172"/>
      <c r="H125" s="172"/>
      <c r="I125" s="175"/>
      <c r="J125" s="176">
        <f>BK125</f>
        <v>0</v>
      </c>
      <c r="K125" s="172"/>
      <c r="L125" s="177"/>
      <c r="M125" s="178"/>
      <c r="N125" s="179"/>
      <c r="O125" s="179"/>
      <c r="P125" s="180">
        <f>P126+P219+P231+P251+P259+P266+P297</f>
        <v>0</v>
      </c>
      <c r="Q125" s="179"/>
      <c r="R125" s="180">
        <f>R126+R219+R231+R251+R259+R266+R297</f>
        <v>56.609080129999995</v>
      </c>
      <c r="S125" s="179"/>
      <c r="T125" s="181">
        <f>T126+T219+T231+T251+T259+T266+T297</f>
        <v>0</v>
      </c>
      <c r="AR125" s="182" t="s">
        <v>85</v>
      </c>
      <c r="AT125" s="183" t="s">
        <v>76</v>
      </c>
      <c r="AU125" s="183" t="s">
        <v>77</v>
      </c>
      <c r="AY125" s="182" t="s">
        <v>124</v>
      </c>
      <c r="BK125" s="184">
        <f>BK126+BK219+BK231+BK251+BK259+BK266+BK297</f>
        <v>0</v>
      </c>
    </row>
    <row r="126" spans="2:63" s="12" customFormat="1" ht="22.8" customHeight="1">
      <c r="B126" s="171"/>
      <c r="C126" s="172"/>
      <c r="D126" s="173" t="s">
        <v>76</v>
      </c>
      <c r="E126" s="185" t="s">
        <v>85</v>
      </c>
      <c r="F126" s="185" t="s">
        <v>125</v>
      </c>
      <c r="G126" s="172"/>
      <c r="H126" s="172"/>
      <c r="I126" s="175"/>
      <c r="J126" s="186">
        <f>BK126</f>
        <v>0</v>
      </c>
      <c r="K126" s="172"/>
      <c r="L126" s="177"/>
      <c r="M126" s="178"/>
      <c r="N126" s="179"/>
      <c r="O126" s="179"/>
      <c r="P126" s="180">
        <f>SUM(P127:P218)</f>
        <v>0</v>
      </c>
      <c r="Q126" s="179"/>
      <c r="R126" s="180">
        <f>SUM(R127:R218)</f>
        <v>46.55884</v>
      </c>
      <c r="S126" s="179"/>
      <c r="T126" s="181">
        <f>SUM(T127:T218)</f>
        <v>0</v>
      </c>
      <c r="AR126" s="182" t="s">
        <v>85</v>
      </c>
      <c r="AT126" s="183" t="s">
        <v>76</v>
      </c>
      <c r="AU126" s="183" t="s">
        <v>85</v>
      </c>
      <c r="AY126" s="182" t="s">
        <v>124</v>
      </c>
      <c r="BK126" s="184">
        <f>SUM(BK127:BK218)</f>
        <v>0</v>
      </c>
    </row>
    <row r="127" spans="1:65" s="2" customFormat="1" ht="24.15" customHeight="1">
      <c r="A127" s="34"/>
      <c r="B127" s="35"/>
      <c r="C127" s="187" t="s">
        <v>85</v>
      </c>
      <c r="D127" s="187" t="s">
        <v>126</v>
      </c>
      <c r="E127" s="188" t="s">
        <v>127</v>
      </c>
      <c r="F127" s="189" t="s">
        <v>128</v>
      </c>
      <c r="G127" s="190" t="s">
        <v>129</v>
      </c>
      <c r="H127" s="191">
        <v>40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42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130</v>
      </c>
      <c r="AT127" s="199" t="s">
        <v>126</v>
      </c>
      <c r="AU127" s="199" t="s">
        <v>88</v>
      </c>
      <c r="AY127" s="17" t="s">
        <v>124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85</v>
      </c>
      <c r="BK127" s="200">
        <f>ROUND(I127*H127,2)</f>
        <v>0</v>
      </c>
      <c r="BL127" s="17" t="s">
        <v>130</v>
      </c>
      <c r="BM127" s="199" t="s">
        <v>131</v>
      </c>
    </row>
    <row r="128" spans="2:51" s="13" customFormat="1" ht="10.2">
      <c r="B128" s="201"/>
      <c r="C128" s="202"/>
      <c r="D128" s="203" t="s">
        <v>132</v>
      </c>
      <c r="E128" s="204" t="s">
        <v>1</v>
      </c>
      <c r="F128" s="205" t="s">
        <v>133</v>
      </c>
      <c r="G128" s="202"/>
      <c r="H128" s="204" t="s">
        <v>1</v>
      </c>
      <c r="I128" s="206"/>
      <c r="J128" s="202"/>
      <c r="K128" s="202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132</v>
      </c>
      <c r="AU128" s="211" t="s">
        <v>88</v>
      </c>
      <c r="AV128" s="13" t="s">
        <v>85</v>
      </c>
      <c r="AW128" s="13" t="s">
        <v>34</v>
      </c>
      <c r="AX128" s="13" t="s">
        <v>77</v>
      </c>
      <c r="AY128" s="211" t="s">
        <v>124</v>
      </c>
    </row>
    <row r="129" spans="2:51" s="14" customFormat="1" ht="10.2">
      <c r="B129" s="212"/>
      <c r="C129" s="213"/>
      <c r="D129" s="203" t="s">
        <v>132</v>
      </c>
      <c r="E129" s="214" t="s">
        <v>1</v>
      </c>
      <c r="F129" s="215" t="s">
        <v>134</v>
      </c>
      <c r="G129" s="213"/>
      <c r="H129" s="216">
        <v>40</v>
      </c>
      <c r="I129" s="217"/>
      <c r="J129" s="213"/>
      <c r="K129" s="213"/>
      <c r="L129" s="218"/>
      <c r="M129" s="219"/>
      <c r="N129" s="220"/>
      <c r="O129" s="220"/>
      <c r="P129" s="220"/>
      <c r="Q129" s="220"/>
      <c r="R129" s="220"/>
      <c r="S129" s="220"/>
      <c r="T129" s="221"/>
      <c r="AT129" s="222" t="s">
        <v>132</v>
      </c>
      <c r="AU129" s="222" t="s">
        <v>88</v>
      </c>
      <c r="AV129" s="14" t="s">
        <v>88</v>
      </c>
      <c r="AW129" s="14" t="s">
        <v>34</v>
      </c>
      <c r="AX129" s="14" t="s">
        <v>85</v>
      </c>
      <c r="AY129" s="222" t="s">
        <v>124</v>
      </c>
    </row>
    <row r="130" spans="1:65" s="2" customFormat="1" ht="24.15" customHeight="1">
      <c r="A130" s="34"/>
      <c r="B130" s="35"/>
      <c r="C130" s="187" t="s">
        <v>88</v>
      </c>
      <c r="D130" s="187" t="s">
        <v>126</v>
      </c>
      <c r="E130" s="188" t="s">
        <v>135</v>
      </c>
      <c r="F130" s="189" t="s">
        <v>136</v>
      </c>
      <c r="G130" s="190" t="s">
        <v>137</v>
      </c>
      <c r="H130" s="191">
        <v>60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42</v>
      </c>
      <c r="O130" s="71"/>
      <c r="P130" s="197">
        <f>O130*H130</f>
        <v>0</v>
      </c>
      <c r="Q130" s="197">
        <v>0</v>
      </c>
      <c r="R130" s="197">
        <f>Q130*H130</f>
        <v>0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130</v>
      </c>
      <c r="AT130" s="199" t="s">
        <v>126</v>
      </c>
      <c r="AU130" s="199" t="s">
        <v>88</v>
      </c>
      <c r="AY130" s="17" t="s">
        <v>124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85</v>
      </c>
      <c r="BK130" s="200">
        <f>ROUND(I130*H130,2)</f>
        <v>0</v>
      </c>
      <c r="BL130" s="17" t="s">
        <v>130</v>
      </c>
      <c r="BM130" s="199" t="s">
        <v>138</v>
      </c>
    </row>
    <row r="131" spans="2:51" s="13" customFormat="1" ht="10.2">
      <c r="B131" s="201"/>
      <c r="C131" s="202"/>
      <c r="D131" s="203" t="s">
        <v>132</v>
      </c>
      <c r="E131" s="204" t="s">
        <v>1</v>
      </c>
      <c r="F131" s="205" t="s">
        <v>139</v>
      </c>
      <c r="G131" s="202"/>
      <c r="H131" s="204" t="s">
        <v>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132</v>
      </c>
      <c r="AU131" s="211" t="s">
        <v>88</v>
      </c>
      <c r="AV131" s="13" t="s">
        <v>85</v>
      </c>
      <c r="AW131" s="13" t="s">
        <v>34</v>
      </c>
      <c r="AX131" s="13" t="s">
        <v>77</v>
      </c>
      <c r="AY131" s="211" t="s">
        <v>124</v>
      </c>
    </row>
    <row r="132" spans="2:51" s="14" customFormat="1" ht="10.2">
      <c r="B132" s="212"/>
      <c r="C132" s="213"/>
      <c r="D132" s="203" t="s">
        <v>132</v>
      </c>
      <c r="E132" s="214" t="s">
        <v>1</v>
      </c>
      <c r="F132" s="215" t="s">
        <v>140</v>
      </c>
      <c r="G132" s="213"/>
      <c r="H132" s="216">
        <v>60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132</v>
      </c>
      <c r="AU132" s="222" t="s">
        <v>88</v>
      </c>
      <c r="AV132" s="14" t="s">
        <v>88</v>
      </c>
      <c r="AW132" s="14" t="s">
        <v>34</v>
      </c>
      <c r="AX132" s="14" t="s">
        <v>85</v>
      </c>
      <c r="AY132" s="222" t="s">
        <v>124</v>
      </c>
    </row>
    <row r="133" spans="1:65" s="2" customFormat="1" ht="44.25" customHeight="1">
      <c r="A133" s="34"/>
      <c r="B133" s="35"/>
      <c r="C133" s="187" t="s">
        <v>141</v>
      </c>
      <c r="D133" s="187" t="s">
        <v>126</v>
      </c>
      <c r="E133" s="188" t="s">
        <v>142</v>
      </c>
      <c r="F133" s="189" t="s">
        <v>143</v>
      </c>
      <c r="G133" s="190" t="s">
        <v>144</v>
      </c>
      <c r="H133" s="191">
        <v>124.32</v>
      </c>
      <c r="I133" s="192"/>
      <c r="J133" s="193">
        <f>ROUND(I133*H133,2)</f>
        <v>0</v>
      </c>
      <c r="K133" s="194"/>
      <c r="L133" s="39"/>
      <c r="M133" s="195" t="s">
        <v>1</v>
      </c>
      <c r="N133" s="196" t="s">
        <v>42</v>
      </c>
      <c r="O133" s="71"/>
      <c r="P133" s="197">
        <f>O133*H133</f>
        <v>0</v>
      </c>
      <c r="Q133" s="197">
        <v>0</v>
      </c>
      <c r="R133" s="197">
        <f>Q133*H133</f>
        <v>0</v>
      </c>
      <c r="S133" s="197">
        <v>0</v>
      </c>
      <c r="T133" s="19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130</v>
      </c>
      <c r="AT133" s="199" t="s">
        <v>126</v>
      </c>
      <c r="AU133" s="199" t="s">
        <v>88</v>
      </c>
      <c r="AY133" s="17" t="s">
        <v>124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17" t="s">
        <v>85</v>
      </c>
      <c r="BK133" s="200">
        <f>ROUND(I133*H133,2)</f>
        <v>0</v>
      </c>
      <c r="BL133" s="17" t="s">
        <v>130</v>
      </c>
      <c r="BM133" s="199" t="s">
        <v>145</v>
      </c>
    </row>
    <row r="134" spans="2:51" s="13" customFormat="1" ht="10.2">
      <c r="B134" s="201"/>
      <c r="C134" s="202"/>
      <c r="D134" s="203" t="s">
        <v>132</v>
      </c>
      <c r="E134" s="204" t="s">
        <v>1</v>
      </c>
      <c r="F134" s="205" t="s">
        <v>146</v>
      </c>
      <c r="G134" s="202"/>
      <c r="H134" s="204" t="s">
        <v>1</v>
      </c>
      <c r="I134" s="206"/>
      <c r="J134" s="202"/>
      <c r="K134" s="202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132</v>
      </c>
      <c r="AU134" s="211" t="s">
        <v>88</v>
      </c>
      <c r="AV134" s="13" t="s">
        <v>85</v>
      </c>
      <c r="AW134" s="13" t="s">
        <v>34</v>
      </c>
      <c r="AX134" s="13" t="s">
        <v>77</v>
      </c>
      <c r="AY134" s="211" t="s">
        <v>124</v>
      </c>
    </row>
    <row r="135" spans="2:51" s="14" customFormat="1" ht="10.2">
      <c r="B135" s="212"/>
      <c r="C135" s="213"/>
      <c r="D135" s="203" t="s">
        <v>132</v>
      </c>
      <c r="E135" s="214" t="s">
        <v>1</v>
      </c>
      <c r="F135" s="215" t="s">
        <v>147</v>
      </c>
      <c r="G135" s="213"/>
      <c r="H135" s="216">
        <v>112.8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132</v>
      </c>
      <c r="AU135" s="222" t="s">
        <v>88</v>
      </c>
      <c r="AV135" s="14" t="s">
        <v>88</v>
      </c>
      <c r="AW135" s="14" t="s">
        <v>34</v>
      </c>
      <c r="AX135" s="14" t="s">
        <v>77</v>
      </c>
      <c r="AY135" s="222" t="s">
        <v>124</v>
      </c>
    </row>
    <row r="136" spans="2:51" s="13" customFormat="1" ht="10.2">
      <c r="B136" s="201"/>
      <c r="C136" s="202"/>
      <c r="D136" s="203" t="s">
        <v>132</v>
      </c>
      <c r="E136" s="204" t="s">
        <v>1</v>
      </c>
      <c r="F136" s="205" t="s">
        <v>148</v>
      </c>
      <c r="G136" s="202"/>
      <c r="H136" s="204" t="s">
        <v>1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132</v>
      </c>
      <c r="AU136" s="211" t="s">
        <v>88</v>
      </c>
      <c r="AV136" s="13" t="s">
        <v>85</v>
      </c>
      <c r="AW136" s="13" t="s">
        <v>34</v>
      </c>
      <c r="AX136" s="13" t="s">
        <v>77</v>
      </c>
      <c r="AY136" s="211" t="s">
        <v>124</v>
      </c>
    </row>
    <row r="137" spans="2:51" s="14" customFormat="1" ht="10.2">
      <c r="B137" s="212"/>
      <c r="C137" s="213"/>
      <c r="D137" s="203" t="s">
        <v>132</v>
      </c>
      <c r="E137" s="214" t="s">
        <v>1</v>
      </c>
      <c r="F137" s="215" t="s">
        <v>149</v>
      </c>
      <c r="G137" s="213"/>
      <c r="H137" s="216">
        <v>11.52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132</v>
      </c>
      <c r="AU137" s="222" t="s">
        <v>88</v>
      </c>
      <c r="AV137" s="14" t="s">
        <v>88</v>
      </c>
      <c r="AW137" s="14" t="s">
        <v>34</v>
      </c>
      <c r="AX137" s="14" t="s">
        <v>77</v>
      </c>
      <c r="AY137" s="222" t="s">
        <v>124</v>
      </c>
    </row>
    <row r="138" spans="2:51" s="15" customFormat="1" ht="10.2">
      <c r="B138" s="223"/>
      <c r="C138" s="224"/>
      <c r="D138" s="203" t="s">
        <v>132</v>
      </c>
      <c r="E138" s="225" t="s">
        <v>1</v>
      </c>
      <c r="F138" s="226" t="s">
        <v>150</v>
      </c>
      <c r="G138" s="224"/>
      <c r="H138" s="227">
        <v>124.32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AT138" s="233" t="s">
        <v>132</v>
      </c>
      <c r="AU138" s="233" t="s">
        <v>88</v>
      </c>
      <c r="AV138" s="15" t="s">
        <v>130</v>
      </c>
      <c r="AW138" s="15" t="s">
        <v>34</v>
      </c>
      <c r="AX138" s="15" t="s">
        <v>85</v>
      </c>
      <c r="AY138" s="233" t="s">
        <v>124</v>
      </c>
    </row>
    <row r="139" spans="1:65" s="2" customFormat="1" ht="37.8" customHeight="1">
      <c r="A139" s="34"/>
      <c r="B139" s="35"/>
      <c r="C139" s="187" t="s">
        <v>130</v>
      </c>
      <c r="D139" s="187" t="s">
        <v>126</v>
      </c>
      <c r="E139" s="188" t="s">
        <v>151</v>
      </c>
      <c r="F139" s="189" t="s">
        <v>152</v>
      </c>
      <c r="G139" s="190" t="s">
        <v>144</v>
      </c>
      <c r="H139" s="191">
        <v>51.84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42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130</v>
      </c>
      <c r="AT139" s="199" t="s">
        <v>126</v>
      </c>
      <c r="AU139" s="199" t="s">
        <v>88</v>
      </c>
      <c r="AY139" s="17" t="s">
        <v>124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85</v>
      </c>
      <c r="BK139" s="200">
        <f>ROUND(I139*H139,2)</f>
        <v>0</v>
      </c>
      <c r="BL139" s="17" t="s">
        <v>130</v>
      </c>
      <c r="BM139" s="199" t="s">
        <v>153</v>
      </c>
    </row>
    <row r="140" spans="2:51" s="13" customFormat="1" ht="10.2">
      <c r="B140" s="201"/>
      <c r="C140" s="202"/>
      <c r="D140" s="203" t="s">
        <v>132</v>
      </c>
      <c r="E140" s="204" t="s">
        <v>1</v>
      </c>
      <c r="F140" s="205" t="s">
        <v>154</v>
      </c>
      <c r="G140" s="202"/>
      <c r="H140" s="204" t="s">
        <v>1</v>
      </c>
      <c r="I140" s="206"/>
      <c r="J140" s="202"/>
      <c r="K140" s="202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132</v>
      </c>
      <c r="AU140" s="211" t="s">
        <v>88</v>
      </c>
      <c r="AV140" s="13" t="s">
        <v>85</v>
      </c>
      <c r="AW140" s="13" t="s">
        <v>34</v>
      </c>
      <c r="AX140" s="13" t="s">
        <v>77</v>
      </c>
      <c r="AY140" s="211" t="s">
        <v>124</v>
      </c>
    </row>
    <row r="141" spans="2:51" s="14" customFormat="1" ht="10.2">
      <c r="B141" s="212"/>
      <c r="C141" s="213"/>
      <c r="D141" s="203" t="s">
        <v>132</v>
      </c>
      <c r="E141" s="214" t="s">
        <v>1</v>
      </c>
      <c r="F141" s="215" t="s">
        <v>155</v>
      </c>
      <c r="G141" s="213"/>
      <c r="H141" s="216">
        <v>51.84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132</v>
      </c>
      <c r="AU141" s="222" t="s">
        <v>88</v>
      </c>
      <c r="AV141" s="14" t="s">
        <v>88</v>
      </c>
      <c r="AW141" s="14" t="s">
        <v>34</v>
      </c>
      <c r="AX141" s="14" t="s">
        <v>85</v>
      </c>
      <c r="AY141" s="222" t="s">
        <v>124</v>
      </c>
    </row>
    <row r="142" spans="1:65" s="2" customFormat="1" ht="37.8" customHeight="1">
      <c r="A142" s="34"/>
      <c r="B142" s="35"/>
      <c r="C142" s="187" t="s">
        <v>156</v>
      </c>
      <c r="D142" s="187" t="s">
        <v>126</v>
      </c>
      <c r="E142" s="188" t="s">
        <v>157</v>
      </c>
      <c r="F142" s="189" t="s">
        <v>158</v>
      </c>
      <c r="G142" s="190" t="s">
        <v>144</v>
      </c>
      <c r="H142" s="191">
        <v>3.72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42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130</v>
      </c>
      <c r="AT142" s="199" t="s">
        <v>126</v>
      </c>
      <c r="AU142" s="199" t="s">
        <v>88</v>
      </c>
      <c r="AY142" s="17" t="s">
        <v>124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85</v>
      </c>
      <c r="BK142" s="200">
        <f>ROUND(I142*H142,2)</f>
        <v>0</v>
      </c>
      <c r="BL142" s="17" t="s">
        <v>130</v>
      </c>
      <c r="BM142" s="199" t="s">
        <v>159</v>
      </c>
    </row>
    <row r="143" spans="2:51" s="13" customFormat="1" ht="10.2">
      <c r="B143" s="201"/>
      <c r="C143" s="202"/>
      <c r="D143" s="203" t="s">
        <v>132</v>
      </c>
      <c r="E143" s="204" t="s">
        <v>1</v>
      </c>
      <c r="F143" s="205" t="s">
        <v>160</v>
      </c>
      <c r="G143" s="202"/>
      <c r="H143" s="204" t="s">
        <v>1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132</v>
      </c>
      <c r="AU143" s="211" t="s">
        <v>88</v>
      </c>
      <c r="AV143" s="13" t="s">
        <v>85</v>
      </c>
      <c r="AW143" s="13" t="s">
        <v>34</v>
      </c>
      <c r="AX143" s="13" t="s">
        <v>77</v>
      </c>
      <c r="AY143" s="211" t="s">
        <v>124</v>
      </c>
    </row>
    <row r="144" spans="2:51" s="14" customFormat="1" ht="10.2">
      <c r="B144" s="212"/>
      <c r="C144" s="213"/>
      <c r="D144" s="203" t="s">
        <v>132</v>
      </c>
      <c r="E144" s="214" t="s">
        <v>1</v>
      </c>
      <c r="F144" s="215" t="s">
        <v>161</v>
      </c>
      <c r="G144" s="213"/>
      <c r="H144" s="216">
        <v>1.8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132</v>
      </c>
      <c r="AU144" s="222" t="s">
        <v>88</v>
      </c>
      <c r="AV144" s="14" t="s">
        <v>88</v>
      </c>
      <c r="AW144" s="14" t="s">
        <v>34</v>
      </c>
      <c r="AX144" s="14" t="s">
        <v>77</v>
      </c>
      <c r="AY144" s="222" t="s">
        <v>124</v>
      </c>
    </row>
    <row r="145" spans="2:51" s="13" customFormat="1" ht="10.2">
      <c r="B145" s="201"/>
      <c r="C145" s="202"/>
      <c r="D145" s="203" t="s">
        <v>132</v>
      </c>
      <c r="E145" s="204" t="s">
        <v>1</v>
      </c>
      <c r="F145" s="205" t="s">
        <v>162</v>
      </c>
      <c r="G145" s="202"/>
      <c r="H145" s="204" t="s">
        <v>1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132</v>
      </c>
      <c r="AU145" s="211" t="s">
        <v>88</v>
      </c>
      <c r="AV145" s="13" t="s">
        <v>85</v>
      </c>
      <c r="AW145" s="13" t="s">
        <v>34</v>
      </c>
      <c r="AX145" s="13" t="s">
        <v>77</v>
      </c>
      <c r="AY145" s="211" t="s">
        <v>124</v>
      </c>
    </row>
    <row r="146" spans="2:51" s="14" customFormat="1" ht="10.2">
      <c r="B146" s="212"/>
      <c r="C146" s="213"/>
      <c r="D146" s="203" t="s">
        <v>132</v>
      </c>
      <c r="E146" s="214" t="s">
        <v>1</v>
      </c>
      <c r="F146" s="215" t="s">
        <v>163</v>
      </c>
      <c r="G146" s="213"/>
      <c r="H146" s="216">
        <v>1.92</v>
      </c>
      <c r="I146" s="217"/>
      <c r="J146" s="213"/>
      <c r="K146" s="213"/>
      <c r="L146" s="218"/>
      <c r="M146" s="219"/>
      <c r="N146" s="220"/>
      <c r="O146" s="220"/>
      <c r="P146" s="220"/>
      <c r="Q146" s="220"/>
      <c r="R146" s="220"/>
      <c r="S146" s="220"/>
      <c r="T146" s="221"/>
      <c r="AT146" s="222" t="s">
        <v>132</v>
      </c>
      <c r="AU146" s="222" t="s">
        <v>88</v>
      </c>
      <c r="AV146" s="14" t="s">
        <v>88</v>
      </c>
      <c r="AW146" s="14" t="s">
        <v>34</v>
      </c>
      <c r="AX146" s="14" t="s">
        <v>77</v>
      </c>
      <c r="AY146" s="222" t="s">
        <v>124</v>
      </c>
    </row>
    <row r="147" spans="2:51" s="15" customFormat="1" ht="10.2">
      <c r="B147" s="223"/>
      <c r="C147" s="224"/>
      <c r="D147" s="203" t="s">
        <v>132</v>
      </c>
      <c r="E147" s="225" t="s">
        <v>1</v>
      </c>
      <c r="F147" s="226" t="s">
        <v>150</v>
      </c>
      <c r="G147" s="224"/>
      <c r="H147" s="227">
        <v>3.72</v>
      </c>
      <c r="I147" s="228"/>
      <c r="J147" s="224"/>
      <c r="K147" s="224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132</v>
      </c>
      <c r="AU147" s="233" t="s">
        <v>88</v>
      </c>
      <c r="AV147" s="15" t="s">
        <v>130</v>
      </c>
      <c r="AW147" s="15" t="s">
        <v>34</v>
      </c>
      <c r="AX147" s="15" t="s">
        <v>85</v>
      </c>
      <c r="AY147" s="233" t="s">
        <v>124</v>
      </c>
    </row>
    <row r="148" spans="1:65" s="2" customFormat="1" ht="44.25" customHeight="1">
      <c r="A148" s="34"/>
      <c r="B148" s="35"/>
      <c r="C148" s="187" t="s">
        <v>164</v>
      </c>
      <c r="D148" s="187" t="s">
        <v>126</v>
      </c>
      <c r="E148" s="188" t="s">
        <v>165</v>
      </c>
      <c r="F148" s="189" t="s">
        <v>166</v>
      </c>
      <c r="G148" s="190" t="s">
        <v>144</v>
      </c>
      <c r="H148" s="191">
        <v>5.78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42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130</v>
      </c>
      <c r="AT148" s="199" t="s">
        <v>126</v>
      </c>
      <c r="AU148" s="199" t="s">
        <v>88</v>
      </c>
      <c r="AY148" s="17" t="s">
        <v>124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85</v>
      </c>
      <c r="BK148" s="200">
        <f>ROUND(I148*H148,2)</f>
        <v>0</v>
      </c>
      <c r="BL148" s="17" t="s">
        <v>130</v>
      </c>
      <c r="BM148" s="199" t="s">
        <v>167</v>
      </c>
    </row>
    <row r="149" spans="2:51" s="13" customFormat="1" ht="10.2">
      <c r="B149" s="201"/>
      <c r="C149" s="202"/>
      <c r="D149" s="203" t="s">
        <v>132</v>
      </c>
      <c r="E149" s="204" t="s">
        <v>1</v>
      </c>
      <c r="F149" s="205" t="s">
        <v>168</v>
      </c>
      <c r="G149" s="202"/>
      <c r="H149" s="204" t="s">
        <v>1</v>
      </c>
      <c r="I149" s="206"/>
      <c r="J149" s="202"/>
      <c r="K149" s="202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132</v>
      </c>
      <c r="AU149" s="211" t="s">
        <v>88</v>
      </c>
      <c r="AV149" s="13" t="s">
        <v>85</v>
      </c>
      <c r="AW149" s="13" t="s">
        <v>34</v>
      </c>
      <c r="AX149" s="13" t="s">
        <v>77</v>
      </c>
      <c r="AY149" s="211" t="s">
        <v>124</v>
      </c>
    </row>
    <row r="150" spans="2:51" s="14" customFormat="1" ht="10.2">
      <c r="B150" s="212"/>
      <c r="C150" s="213"/>
      <c r="D150" s="203" t="s">
        <v>132</v>
      </c>
      <c r="E150" s="214" t="s">
        <v>1</v>
      </c>
      <c r="F150" s="215" t="s">
        <v>169</v>
      </c>
      <c r="G150" s="213"/>
      <c r="H150" s="216">
        <v>1.568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132</v>
      </c>
      <c r="AU150" s="222" t="s">
        <v>88</v>
      </c>
      <c r="AV150" s="14" t="s">
        <v>88</v>
      </c>
      <c r="AW150" s="14" t="s">
        <v>34</v>
      </c>
      <c r="AX150" s="14" t="s">
        <v>77</v>
      </c>
      <c r="AY150" s="222" t="s">
        <v>124</v>
      </c>
    </row>
    <row r="151" spans="2:51" s="13" customFormat="1" ht="10.2">
      <c r="B151" s="201"/>
      <c r="C151" s="202"/>
      <c r="D151" s="203" t="s">
        <v>132</v>
      </c>
      <c r="E151" s="204" t="s">
        <v>1</v>
      </c>
      <c r="F151" s="205" t="s">
        <v>170</v>
      </c>
      <c r="G151" s="202"/>
      <c r="H151" s="204" t="s">
        <v>1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132</v>
      </c>
      <c r="AU151" s="211" t="s">
        <v>88</v>
      </c>
      <c r="AV151" s="13" t="s">
        <v>85</v>
      </c>
      <c r="AW151" s="13" t="s">
        <v>34</v>
      </c>
      <c r="AX151" s="13" t="s">
        <v>77</v>
      </c>
      <c r="AY151" s="211" t="s">
        <v>124</v>
      </c>
    </row>
    <row r="152" spans="2:51" s="14" customFormat="1" ht="10.2">
      <c r="B152" s="212"/>
      <c r="C152" s="213"/>
      <c r="D152" s="203" t="s">
        <v>132</v>
      </c>
      <c r="E152" s="214" t="s">
        <v>1</v>
      </c>
      <c r="F152" s="215" t="s">
        <v>171</v>
      </c>
      <c r="G152" s="213"/>
      <c r="H152" s="216">
        <v>4.212</v>
      </c>
      <c r="I152" s="217"/>
      <c r="J152" s="213"/>
      <c r="K152" s="213"/>
      <c r="L152" s="218"/>
      <c r="M152" s="219"/>
      <c r="N152" s="220"/>
      <c r="O152" s="220"/>
      <c r="P152" s="220"/>
      <c r="Q152" s="220"/>
      <c r="R152" s="220"/>
      <c r="S152" s="220"/>
      <c r="T152" s="221"/>
      <c r="AT152" s="222" t="s">
        <v>132</v>
      </c>
      <c r="AU152" s="222" t="s">
        <v>88</v>
      </c>
      <c r="AV152" s="14" t="s">
        <v>88</v>
      </c>
      <c r="AW152" s="14" t="s">
        <v>34</v>
      </c>
      <c r="AX152" s="14" t="s">
        <v>77</v>
      </c>
      <c r="AY152" s="222" t="s">
        <v>124</v>
      </c>
    </row>
    <row r="153" spans="2:51" s="15" customFormat="1" ht="10.2">
      <c r="B153" s="223"/>
      <c r="C153" s="224"/>
      <c r="D153" s="203" t="s">
        <v>132</v>
      </c>
      <c r="E153" s="225" t="s">
        <v>1</v>
      </c>
      <c r="F153" s="226" t="s">
        <v>150</v>
      </c>
      <c r="G153" s="224"/>
      <c r="H153" s="227">
        <v>5.78</v>
      </c>
      <c r="I153" s="228"/>
      <c r="J153" s="224"/>
      <c r="K153" s="224"/>
      <c r="L153" s="229"/>
      <c r="M153" s="230"/>
      <c r="N153" s="231"/>
      <c r="O153" s="231"/>
      <c r="P153" s="231"/>
      <c r="Q153" s="231"/>
      <c r="R153" s="231"/>
      <c r="S153" s="231"/>
      <c r="T153" s="232"/>
      <c r="AT153" s="233" t="s">
        <v>132</v>
      </c>
      <c r="AU153" s="233" t="s">
        <v>88</v>
      </c>
      <c r="AV153" s="15" t="s">
        <v>130</v>
      </c>
      <c r="AW153" s="15" t="s">
        <v>34</v>
      </c>
      <c r="AX153" s="15" t="s">
        <v>85</v>
      </c>
      <c r="AY153" s="233" t="s">
        <v>124</v>
      </c>
    </row>
    <row r="154" spans="1:65" s="2" customFormat="1" ht="44.25" customHeight="1">
      <c r="A154" s="34"/>
      <c r="B154" s="35"/>
      <c r="C154" s="187" t="s">
        <v>172</v>
      </c>
      <c r="D154" s="187" t="s">
        <v>126</v>
      </c>
      <c r="E154" s="188" t="s">
        <v>173</v>
      </c>
      <c r="F154" s="189" t="s">
        <v>174</v>
      </c>
      <c r="G154" s="190" t="s">
        <v>144</v>
      </c>
      <c r="H154" s="191">
        <v>7.981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42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130</v>
      </c>
      <c r="AT154" s="199" t="s">
        <v>126</v>
      </c>
      <c r="AU154" s="199" t="s">
        <v>88</v>
      </c>
      <c r="AY154" s="17" t="s">
        <v>124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85</v>
      </c>
      <c r="BK154" s="200">
        <f>ROUND(I154*H154,2)</f>
        <v>0</v>
      </c>
      <c r="BL154" s="17" t="s">
        <v>130</v>
      </c>
      <c r="BM154" s="199" t="s">
        <v>175</v>
      </c>
    </row>
    <row r="155" spans="2:51" s="13" customFormat="1" ht="10.2">
      <c r="B155" s="201"/>
      <c r="C155" s="202"/>
      <c r="D155" s="203" t="s">
        <v>132</v>
      </c>
      <c r="E155" s="204" t="s">
        <v>1</v>
      </c>
      <c r="F155" s="205" t="s">
        <v>176</v>
      </c>
      <c r="G155" s="202"/>
      <c r="H155" s="204" t="s">
        <v>1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132</v>
      </c>
      <c r="AU155" s="211" t="s">
        <v>88</v>
      </c>
      <c r="AV155" s="13" t="s">
        <v>85</v>
      </c>
      <c r="AW155" s="13" t="s">
        <v>34</v>
      </c>
      <c r="AX155" s="13" t="s">
        <v>77</v>
      </c>
      <c r="AY155" s="211" t="s">
        <v>124</v>
      </c>
    </row>
    <row r="156" spans="2:51" s="14" customFormat="1" ht="10.2">
      <c r="B156" s="212"/>
      <c r="C156" s="213"/>
      <c r="D156" s="203" t="s">
        <v>132</v>
      </c>
      <c r="E156" s="214" t="s">
        <v>1</v>
      </c>
      <c r="F156" s="215" t="s">
        <v>177</v>
      </c>
      <c r="G156" s="213"/>
      <c r="H156" s="216">
        <v>1.781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132</v>
      </c>
      <c r="AU156" s="222" t="s">
        <v>88</v>
      </c>
      <c r="AV156" s="14" t="s">
        <v>88</v>
      </c>
      <c r="AW156" s="14" t="s">
        <v>34</v>
      </c>
      <c r="AX156" s="14" t="s">
        <v>77</v>
      </c>
      <c r="AY156" s="222" t="s">
        <v>124</v>
      </c>
    </row>
    <row r="157" spans="2:51" s="13" customFormat="1" ht="10.2">
      <c r="B157" s="201"/>
      <c r="C157" s="202"/>
      <c r="D157" s="203" t="s">
        <v>132</v>
      </c>
      <c r="E157" s="204" t="s">
        <v>1</v>
      </c>
      <c r="F157" s="205" t="s">
        <v>178</v>
      </c>
      <c r="G157" s="202"/>
      <c r="H157" s="204" t="s">
        <v>1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132</v>
      </c>
      <c r="AU157" s="211" t="s">
        <v>88</v>
      </c>
      <c r="AV157" s="13" t="s">
        <v>85</v>
      </c>
      <c r="AW157" s="13" t="s">
        <v>34</v>
      </c>
      <c r="AX157" s="13" t="s">
        <v>77</v>
      </c>
      <c r="AY157" s="211" t="s">
        <v>124</v>
      </c>
    </row>
    <row r="158" spans="2:51" s="14" customFormat="1" ht="10.2">
      <c r="B158" s="212"/>
      <c r="C158" s="213"/>
      <c r="D158" s="203" t="s">
        <v>132</v>
      </c>
      <c r="E158" s="214" t="s">
        <v>1</v>
      </c>
      <c r="F158" s="215" t="s">
        <v>179</v>
      </c>
      <c r="G158" s="213"/>
      <c r="H158" s="216">
        <v>3</v>
      </c>
      <c r="I158" s="217"/>
      <c r="J158" s="213"/>
      <c r="K158" s="213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132</v>
      </c>
      <c r="AU158" s="222" t="s">
        <v>88</v>
      </c>
      <c r="AV158" s="14" t="s">
        <v>88</v>
      </c>
      <c r="AW158" s="14" t="s">
        <v>34</v>
      </c>
      <c r="AX158" s="14" t="s">
        <v>77</v>
      </c>
      <c r="AY158" s="222" t="s">
        <v>124</v>
      </c>
    </row>
    <row r="159" spans="2:51" s="13" customFormat="1" ht="10.2">
      <c r="B159" s="201"/>
      <c r="C159" s="202"/>
      <c r="D159" s="203" t="s">
        <v>132</v>
      </c>
      <c r="E159" s="204" t="s">
        <v>1</v>
      </c>
      <c r="F159" s="205" t="s">
        <v>180</v>
      </c>
      <c r="G159" s="202"/>
      <c r="H159" s="204" t="s">
        <v>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132</v>
      </c>
      <c r="AU159" s="211" t="s">
        <v>88</v>
      </c>
      <c r="AV159" s="13" t="s">
        <v>85</v>
      </c>
      <c r="AW159" s="13" t="s">
        <v>34</v>
      </c>
      <c r="AX159" s="13" t="s">
        <v>77</v>
      </c>
      <c r="AY159" s="211" t="s">
        <v>124</v>
      </c>
    </row>
    <row r="160" spans="2:51" s="14" customFormat="1" ht="10.2">
      <c r="B160" s="212"/>
      <c r="C160" s="213"/>
      <c r="D160" s="203" t="s">
        <v>132</v>
      </c>
      <c r="E160" s="214" t="s">
        <v>1</v>
      </c>
      <c r="F160" s="215" t="s">
        <v>181</v>
      </c>
      <c r="G160" s="213"/>
      <c r="H160" s="216">
        <v>3.2</v>
      </c>
      <c r="I160" s="217"/>
      <c r="J160" s="213"/>
      <c r="K160" s="213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132</v>
      </c>
      <c r="AU160" s="222" t="s">
        <v>88</v>
      </c>
      <c r="AV160" s="14" t="s">
        <v>88</v>
      </c>
      <c r="AW160" s="14" t="s">
        <v>34</v>
      </c>
      <c r="AX160" s="14" t="s">
        <v>77</v>
      </c>
      <c r="AY160" s="222" t="s">
        <v>124</v>
      </c>
    </row>
    <row r="161" spans="2:51" s="15" customFormat="1" ht="10.2">
      <c r="B161" s="223"/>
      <c r="C161" s="224"/>
      <c r="D161" s="203" t="s">
        <v>132</v>
      </c>
      <c r="E161" s="225" t="s">
        <v>1</v>
      </c>
      <c r="F161" s="226" t="s">
        <v>150</v>
      </c>
      <c r="G161" s="224"/>
      <c r="H161" s="227">
        <v>7.981</v>
      </c>
      <c r="I161" s="228"/>
      <c r="J161" s="224"/>
      <c r="K161" s="224"/>
      <c r="L161" s="229"/>
      <c r="M161" s="230"/>
      <c r="N161" s="231"/>
      <c r="O161" s="231"/>
      <c r="P161" s="231"/>
      <c r="Q161" s="231"/>
      <c r="R161" s="231"/>
      <c r="S161" s="231"/>
      <c r="T161" s="232"/>
      <c r="AT161" s="233" t="s">
        <v>132</v>
      </c>
      <c r="AU161" s="233" t="s">
        <v>88</v>
      </c>
      <c r="AV161" s="15" t="s">
        <v>130</v>
      </c>
      <c r="AW161" s="15" t="s">
        <v>34</v>
      </c>
      <c r="AX161" s="15" t="s">
        <v>85</v>
      </c>
      <c r="AY161" s="233" t="s">
        <v>124</v>
      </c>
    </row>
    <row r="162" spans="1:65" s="2" customFormat="1" ht="62.7" customHeight="1">
      <c r="A162" s="34"/>
      <c r="B162" s="35"/>
      <c r="C162" s="187" t="s">
        <v>182</v>
      </c>
      <c r="D162" s="187" t="s">
        <v>126</v>
      </c>
      <c r="E162" s="188" t="s">
        <v>183</v>
      </c>
      <c r="F162" s="189" t="s">
        <v>184</v>
      </c>
      <c r="G162" s="190" t="s">
        <v>144</v>
      </c>
      <c r="H162" s="191">
        <v>20.8</v>
      </c>
      <c r="I162" s="192"/>
      <c r="J162" s="193">
        <f>ROUND(I162*H162,2)</f>
        <v>0</v>
      </c>
      <c r="K162" s="194"/>
      <c r="L162" s="39"/>
      <c r="M162" s="195" t="s">
        <v>1</v>
      </c>
      <c r="N162" s="196" t="s">
        <v>42</v>
      </c>
      <c r="O162" s="71"/>
      <c r="P162" s="197">
        <f>O162*H162</f>
        <v>0</v>
      </c>
      <c r="Q162" s="197">
        <v>0</v>
      </c>
      <c r="R162" s="197">
        <f>Q162*H162</f>
        <v>0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130</v>
      </c>
      <c r="AT162" s="199" t="s">
        <v>126</v>
      </c>
      <c r="AU162" s="199" t="s">
        <v>88</v>
      </c>
      <c r="AY162" s="17" t="s">
        <v>124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85</v>
      </c>
      <c r="BK162" s="200">
        <f>ROUND(I162*H162,2)</f>
        <v>0</v>
      </c>
      <c r="BL162" s="17" t="s">
        <v>130</v>
      </c>
      <c r="BM162" s="199" t="s">
        <v>185</v>
      </c>
    </row>
    <row r="163" spans="2:51" s="13" customFormat="1" ht="10.2">
      <c r="B163" s="201"/>
      <c r="C163" s="202"/>
      <c r="D163" s="203" t="s">
        <v>132</v>
      </c>
      <c r="E163" s="204" t="s">
        <v>1</v>
      </c>
      <c r="F163" s="205" t="s">
        <v>186</v>
      </c>
      <c r="G163" s="202"/>
      <c r="H163" s="204" t="s">
        <v>1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132</v>
      </c>
      <c r="AU163" s="211" t="s">
        <v>88</v>
      </c>
      <c r="AV163" s="13" t="s">
        <v>85</v>
      </c>
      <c r="AW163" s="13" t="s">
        <v>34</v>
      </c>
      <c r="AX163" s="13" t="s">
        <v>77</v>
      </c>
      <c r="AY163" s="211" t="s">
        <v>124</v>
      </c>
    </row>
    <row r="164" spans="2:51" s="14" customFormat="1" ht="10.2">
      <c r="B164" s="212"/>
      <c r="C164" s="213"/>
      <c r="D164" s="203" t="s">
        <v>132</v>
      </c>
      <c r="E164" s="214" t="s">
        <v>1</v>
      </c>
      <c r="F164" s="215" t="s">
        <v>187</v>
      </c>
      <c r="G164" s="213"/>
      <c r="H164" s="216">
        <v>20.8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132</v>
      </c>
      <c r="AU164" s="222" t="s">
        <v>88</v>
      </c>
      <c r="AV164" s="14" t="s">
        <v>88</v>
      </c>
      <c r="AW164" s="14" t="s">
        <v>34</v>
      </c>
      <c r="AX164" s="14" t="s">
        <v>85</v>
      </c>
      <c r="AY164" s="222" t="s">
        <v>124</v>
      </c>
    </row>
    <row r="165" spans="1:65" s="2" customFormat="1" ht="62.7" customHeight="1">
      <c r="A165" s="34"/>
      <c r="B165" s="35"/>
      <c r="C165" s="187" t="s">
        <v>188</v>
      </c>
      <c r="D165" s="187" t="s">
        <v>126</v>
      </c>
      <c r="E165" s="188" t="s">
        <v>189</v>
      </c>
      <c r="F165" s="189" t="s">
        <v>190</v>
      </c>
      <c r="G165" s="190" t="s">
        <v>144</v>
      </c>
      <c r="H165" s="191">
        <v>514.8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42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130</v>
      </c>
      <c r="AT165" s="199" t="s">
        <v>126</v>
      </c>
      <c r="AU165" s="199" t="s">
        <v>88</v>
      </c>
      <c r="AY165" s="17" t="s">
        <v>124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85</v>
      </c>
      <c r="BK165" s="200">
        <f>ROUND(I165*H165,2)</f>
        <v>0</v>
      </c>
      <c r="BL165" s="17" t="s">
        <v>130</v>
      </c>
      <c r="BM165" s="199" t="s">
        <v>191</v>
      </c>
    </row>
    <row r="166" spans="2:51" s="13" customFormat="1" ht="10.2">
      <c r="B166" s="201"/>
      <c r="C166" s="202"/>
      <c r="D166" s="203" t="s">
        <v>132</v>
      </c>
      <c r="E166" s="204" t="s">
        <v>1</v>
      </c>
      <c r="F166" s="205" t="s">
        <v>192</v>
      </c>
      <c r="G166" s="202"/>
      <c r="H166" s="204" t="s">
        <v>1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132</v>
      </c>
      <c r="AU166" s="211" t="s">
        <v>88</v>
      </c>
      <c r="AV166" s="13" t="s">
        <v>85</v>
      </c>
      <c r="AW166" s="13" t="s">
        <v>34</v>
      </c>
      <c r="AX166" s="13" t="s">
        <v>77</v>
      </c>
      <c r="AY166" s="211" t="s">
        <v>124</v>
      </c>
    </row>
    <row r="167" spans="2:51" s="14" customFormat="1" ht="10.2">
      <c r="B167" s="212"/>
      <c r="C167" s="213"/>
      <c r="D167" s="203" t="s">
        <v>132</v>
      </c>
      <c r="E167" s="214" t="s">
        <v>1</v>
      </c>
      <c r="F167" s="215" t="s">
        <v>193</v>
      </c>
      <c r="G167" s="213"/>
      <c r="H167" s="216">
        <v>38.2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132</v>
      </c>
      <c r="AU167" s="222" t="s">
        <v>88</v>
      </c>
      <c r="AV167" s="14" t="s">
        <v>88</v>
      </c>
      <c r="AW167" s="14" t="s">
        <v>34</v>
      </c>
      <c r="AX167" s="14" t="s">
        <v>77</v>
      </c>
      <c r="AY167" s="222" t="s">
        <v>124</v>
      </c>
    </row>
    <row r="168" spans="2:51" s="13" customFormat="1" ht="10.2">
      <c r="B168" s="201"/>
      <c r="C168" s="202"/>
      <c r="D168" s="203" t="s">
        <v>132</v>
      </c>
      <c r="E168" s="204" t="s">
        <v>1</v>
      </c>
      <c r="F168" s="205" t="s">
        <v>194</v>
      </c>
      <c r="G168" s="202"/>
      <c r="H168" s="204" t="s">
        <v>1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132</v>
      </c>
      <c r="AU168" s="211" t="s">
        <v>88</v>
      </c>
      <c r="AV168" s="13" t="s">
        <v>85</v>
      </c>
      <c r="AW168" s="13" t="s">
        <v>34</v>
      </c>
      <c r="AX168" s="13" t="s">
        <v>77</v>
      </c>
      <c r="AY168" s="211" t="s">
        <v>124</v>
      </c>
    </row>
    <row r="169" spans="2:51" s="14" customFormat="1" ht="10.2">
      <c r="B169" s="212"/>
      <c r="C169" s="213"/>
      <c r="D169" s="203" t="s">
        <v>132</v>
      </c>
      <c r="E169" s="214" t="s">
        <v>1</v>
      </c>
      <c r="F169" s="215" t="s">
        <v>195</v>
      </c>
      <c r="G169" s="213"/>
      <c r="H169" s="216">
        <v>476.6</v>
      </c>
      <c r="I169" s="217"/>
      <c r="J169" s="213"/>
      <c r="K169" s="213"/>
      <c r="L169" s="218"/>
      <c r="M169" s="219"/>
      <c r="N169" s="220"/>
      <c r="O169" s="220"/>
      <c r="P169" s="220"/>
      <c r="Q169" s="220"/>
      <c r="R169" s="220"/>
      <c r="S169" s="220"/>
      <c r="T169" s="221"/>
      <c r="AT169" s="222" t="s">
        <v>132</v>
      </c>
      <c r="AU169" s="222" t="s">
        <v>88</v>
      </c>
      <c r="AV169" s="14" t="s">
        <v>88</v>
      </c>
      <c r="AW169" s="14" t="s">
        <v>34</v>
      </c>
      <c r="AX169" s="14" t="s">
        <v>77</v>
      </c>
      <c r="AY169" s="222" t="s">
        <v>124</v>
      </c>
    </row>
    <row r="170" spans="2:51" s="15" customFormat="1" ht="10.2">
      <c r="B170" s="223"/>
      <c r="C170" s="224"/>
      <c r="D170" s="203" t="s">
        <v>132</v>
      </c>
      <c r="E170" s="225" t="s">
        <v>1</v>
      </c>
      <c r="F170" s="226" t="s">
        <v>150</v>
      </c>
      <c r="G170" s="224"/>
      <c r="H170" s="227">
        <v>514.8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132</v>
      </c>
      <c r="AU170" s="233" t="s">
        <v>88</v>
      </c>
      <c r="AV170" s="15" t="s">
        <v>130</v>
      </c>
      <c r="AW170" s="15" t="s">
        <v>34</v>
      </c>
      <c r="AX170" s="15" t="s">
        <v>85</v>
      </c>
      <c r="AY170" s="233" t="s">
        <v>124</v>
      </c>
    </row>
    <row r="171" spans="1:65" s="2" customFormat="1" ht="24.15" customHeight="1">
      <c r="A171" s="34"/>
      <c r="B171" s="35"/>
      <c r="C171" s="187" t="s">
        <v>196</v>
      </c>
      <c r="D171" s="187" t="s">
        <v>126</v>
      </c>
      <c r="E171" s="188" t="s">
        <v>197</v>
      </c>
      <c r="F171" s="189" t="s">
        <v>198</v>
      </c>
      <c r="G171" s="190" t="s">
        <v>144</v>
      </c>
      <c r="H171" s="191">
        <v>38.2</v>
      </c>
      <c r="I171" s="192"/>
      <c r="J171" s="193">
        <f>ROUND(I171*H171,2)</f>
        <v>0</v>
      </c>
      <c r="K171" s="194"/>
      <c r="L171" s="39"/>
      <c r="M171" s="195" t="s">
        <v>1</v>
      </c>
      <c r="N171" s="196" t="s">
        <v>42</v>
      </c>
      <c r="O171" s="71"/>
      <c r="P171" s="197">
        <f>O171*H171</f>
        <v>0</v>
      </c>
      <c r="Q171" s="197">
        <v>0</v>
      </c>
      <c r="R171" s="197">
        <f>Q171*H171</f>
        <v>0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130</v>
      </c>
      <c r="AT171" s="199" t="s">
        <v>126</v>
      </c>
      <c r="AU171" s="199" t="s">
        <v>88</v>
      </c>
      <c r="AY171" s="17" t="s">
        <v>124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85</v>
      </c>
      <c r="BK171" s="200">
        <f>ROUND(I171*H171,2)</f>
        <v>0</v>
      </c>
      <c r="BL171" s="17" t="s">
        <v>130</v>
      </c>
      <c r="BM171" s="199" t="s">
        <v>199</v>
      </c>
    </row>
    <row r="172" spans="2:51" s="13" customFormat="1" ht="10.2">
      <c r="B172" s="201"/>
      <c r="C172" s="202"/>
      <c r="D172" s="203" t="s">
        <v>132</v>
      </c>
      <c r="E172" s="204" t="s">
        <v>1</v>
      </c>
      <c r="F172" s="205" t="s">
        <v>192</v>
      </c>
      <c r="G172" s="202"/>
      <c r="H172" s="204" t="s">
        <v>1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132</v>
      </c>
      <c r="AU172" s="211" t="s">
        <v>88</v>
      </c>
      <c r="AV172" s="13" t="s">
        <v>85</v>
      </c>
      <c r="AW172" s="13" t="s">
        <v>34</v>
      </c>
      <c r="AX172" s="13" t="s">
        <v>77</v>
      </c>
      <c r="AY172" s="211" t="s">
        <v>124</v>
      </c>
    </row>
    <row r="173" spans="2:51" s="14" customFormat="1" ht="10.2">
      <c r="B173" s="212"/>
      <c r="C173" s="213"/>
      <c r="D173" s="203" t="s">
        <v>132</v>
      </c>
      <c r="E173" s="214" t="s">
        <v>1</v>
      </c>
      <c r="F173" s="215" t="s">
        <v>193</v>
      </c>
      <c r="G173" s="213"/>
      <c r="H173" s="216">
        <v>38.2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132</v>
      </c>
      <c r="AU173" s="222" t="s">
        <v>88</v>
      </c>
      <c r="AV173" s="14" t="s">
        <v>88</v>
      </c>
      <c r="AW173" s="14" t="s">
        <v>34</v>
      </c>
      <c r="AX173" s="14" t="s">
        <v>85</v>
      </c>
      <c r="AY173" s="222" t="s">
        <v>124</v>
      </c>
    </row>
    <row r="174" spans="1:65" s="2" customFormat="1" ht="44.25" customHeight="1">
      <c r="A174" s="34"/>
      <c r="B174" s="35"/>
      <c r="C174" s="187" t="s">
        <v>200</v>
      </c>
      <c r="D174" s="187" t="s">
        <v>126</v>
      </c>
      <c r="E174" s="188" t="s">
        <v>201</v>
      </c>
      <c r="F174" s="189" t="s">
        <v>202</v>
      </c>
      <c r="G174" s="190" t="s">
        <v>144</v>
      </c>
      <c r="H174" s="191">
        <v>20.8</v>
      </c>
      <c r="I174" s="192"/>
      <c r="J174" s="193">
        <f>ROUND(I174*H174,2)</f>
        <v>0</v>
      </c>
      <c r="K174" s="194"/>
      <c r="L174" s="39"/>
      <c r="M174" s="195" t="s">
        <v>1</v>
      </c>
      <c r="N174" s="196" t="s">
        <v>42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130</v>
      </c>
      <c r="AT174" s="199" t="s">
        <v>126</v>
      </c>
      <c r="AU174" s="199" t="s">
        <v>88</v>
      </c>
      <c r="AY174" s="17" t="s">
        <v>124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85</v>
      </c>
      <c r="BK174" s="200">
        <f>ROUND(I174*H174,2)</f>
        <v>0</v>
      </c>
      <c r="BL174" s="17" t="s">
        <v>130</v>
      </c>
      <c r="BM174" s="199" t="s">
        <v>203</v>
      </c>
    </row>
    <row r="175" spans="2:51" s="13" customFormat="1" ht="10.2">
      <c r="B175" s="201"/>
      <c r="C175" s="202"/>
      <c r="D175" s="203" t="s">
        <v>132</v>
      </c>
      <c r="E175" s="204" t="s">
        <v>1</v>
      </c>
      <c r="F175" s="205" t="s">
        <v>204</v>
      </c>
      <c r="G175" s="202"/>
      <c r="H175" s="204" t="s">
        <v>1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132</v>
      </c>
      <c r="AU175" s="211" t="s">
        <v>88</v>
      </c>
      <c r="AV175" s="13" t="s">
        <v>85</v>
      </c>
      <c r="AW175" s="13" t="s">
        <v>34</v>
      </c>
      <c r="AX175" s="13" t="s">
        <v>77</v>
      </c>
      <c r="AY175" s="211" t="s">
        <v>124</v>
      </c>
    </row>
    <row r="176" spans="2:51" s="14" customFormat="1" ht="10.2">
      <c r="B176" s="212"/>
      <c r="C176" s="213"/>
      <c r="D176" s="203" t="s">
        <v>132</v>
      </c>
      <c r="E176" s="214" t="s">
        <v>1</v>
      </c>
      <c r="F176" s="215" t="s">
        <v>187</v>
      </c>
      <c r="G176" s="213"/>
      <c r="H176" s="216">
        <v>20.8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132</v>
      </c>
      <c r="AU176" s="222" t="s">
        <v>88</v>
      </c>
      <c r="AV176" s="14" t="s">
        <v>88</v>
      </c>
      <c r="AW176" s="14" t="s">
        <v>34</v>
      </c>
      <c r="AX176" s="14" t="s">
        <v>85</v>
      </c>
      <c r="AY176" s="222" t="s">
        <v>124</v>
      </c>
    </row>
    <row r="177" spans="1:65" s="2" customFormat="1" ht="44.25" customHeight="1">
      <c r="A177" s="34"/>
      <c r="B177" s="35"/>
      <c r="C177" s="187" t="s">
        <v>8</v>
      </c>
      <c r="D177" s="187" t="s">
        <v>126</v>
      </c>
      <c r="E177" s="188" t="s">
        <v>205</v>
      </c>
      <c r="F177" s="189" t="s">
        <v>206</v>
      </c>
      <c r="G177" s="190" t="s">
        <v>144</v>
      </c>
      <c r="H177" s="191">
        <v>476.6</v>
      </c>
      <c r="I177" s="192"/>
      <c r="J177" s="193">
        <f>ROUND(I177*H177,2)</f>
        <v>0</v>
      </c>
      <c r="K177" s="194"/>
      <c r="L177" s="39"/>
      <c r="M177" s="195" t="s">
        <v>1</v>
      </c>
      <c r="N177" s="196" t="s">
        <v>42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130</v>
      </c>
      <c r="AT177" s="199" t="s">
        <v>126</v>
      </c>
      <c r="AU177" s="199" t="s">
        <v>88</v>
      </c>
      <c r="AY177" s="17" t="s">
        <v>124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85</v>
      </c>
      <c r="BK177" s="200">
        <f>ROUND(I177*H177,2)</f>
        <v>0</v>
      </c>
      <c r="BL177" s="17" t="s">
        <v>130</v>
      </c>
      <c r="BM177" s="199" t="s">
        <v>207</v>
      </c>
    </row>
    <row r="178" spans="2:51" s="13" customFormat="1" ht="10.2">
      <c r="B178" s="201"/>
      <c r="C178" s="202"/>
      <c r="D178" s="203" t="s">
        <v>132</v>
      </c>
      <c r="E178" s="204" t="s">
        <v>1</v>
      </c>
      <c r="F178" s="205" t="s">
        <v>194</v>
      </c>
      <c r="G178" s="202"/>
      <c r="H178" s="204" t="s">
        <v>1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132</v>
      </c>
      <c r="AU178" s="211" t="s">
        <v>88</v>
      </c>
      <c r="AV178" s="13" t="s">
        <v>85</v>
      </c>
      <c r="AW178" s="13" t="s">
        <v>34</v>
      </c>
      <c r="AX178" s="13" t="s">
        <v>77</v>
      </c>
      <c r="AY178" s="211" t="s">
        <v>124</v>
      </c>
    </row>
    <row r="179" spans="2:51" s="14" customFormat="1" ht="10.2">
      <c r="B179" s="212"/>
      <c r="C179" s="213"/>
      <c r="D179" s="203" t="s">
        <v>132</v>
      </c>
      <c r="E179" s="214" t="s">
        <v>1</v>
      </c>
      <c r="F179" s="215" t="s">
        <v>195</v>
      </c>
      <c r="G179" s="213"/>
      <c r="H179" s="216">
        <v>476.6</v>
      </c>
      <c r="I179" s="217"/>
      <c r="J179" s="213"/>
      <c r="K179" s="213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132</v>
      </c>
      <c r="AU179" s="222" t="s">
        <v>88</v>
      </c>
      <c r="AV179" s="14" t="s">
        <v>88</v>
      </c>
      <c r="AW179" s="14" t="s">
        <v>34</v>
      </c>
      <c r="AX179" s="14" t="s">
        <v>85</v>
      </c>
      <c r="AY179" s="222" t="s">
        <v>124</v>
      </c>
    </row>
    <row r="180" spans="1:65" s="2" customFormat="1" ht="44.25" customHeight="1">
      <c r="A180" s="34"/>
      <c r="B180" s="35"/>
      <c r="C180" s="187" t="s">
        <v>208</v>
      </c>
      <c r="D180" s="187" t="s">
        <v>126</v>
      </c>
      <c r="E180" s="188" t="s">
        <v>209</v>
      </c>
      <c r="F180" s="189" t="s">
        <v>210</v>
      </c>
      <c r="G180" s="190" t="s">
        <v>144</v>
      </c>
      <c r="H180" s="191">
        <v>476.6</v>
      </c>
      <c r="I180" s="192"/>
      <c r="J180" s="193">
        <f>ROUND(I180*H180,2)</f>
        <v>0</v>
      </c>
      <c r="K180" s="194"/>
      <c r="L180" s="39"/>
      <c r="M180" s="195" t="s">
        <v>1</v>
      </c>
      <c r="N180" s="196" t="s">
        <v>42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130</v>
      </c>
      <c r="AT180" s="199" t="s">
        <v>126</v>
      </c>
      <c r="AU180" s="199" t="s">
        <v>88</v>
      </c>
      <c r="AY180" s="17" t="s">
        <v>124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85</v>
      </c>
      <c r="BK180" s="200">
        <f>ROUND(I180*H180,2)</f>
        <v>0</v>
      </c>
      <c r="BL180" s="17" t="s">
        <v>130</v>
      </c>
      <c r="BM180" s="199" t="s">
        <v>211</v>
      </c>
    </row>
    <row r="181" spans="2:51" s="13" customFormat="1" ht="10.2">
      <c r="B181" s="201"/>
      <c r="C181" s="202"/>
      <c r="D181" s="203" t="s">
        <v>132</v>
      </c>
      <c r="E181" s="204" t="s">
        <v>1</v>
      </c>
      <c r="F181" s="205" t="s">
        <v>212</v>
      </c>
      <c r="G181" s="202"/>
      <c r="H181" s="204" t="s">
        <v>1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132</v>
      </c>
      <c r="AU181" s="211" t="s">
        <v>88</v>
      </c>
      <c r="AV181" s="13" t="s">
        <v>85</v>
      </c>
      <c r="AW181" s="13" t="s">
        <v>34</v>
      </c>
      <c r="AX181" s="13" t="s">
        <v>77</v>
      </c>
      <c r="AY181" s="211" t="s">
        <v>124</v>
      </c>
    </row>
    <row r="182" spans="2:51" s="14" customFormat="1" ht="10.2">
      <c r="B182" s="212"/>
      <c r="C182" s="213"/>
      <c r="D182" s="203" t="s">
        <v>132</v>
      </c>
      <c r="E182" s="214" t="s">
        <v>1</v>
      </c>
      <c r="F182" s="215" t="s">
        <v>213</v>
      </c>
      <c r="G182" s="213"/>
      <c r="H182" s="216">
        <v>349.7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132</v>
      </c>
      <c r="AU182" s="222" t="s">
        <v>88</v>
      </c>
      <c r="AV182" s="14" t="s">
        <v>88</v>
      </c>
      <c r="AW182" s="14" t="s">
        <v>34</v>
      </c>
      <c r="AX182" s="14" t="s">
        <v>77</v>
      </c>
      <c r="AY182" s="222" t="s">
        <v>124</v>
      </c>
    </row>
    <row r="183" spans="2:51" s="13" customFormat="1" ht="10.2">
      <c r="B183" s="201"/>
      <c r="C183" s="202"/>
      <c r="D183" s="203" t="s">
        <v>132</v>
      </c>
      <c r="E183" s="204" t="s">
        <v>1</v>
      </c>
      <c r="F183" s="205" t="s">
        <v>214</v>
      </c>
      <c r="G183" s="202"/>
      <c r="H183" s="204" t="s">
        <v>1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132</v>
      </c>
      <c r="AU183" s="211" t="s">
        <v>88</v>
      </c>
      <c r="AV183" s="13" t="s">
        <v>85</v>
      </c>
      <c r="AW183" s="13" t="s">
        <v>34</v>
      </c>
      <c r="AX183" s="13" t="s">
        <v>77</v>
      </c>
      <c r="AY183" s="211" t="s">
        <v>124</v>
      </c>
    </row>
    <row r="184" spans="2:51" s="14" customFormat="1" ht="10.2">
      <c r="B184" s="212"/>
      <c r="C184" s="213"/>
      <c r="D184" s="203" t="s">
        <v>132</v>
      </c>
      <c r="E184" s="214" t="s">
        <v>1</v>
      </c>
      <c r="F184" s="215" t="s">
        <v>215</v>
      </c>
      <c r="G184" s="213"/>
      <c r="H184" s="216">
        <v>126.9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132</v>
      </c>
      <c r="AU184" s="222" t="s">
        <v>88</v>
      </c>
      <c r="AV184" s="14" t="s">
        <v>88</v>
      </c>
      <c r="AW184" s="14" t="s">
        <v>34</v>
      </c>
      <c r="AX184" s="14" t="s">
        <v>77</v>
      </c>
      <c r="AY184" s="222" t="s">
        <v>124</v>
      </c>
    </row>
    <row r="185" spans="2:51" s="15" customFormat="1" ht="10.2">
      <c r="B185" s="223"/>
      <c r="C185" s="224"/>
      <c r="D185" s="203" t="s">
        <v>132</v>
      </c>
      <c r="E185" s="225" t="s">
        <v>1</v>
      </c>
      <c r="F185" s="226" t="s">
        <v>150</v>
      </c>
      <c r="G185" s="224"/>
      <c r="H185" s="227">
        <v>476.6</v>
      </c>
      <c r="I185" s="228"/>
      <c r="J185" s="224"/>
      <c r="K185" s="224"/>
      <c r="L185" s="229"/>
      <c r="M185" s="230"/>
      <c r="N185" s="231"/>
      <c r="O185" s="231"/>
      <c r="P185" s="231"/>
      <c r="Q185" s="231"/>
      <c r="R185" s="231"/>
      <c r="S185" s="231"/>
      <c r="T185" s="232"/>
      <c r="AT185" s="233" t="s">
        <v>132</v>
      </c>
      <c r="AU185" s="233" t="s">
        <v>88</v>
      </c>
      <c r="AV185" s="15" t="s">
        <v>130</v>
      </c>
      <c r="AW185" s="15" t="s">
        <v>34</v>
      </c>
      <c r="AX185" s="15" t="s">
        <v>85</v>
      </c>
      <c r="AY185" s="233" t="s">
        <v>124</v>
      </c>
    </row>
    <row r="186" spans="1:65" s="2" customFormat="1" ht="37.8" customHeight="1">
      <c r="A186" s="34"/>
      <c r="B186" s="35"/>
      <c r="C186" s="187" t="s">
        <v>216</v>
      </c>
      <c r="D186" s="187" t="s">
        <v>126</v>
      </c>
      <c r="E186" s="188" t="s">
        <v>217</v>
      </c>
      <c r="F186" s="189" t="s">
        <v>218</v>
      </c>
      <c r="G186" s="190" t="s">
        <v>144</v>
      </c>
      <c r="H186" s="191">
        <v>20.8</v>
      </c>
      <c r="I186" s="192"/>
      <c r="J186" s="193">
        <f>ROUND(I186*H186,2)</f>
        <v>0</v>
      </c>
      <c r="K186" s="194"/>
      <c r="L186" s="39"/>
      <c r="M186" s="195" t="s">
        <v>1</v>
      </c>
      <c r="N186" s="196" t="s">
        <v>42</v>
      </c>
      <c r="O186" s="7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130</v>
      </c>
      <c r="AT186" s="199" t="s">
        <v>126</v>
      </c>
      <c r="AU186" s="199" t="s">
        <v>88</v>
      </c>
      <c r="AY186" s="17" t="s">
        <v>124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85</v>
      </c>
      <c r="BK186" s="200">
        <f>ROUND(I186*H186,2)</f>
        <v>0</v>
      </c>
      <c r="BL186" s="17" t="s">
        <v>130</v>
      </c>
      <c r="BM186" s="199" t="s">
        <v>219</v>
      </c>
    </row>
    <row r="187" spans="2:51" s="13" customFormat="1" ht="10.2">
      <c r="B187" s="201"/>
      <c r="C187" s="202"/>
      <c r="D187" s="203" t="s">
        <v>132</v>
      </c>
      <c r="E187" s="204" t="s">
        <v>1</v>
      </c>
      <c r="F187" s="205" t="s">
        <v>220</v>
      </c>
      <c r="G187" s="202"/>
      <c r="H187" s="204" t="s">
        <v>1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132</v>
      </c>
      <c r="AU187" s="211" t="s">
        <v>88</v>
      </c>
      <c r="AV187" s="13" t="s">
        <v>85</v>
      </c>
      <c r="AW187" s="13" t="s">
        <v>34</v>
      </c>
      <c r="AX187" s="13" t="s">
        <v>77</v>
      </c>
      <c r="AY187" s="211" t="s">
        <v>124</v>
      </c>
    </row>
    <row r="188" spans="2:51" s="14" customFormat="1" ht="10.2">
      <c r="B188" s="212"/>
      <c r="C188" s="213"/>
      <c r="D188" s="203" t="s">
        <v>132</v>
      </c>
      <c r="E188" s="214" t="s">
        <v>1</v>
      </c>
      <c r="F188" s="215" t="s">
        <v>187</v>
      </c>
      <c r="G188" s="213"/>
      <c r="H188" s="216">
        <v>20.8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132</v>
      </c>
      <c r="AU188" s="222" t="s">
        <v>88</v>
      </c>
      <c r="AV188" s="14" t="s">
        <v>88</v>
      </c>
      <c r="AW188" s="14" t="s">
        <v>34</v>
      </c>
      <c r="AX188" s="14" t="s">
        <v>85</v>
      </c>
      <c r="AY188" s="222" t="s">
        <v>124</v>
      </c>
    </row>
    <row r="189" spans="1:65" s="2" customFormat="1" ht="24.15" customHeight="1">
      <c r="A189" s="34"/>
      <c r="B189" s="35"/>
      <c r="C189" s="187" t="s">
        <v>221</v>
      </c>
      <c r="D189" s="187" t="s">
        <v>126</v>
      </c>
      <c r="E189" s="188" t="s">
        <v>222</v>
      </c>
      <c r="F189" s="189" t="s">
        <v>223</v>
      </c>
      <c r="G189" s="190" t="s">
        <v>144</v>
      </c>
      <c r="H189" s="191">
        <v>51.84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42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130</v>
      </c>
      <c r="AT189" s="199" t="s">
        <v>126</v>
      </c>
      <c r="AU189" s="199" t="s">
        <v>88</v>
      </c>
      <c r="AY189" s="17" t="s">
        <v>124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85</v>
      </c>
      <c r="BK189" s="200">
        <f>ROUND(I189*H189,2)</f>
        <v>0</v>
      </c>
      <c r="BL189" s="17" t="s">
        <v>130</v>
      </c>
      <c r="BM189" s="199" t="s">
        <v>224</v>
      </c>
    </row>
    <row r="190" spans="2:51" s="13" customFormat="1" ht="10.2">
      <c r="B190" s="201"/>
      <c r="C190" s="202"/>
      <c r="D190" s="203" t="s">
        <v>132</v>
      </c>
      <c r="E190" s="204" t="s">
        <v>1</v>
      </c>
      <c r="F190" s="205" t="s">
        <v>225</v>
      </c>
      <c r="G190" s="202"/>
      <c r="H190" s="204" t="s">
        <v>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132</v>
      </c>
      <c r="AU190" s="211" t="s">
        <v>88</v>
      </c>
      <c r="AV190" s="13" t="s">
        <v>85</v>
      </c>
      <c r="AW190" s="13" t="s">
        <v>34</v>
      </c>
      <c r="AX190" s="13" t="s">
        <v>77</v>
      </c>
      <c r="AY190" s="211" t="s">
        <v>124</v>
      </c>
    </row>
    <row r="191" spans="2:51" s="14" customFormat="1" ht="10.2">
      <c r="B191" s="212"/>
      <c r="C191" s="213"/>
      <c r="D191" s="203" t="s">
        <v>132</v>
      </c>
      <c r="E191" s="214" t="s">
        <v>1</v>
      </c>
      <c r="F191" s="215" t="s">
        <v>155</v>
      </c>
      <c r="G191" s="213"/>
      <c r="H191" s="216">
        <v>51.84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132</v>
      </c>
      <c r="AU191" s="222" t="s">
        <v>88</v>
      </c>
      <c r="AV191" s="14" t="s">
        <v>88</v>
      </c>
      <c r="AW191" s="14" t="s">
        <v>34</v>
      </c>
      <c r="AX191" s="14" t="s">
        <v>85</v>
      </c>
      <c r="AY191" s="222" t="s">
        <v>124</v>
      </c>
    </row>
    <row r="192" spans="1:65" s="2" customFormat="1" ht="66.75" customHeight="1">
      <c r="A192" s="34"/>
      <c r="B192" s="35"/>
      <c r="C192" s="187" t="s">
        <v>226</v>
      </c>
      <c r="D192" s="187" t="s">
        <v>126</v>
      </c>
      <c r="E192" s="188" t="s">
        <v>227</v>
      </c>
      <c r="F192" s="189" t="s">
        <v>228</v>
      </c>
      <c r="G192" s="190" t="s">
        <v>144</v>
      </c>
      <c r="H192" s="191">
        <v>23.275</v>
      </c>
      <c r="I192" s="192"/>
      <c r="J192" s="193">
        <f>ROUND(I192*H192,2)</f>
        <v>0</v>
      </c>
      <c r="K192" s="194"/>
      <c r="L192" s="39"/>
      <c r="M192" s="195" t="s">
        <v>1</v>
      </c>
      <c r="N192" s="196" t="s">
        <v>42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130</v>
      </c>
      <c r="AT192" s="199" t="s">
        <v>126</v>
      </c>
      <c r="AU192" s="199" t="s">
        <v>88</v>
      </c>
      <c r="AY192" s="17" t="s">
        <v>124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85</v>
      </c>
      <c r="BK192" s="200">
        <f>ROUND(I192*H192,2)</f>
        <v>0</v>
      </c>
      <c r="BL192" s="17" t="s">
        <v>130</v>
      </c>
      <c r="BM192" s="199" t="s">
        <v>229</v>
      </c>
    </row>
    <row r="193" spans="2:51" s="13" customFormat="1" ht="10.2">
      <c r="B193" s="201"/>
      <c r="C193" s="202"/>
      <c r="D193" s="203" t="s">
        <v>132</v>
      </c>
      <c r="E193" s="204" t="s">
        <v>1</v>
      </c>
      <c r="F193" s="205" t="s">
        <v>230</v>
      </c>
      <c r="G193" s="202"/>
      <c r="H193" s="204" t="s">
        <v>1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132</v>
      </c>
      <c r="AU193" s="211" t="s">
        <v>88</v>
      </c>
      <c r="AV193" s="13" t="s">
        <v>85</v>
      </c>
      <c r="AW193" s="13" t="s">
        <v>34</v>
      </c>
      <c r="AX193" s="13" t="s">
        <v>77</v>
      </c>
      <c r="AY193" s="211" t="s">
        <v>124</v>
      </c>
    </row>
    <row r="194" spans="2:51" s="14" customFormat="1" ht="10.2">
      <c r="B194" s="212"/>
      <c r="C194" s="213"/>
      <c r="D194" s="203" t="s">
        <v>132</v>
      </c>
      <c r="E194" s="214" t="s">
        <v>1</v>
      </c>
      <c r="F194" s="215" t="s">
        <v>231</v>
      </c>
      <c r="G194" s="213"/>
      <c r="H194" s="216">
        <v>6.825</v>
      </c>
      <c r="I194" s="217"/>
      <c r="J194" s="213"/>
      <c r="K194" s="213"/>
      <c r="L194" s="218"/>
      <c r="M194" s="219"/>
      <c r="N194" s="220"/>
      <c r="O194" s="220"/>
      <c r="P194" s="220"/>
      <c r="Q194" s="220"/>
      <c r="R194" s="220"/>
      <c r="S194" s="220"/>
      <c r="T194" s="221"/>
      <c r="AT194" s="222" t="s">
        <v>132</v>
      </c>
      <c r="AU194" s="222" t="s">
        <v>88</v>
      </c>
      <c r="AV194" s="14" t="s">
        <v>88</v>
      </c>
      <c r="AW194" s="14" t="s">
        <v>34</v>
      </c>
      <c r="AX194" s="14" t="s">
        <v>77</v>
      </c>
      <c r="AY194" s="222" t="s">
        <v>124</v>
      </c>
    </row>
    <row r="195" spans="2:51" s="13" customFormat="1" ht="10.2">
      <c r="B195" s="201"/>
      <c r="C195" s="202"/>
      <c r="D195" s="203" t="s">
        <v>132</v>
      </c>
      <c r="E195" s="204" t="s">
        <v>1</v>
      </c>
      <c r="F195" s="205" t="s">
        <v>232</v>
      </c>
      <c r="G195" s="202"/>
      <c r="H195" s="204" t="s">
        <v>1</v>
      </c>
      <c r="I195" s="206"/>
      <c r="J195" s="202"/>
      <c r="K195" s="202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132</v>
      </c>
      <c r="AU195" s="211" t="s">
        <v>88</v>
      </c>
      <c r="AV195" s="13" t="s">
        <v>85</v>
      </c>
      <c r="AW195" s="13" t="s">
        <v>34</v>
      </c>
      <c r="AX195" s="13" t="s">
        <v>77</v>
      </c>
      <c r="AY195" s="211" t="s">
        <v>124</v>
      </c>
    </row>
    <row r="196" spans="2:51" s="14" customFormat="1" ht="10.2">
      <c r="B196" s="212"/>
      <c r="C196" s="213"/>
      <c r="D196" s="203" t="s">
        <v>132</v>
      </c>
      <c r="E196" s="214" t="s">
        <v>1</v>
      </c>
      <c r="F196" s="215" t="s">
        <v>233</v>
      </c>
      <c r="G196" s="213"/>
      <c r="H196" s="216">
        <v>12.8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132</v>
      </c>
      <c r="AU196" s="222" t="s">
        <v>88</v>
      </c>
      <c r="AV196" s="14" t="s">
        <v>88</v>
      </c>
      <c r="AW196" s="14" t="s">
        <v>34</v>
      </c>
      <c r="AX196" s="14" t="s">
        <v>77</v>
      </c>
      <c r="AY196" s="222" t="s">
        <v>124</v>
      </c>
    </row>
    <row r="197" spans="2:51" s="14" customFormat="1" ht="10.2">
      <c r="B197" s="212"/>
      <c r="C197" s="213"/>
      <c r="D197" s="203" t="s">
        <v>132</v>
      </c>
      <c r="E197" s="214" t="s">
        <v>1</v>
      </c>
      <c r="F197" s="215" t="s">
        <v>234</v>
      </c>
      <c r="G197" s="213"/>
      <c r="H197" s="216">
        <v>2.25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132</v>
      </c>
      <c r="AU197" s="222" t="s">
        <v>88</v>
      </c>
      <c r="AV197" s="14" t="s">
        <v>88</v>
      </c>
      <c r="AW197" s="14" t="s">
        <v>34</v>
      </c>
      <c r="AX197" s="14" t="s">
        <v>77</v>
      </c>
      <c r="AY197" s="222" t="s">
        <v>124</v>
      </c>
    </row>
    <row r="198" spans="2:51" s="14" customFormat="1" ht="10.2">
      <c r="B198" s="212"/>
      <c r="C198" s="213"/>
      <c r="D198" s="203" t="s">
        <v>132</v>
      </c>
      <c r="E198" s="214" t="s">
        <v>1</v>
      </c>
      <c r="F198" s="215" t="s">
        <v>235</v>
      </c>
      <c r="G198" s="213"/>
      <c r="H198" s="216">
        <v>1.4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132</v>
      </c>
      <c r="AU198" s="222" t="s">
        <v>88</v>
      </c>
      <c r="AV198" s="14" t="s">
        <v>88</v>
      </c>
      <c r="AW198" s="14" t="s">
        <v>34</v>
      </c>
      <c r="AX198" s="14" t="s">
        <v>77</v>
      </c>
      <c r="AY198" s="222" t="s">
        <v>124</v>
      </c>
    </row>
    <row r="199" spans="2:51" s="15" customFormat="1" ht="10.2">
      <c r="B199" s="223"/>
      <c r="C199" s="224"/>
      <c r="D199" s="203" t="s">
        <v>132</v>
      </c>
      <c r="E199" s="225" t="s">
        <v>1</v>
      </c>
      <c r="F199" s="226" t="s">
        <v>150</v>
      </c>
      <c r="G199" s="224"/>
      <c r="H199" s="227">
        <v>23.275</v>
      </c>
      <c r="I199" s="228"/>
      <c r="J199" s="224"/>
      <c r="K199" s="224"/>
      <c r="L199" s="229"/>
      <c r="M199" s="230"/>
      <c r="N199" s="231"/>
      <c r="O199" s="231"/>
      <c r="P199" s="231"/>
      <c r="Q199" s="231"/>
      <c r="R199" s="231"/>
      <c r="S199" s="231"/>
      <c r="T199" s="232"/>
      <c r="AT199" s="233" t="s">
        <v>132</v>
      </c>
      <c r="AU199" s="233" t="s">
        <v>88</v>
      </c>
      <c r="AV199" s="15" t="s">
        <v>130</v>
      </c>
      <c r="AW199" s="15" t="s">
        <v>34</v>
      </c>
      <c r="AX199" s="15" t="s">
        <v>85</v>
      </c>
      <c r="AY199" s="233" t="s">
        <v>124</v>
      </c>
    </row>
    <row r="200" spans="1:65" s="2" customFormat="1" ht="16.5" customHeight="1">
      <c r="A200" s="34"/>
      <c r="B200" s="35"/>
      <c r="C200" s="234" t="s">
        <v>236</v>
      </c>
      <c r="D200" s="234" t="s">
        <v>237</v>
      </c>
      <c r="E200" s="235" t="s">
        <v>238</v>
      </c>
      <c r="F200" s="236" t="s">
        <v>239</v>
      </c>
      <c r="G200" s="237" t="s">
        <v>240</v>
      </c>
      <c r="H200" s="238">
        <v>46.55</v>
      </c>
      <c r="I200" s="239"/>
      <c r="J200" s="240">
        <f>ROUND(I200*H200,2)</f>
        <v>0</v>
      </c>
      <c r="K200" s="241"/>
      <c r="L200" s="242"/>
      <c r="M200" s="243" t="s">
        <v>1</v>
      </c>
      <c r="N200" s="244" t="s">
        <v>42</v>
      </c>
      <c r="O200" s="71"/>
      <c r="P200" s="197">
        <f>O200*H200</f>
        <v>0</v>
      </c>
      <c r="Q200" s="197">
        <v>1</v>
      </c>
      <c r="R200" s="197">
        <f>Q200*H200</f>
        <v>46.55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182</v>
      </c>
      <c r="AT200" s="199" t="s">
        <v>237</v>
      </c>
      <c r="AU200" s="199" t="s">
        <v>88</v>
      </c>
      <c r="AY200" s="17" t="s">
        <v>124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85</v>
      </c>
      <c r="BK200" s="200">
        <f>ROUND(I200*H200,2)</f>
        <v>0</v>
      </c>
      <c r="BL200" s="17" t="s">
        <v>130</v>
      </c>
      <c r="BM200" s="199" t="s">
        <v>241</v>
      </c>
    </row>
    <row r="201" spans="2:51" s="14" customFormat="1" ht="10.2">
      <c r="B201" s="212"/>
      <c r="C201" s="213"/>
      <c r="D201" s="203" t="s">
        <v>132</v>
      </c>
      <c r="E201" s="213"/>
      <c r="F201" s="215" t="s">
        <v>242</v>
      </c>
      <c r="G201" s="213"/>
      <c r="H201" s="216">
        <v>46.55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132</v>
      </c>
      <c r="AU201" s="222" t="s">
        <v>88</v>
      </c>
      <c r="AV201" s="14" t="s">
        <v>88</v>
      </c>
      <c r="AW201" s="14" t="s">
        <v>4</v>
      </c>
      <c r="AX201" s="14" t="s">
        <v>85</v>
      </c>
      <c r="AY201" s="222" t="s">
        <v>124</v>
      </c>
    </row>
    <row r="202" spans="1:65" s="2" customFormat="1" ht="37.8" customHeight="1">
      <c r="A202" s="34"/>
      <c r="B202" s="35"/>
      <c r="C202" s="187" t="s">
        <v>243</v>
      </c>
      <c r="D202" s="187" t="s">
        <v>126</v>
      </c>
      <c r="E202" s="188" t="s">
        <v>244</v>
      </c>
      <c r="F202" s="189" t="s">
        <v>245</v>
      </c>
      <c r="G202" s="190" t="s">
        <v>137</v>
      </c>
      <c r="H202" s="191">
        <v>98.2</v>
      </c>
      <c r="I202" s="192"/>
      <c r="J202" s="193">
        <f>ROUND(I202*H202,2)</f>
        <v>0</v>
      </c>
      <c r="K202" s="194"/>
      <c r="L202" s="39"/>
      <c r="M202" s="195" t="s">
        <v>1</v>
      </c>
      <c r="N202" s="196" t="s">
        <v>42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</v>
      </c>
      <c r="T202" s="19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130</v>
      </c>
      <c r="AT202" s="199" t="s">
        <v>126</v>
      </c>
      <c r="AU202" s="199" t="s">
        <v>88</v>
      </c>
      <c r="AY202" s="17" t="s">
        <v>124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85</v>
      </c>
      <c r="BK202" s="200">
        <f>ROUND(I202*H202,2)</f>
        <v>0</v>
      </c>
      <c r="BL202" s="17" t="s">
        <v>130</v>
      </c>
      <c r="BM202" s="199" t="s">
        <v>246</v>
      </c>
    </row>
    <row r="203" spans="2:51" s="13" customFormat="1" ht="10.2">
      <c r="B203" s="201"/>
      <c r="C203" s="202"/>
      <c r="D203" s="203" t="s">
        <v>132</v>
      </c>
      <c r="E203" s="204" t="s">
        <v>1</v>
      </c>
      <c r="F203" s="205" t="s">
        <v>192</v>
      </c>
      <c r="G203" s="202"/>
      <c r="H203" s="204" t="s">
        <v>1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132</v>
      </c>
      <c r="AU203" s="211" t="s">
        <v>88</v>
      </c>
      <c r="AV203" s="13" t="s">
        <v>85</v>
      </c>
      <c r="AW203" s="13" t="s">
        <v>34</v>
      </c>
      <c r="AX203" s="13" t="s">
        <v>77</v>
      </c>
      <c r="AY203" s="211" t="s">
        <v>124</v>
      </c>
    </row>
    <row r="204" spans="2:51" s="14" customFormat="1" ht="10.2">
      <c r="B204" s="212"/>
      <c r="C204" s="213"/>
      <c r="D204" s="203" t="s">
        <v>132</v>
      </c>
      <c r="E204" s="214" t="s">
        <v>1</v>
      </c>
      <c r="F204" s="215" t="s">
        <v>193</v>
      </c>
      <c r="G204" s="213"/>
      <c r="H204" s="216">
        <v>38.2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132</v>
      </c>
      <c r="AU204" s="222" t="s">
        <v>88</v>
      </c>
      <c r="AV204" s="14" t="s">
        <v>88</v>
      </c>
      <c r="AW204" s="14" t="s">
        <v>34</v>
      </c>
      <c r="AX204" s="14" t="s">
        <v>77</v>
      </c>
      <c r="AY204" s="222" t="s">
        <v>124</v>
      </c>
    </row>
    <row r="205" spans="2:51" s="13" customFormat="1" ht="10.2">
      <c r="B205" s="201"/>
      <c r="C205" s="202"/>
      <c r="D205" s="203" t="s">
        <v>132</v>
      </c>
      <c r="E205" s="204" t="s">
        <v>1</v>
      </c>
      <c r="F205" s="205" t="s">
        <v>139</v>
      </c>
      <c r="G205" s="202"/>
      <c r="H205" s="204" t="s">
        <v>1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132</v>
      </c>
      <c r="AU205" s="211" t="s">
        <v>88</v>
      </c>
      <c r="AV205" s="13" t="s">
        <v>85</v>
      </c>
      <c r="AW205" s="13" t="s">
        <v>34</v>
      </c>
      <c r="AX205" s="13" t="s">
        <v>77</v>
      </c>
      <c r="AY205" s="211" t="s">
        <v>124</v>
      </c>
    </row>
    <row r="206" spans="2:51" s="14" customFormat="1" ht="10.2">
      <c r="B206" s="212"/>
      <c r="C206" s="213"/>
      <c r="D206" s="203" t="s">
        <v>132</v>
      </c>
      <c r="E206" s="214" t="s">
        <v>1</v>
      </c>
      <c r="F206" s="215" t="s">
        <v>140</v>
      </c>
      <c r="G206" s="213"/>
      <c r="H206" s="216">
        <v>60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132</v>
      </c>
      <c r="AU206" s="222" t="s">
        <v>88</v>
      </c>
      <c r="AV206" s="14" t="s">
        <v>88</v>
      </c>
      <c r="AW206" s="14" t="s">
        <v>34</v>
      </c>
      <c r="AX206" s="14" t="s">
        <v>77</v>
      </c>
      <c r="AY206" s="222" t="s">
        <v>124</v>
      </c>
    </row>
    <row r="207" spans="2:51" s="15" customFormat="1" ht="10.2">
      <c r="B207" s="223"/>
      <c r="C207" s="224"/>
      <c r="D207" s="203" t="s">
        <v>132</v>
      </c>
      <c r="E207" s="225" t="s">
        <v>1</v>
      </c>
      <c r="F207" s="226" t="s">
        <v>150</v>
      </c>
      <c r="G207" s="224"/>
      <c r="H207" s="227">
        <v>98.2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AT207" s="233" t="s">
        <v>132</v>
      </c>
      <c r="AU207" s="233" t="s">
        <v>88</v>
      </c>
      <c r="AV207" s="15" t="s">
        <v>130</v>
      </c>
      <c r="AW207" s="15" t="s">
        <v>34</v>
      </c>
      <c r="AX207" s="15" t="s">
        <v>85</v>
      </c>
      <c r="AY207" s="233" t="s">
        <v>124</v>
      </c>
    </row>
    <row r="208" spans="1:65" s="2" customFormat="1" ht="37.8" customHeight="1">
      <c r="A208" s="34"/>
      <c r="B208" s="35"/>
      <c r="C208" s="187" t="s">
        <v>247</v>
      </c>
      <c r="D208" s="187" t="s">
        <v>126</v>
      </c>
      <c r="E208" s="188" t="s">
        <v>248</v>
      </c>
      <c r="F208" s="189" t="s">
        <v>249</v>
      </c>
      <c r="G208" s="190" t="s">
        <v>137</v>
      </c>
      <c r="H208" s="191">
        <v>442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42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</v>
      </c>
      <c r="T208" s="19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130</v>
      </c>
      <c r="AT208" s="199" t="s">
        <v>126</v>
      </c>
      <c r="AU208" s="199" t="s">
        <v>88</v>
      </c>
      <c r="AY208" s="17" t="s">
        <v>124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85</v>
      </c>
      <c r="BK208" s="200">
        <f>ROUND(I208*H208,2)</f>
        <v>0</v>
      </c>
      <c r="BL208" s="17" t="s">
        <v>130</v>
      </c>
      <c r="BM208" s="199" t="s">
        <v>250</v>
      </c>
    </row>
    <row r="209" spans="2:51" s="13" customFormat="1" ht="10.2">
      <c r="B209" s="201"/>
      <c r="C209" s="202"/>
      <c r="D209" s="203" t="s">
        <v>132</v>
      </c>
      <c r="E209" s="204" t="s">
        <v>1</v>
      </c>
      <c r="F209" s="205" t="s">
        <v>251</v>
      </c>
      <c r="G209" s="202"/>
      <c r="H209" s="204" t="s">
        <v>1</v>
      </c>
      <c r="I209" s="206"/>
      <c r="J209" s="202"/>
      <c r="K209" s="202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132</v>
      </c>
      <c r="AU209" s="211" t="s">
        <v>88</v>
      </c>
      <c r="AV209" s="13" t="s">
        <v>85</v>
      </c>
      <c r="AW209" s="13" t="s">
        <v>34</v>
      </c>
      <c r="AX209" s="13" t="s">
        <v>77</v>
      </c>
      <c r="AY209" s="211" t="s">
        <v>124</v>
      </c>
    </row>
    <row r="210" spans="2:51" s="14" customFormat="1" ht="10.2">
      <c r="B210" s="212"/>
      <c r="C210" s="213"/>
      <c r="D210" s="203" t="s">
        <v>132</v>
      </c>
      <c r="E210" s="214" t="s">
        <v>1</v>
      </c>
      <c r="F210" s="215" t="s">
        <v>252</v>
      </c>
      <c r="G210" s="213"/>
      <c r="H210" s="216">
        <v>382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132</v>
      </c>
      <c r="AU210" s="222" t="s">
        <v>88</v>
      </c>
      <c r="AV210" s="14" t="s">
        <v>88</v>
      </c>
      <c r="AW210" s="14" t="s">
        <v>34</v>
      </c>
      <c r="AX210" s="14" t="s">
        <v>77</v>
      </c>
      <c r="AY210" s="222" t="s">
        <v>124</v>
      </c>
    </row>
    <row r="211" spans="2:51" s="13" customFormat="1" ht="10.2">
      <c r="B211" s="201"/>
      <c r="C211" s="202"/>
      <c r="D211" s="203" t="s">
        <v>132</v>
      </c>
      <c r="E211" s="204" t="s">
        <v>1</v>
      </c>
      <c r="F211" s="205" t="s">
        <v>253</v>
      </c>
      <c r="G211" s="202"/>
      <c r="H211" s="204" t="s">
        <v>1</v>
      </c>
      <c r="I211" s="206"/>
      <c r="J211" s="202"/>
      <c r="K211" s="202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132</v>
      </c>
      <c r="AU211" s="211" t="s">
        <v>88</v>
      </c>
      <c r="AV211" s="13" t="s">
        <v>85</v>
      </c>
      <c r="AW211" s="13" t="s">
        <v>34</v>
      </c>
      <c r="AX211" s="13" t="s">
        <v>77</v>
      </c>
      <c r="AY211" s="211" t="s">
        <v>124</v>
      </c>
    </row>
    <row r="212" spans="2:51" s="14" customFormat="1" ht="10.2">
      <c r="B212" s="212"/>
      <c r="C212" s="213"/>
      <c r="D212" s="203" t="s">
        <v>132</v>
      </c>
      <c r="E212" s="214" t="s">
        <v>1</v>
      </c>
      <c r="F212" s="215" t="s">
        <v>140</v>
      </c>
      <c r="G212" s="213"/>
      <c r="H212" s="216">
        <v>60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132</v>
      </c>
      <c r="AU212" s="222" t="s">
        <v>88</v>
      </c>
      <c r="AV212" s="14" t="s">
        <v>88</v>
      </c>
      <c r="AW212" s="14" t="s">
        <v>34</v>
      </c>
      <c r="AX212" s="14" t="s">
        <v>77</v>
      </c>
      <c r="AY212" s="222" t="s">
        <v>124</v>
      </c>
    </row>
    <row r="213" spans="2:51" s="15" customFormat="1" ht="10.2">
      <c r="B213" s="223"/>
      <c r="C213" s="224"/>
      <c r="D213" s="203" t="s">
        <v>132</v>
      </c>
      <c r="E213" s="225" t="s">
        <v>1</v>
      </c>
      <c r="F213" s="226" t="s">
        <v>150</v>
      </c>
      <c r="G213" s="224"/>
      <c r="H213" s="227">
        <v>442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132</v>
      </c>
      <c r="AU213" s="233" t="s">
        <v>88</v>
      </c>
      <c r="AV213" s="15" t="s">
        <v>130</v>
      </c>
      <c r="AW213" s="15" t="s">
        <v>34</v>
      </c>
      <c r="AX213" s="15" t="s">
        <v>85</v>
      </c>
      <c r="AY213" s="233" t="s">
        <v>124</v>
      </c>
    </row>
    <row r="214" spans="1:65" s="2" customFormat="1" ht="16.5" customHeight="1">
      <c r="A214" s="34"/>
      <c r="B214" s="35"/>
      <c r="C214" s="234" t="s">
        <v>254</v>
      </c>
      <c r="D214" s="234" t="s">
        <v>237</v>
      </c>
      <c r="E214" s="235" t="s">
        <v>255</v>
      </c>
      <c r="F214" s="236" t="s">
        <v>256</v>
      </c>
      <c r="G214" s="237" t="s">
        <v>257</v>
      </c>
      <c r="H214" s="238">
        <v>8.84</v>
      </c>
      <c r="I214" s="239"/>
      <c r="J214" s="240">
        <f>ROUND(I214*H214,2)</f>
        <v>0</v>
      </c>
      <c r="K214" s="241"/>
      <c r="L214" s="242"/>
      <c r="M214" s="243" t="s">
        <v>1</v>
      </c>
      <c r="N214" s="244" t="s">
        <v>42</v>
      </c>
      <c r="O214" s="71"/>
      <c r="P214" s="197">
        <f>O214*H214</f>
        <v>0</v>
      </c>
      <c r="Q214" s="197">
        <v>0.001</v>
      </c>
      <c r="R214" s="197">
        <f>Q214*H214</f>
        <v>0.00884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182</v>
      </c>
      <c r="AT214" s="199" t="s">
        <v>237</v>
      </c>
      <c r="AU214" s="199" t="s">
        <v>88</v>
      </c>
      <c r="AY214" s="17" t="s">
        <v>124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85</v>
      </c>
      <c r="BK214" s="200">
        <f>ROUND(I214*H214,2)</f>
        <v>0</v>
      </c>
      <c r="BL214" s="17" t="s">
        <v>130</v>
      </c>
      <c r="BM214" s="199" t="s">
        <v>258</v>
      </c>
    </row>
    <row r="215" spans="2:51" s="14" customFormat="1" ht="10.2">
      <c r="B215" s="212"/>
      <c r="C215" s="213"/>
      <c r="D215" s="203" t="s">
        <v>132</v>
      </c>
      <c r="E215" s="213"/>
      <c r="F215" s="215" t="s">
        <v>259</v>
      </c>
      <c r="G215" s="213"/>
      <c r="H215" s="216">
        <v>8.84</v>
      </c>
      <c r="I215" s="217"/>
      <c r="J215" s="213"/>
      <c r="K215" s="213"/>
      <c r="L215" s="218"/>
      <c r="M215" s="219"/>
      <c r="N215" s="220"/>
      <c r="O215" s="220"/>
      <c r="P215" s="220"/>
      <c r="Q215" s="220"/>
      <c r="R215" s="220"/>
      <c r="S215" s="220"/>
      <c r="T215" s="221"/>
      <c r="AT215" s="222" t="s">
        <v>132</v>
      </c>
      <c r="AU215" s="222" t="s">
        <v>88</v>
      </c>
      <c r="AV215" s="14" t="s">
        <v>88</v>
      </c>
      <c r="AW215" s="14" t="s">
        <v>4</v>
      </c>
      <c r="AX215" s="14" t="s">
        <v>85</v>
      </c>
      <c r="AY215" s="222" t="s">
        <v>124</v>
      </c>
    </row>
    <row r="216" spans="1:65" s="2" customFormat="1" ht="33" customHeight="1">
      <c r="A216" s="34"/>
      <c r="B216" s="35"/>
      <c r="C216" s="187" t="s">
        <v>7</v>
      </c>
      <c r="D216" s="187" t="s">
        <v>126</v>
      </c>
      <c r="E216" s="188" t="s">
        <v>260</v>
      </c>
      <c r="F216" s="189" t="s">
        <v>261</v>
      </c>
      <c r="G216" s="190" t="s">
        <v>137</v>
      </c>
      <c r="H216" s="191">
        <v>112.8</v>
      </c>
      <c r="I216" s="192"/>
      <c r="J216" s="193">
        <f>ROUND(I216*H216,2)</f>
        <v>0</v>
      </c>
      <c r="K216" s="194"/>
      <c r="L216" s="39"/>
      <c r="M216" s="195" t="s">
        <v>1</v>
      </c>
      <c r="N216" s="196" t="s">
        <v>42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130</v>
      </c>
      <c r="AT216" s="199" t="s">
        <v>126</v>
      </c>
      <c r="AU216" s="199" t="s">
        <v>88</v>
      </c>
      <c r="AY216" s="17" t="s">
        <v>124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85</v>
      </c>
      <c r="BK216" s="200">
        <f>ROUND(I216*H216,2)</f>
        <v>0</v>
      </c>
      <c r="BL216" s="17" t="s">
        <v>130</v>
      </c>
      <c r="BM216" s="199" t="s">
        <v>262</v>
      </c>
    </row>
    <row r="217" spans="2:51" s="13" customFormat="1" ht="10.2">
      <c r="B217" s="201"/>
      <c r="C217" s="202"/>
      <c r="D217" s="203" t="s">
        <v>132</v>
      </c>
      <c r="E217" s="204" t="s">
        <v>1</v>
      </c>
      <c r="F217" s="205" t="s">
        <v>263</v>
      </c>
      <c r="G217" s="202"/>
      <c r="H217" s="204" t="s">
        <v>1</v>
      </c>
      <c r="I217" s="206"/>
      <c r="J217" s="202"/>
      <c r="K217" s="202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132</v>
      </c>
      <c r="AU217" s="211" t="s">
        <v>88</v>
      </c>
      <c r="AV217" s="13" t="s">
        <v>85</v>
      </c>
      <c r="AW217" s="13" t="s">
        <v>34</v>
      </c>
      <c r="AX217" s="13" t="s">
        <v>77</v>
      </c>
      <c r="AY217" s="211" t="s">
        <v>124</v>
      </c>
    </row>
    <row r="218" spans="2:51" s="14" customFormat="1" ht="10.2">
      <c r="B218" s="212"/>
      <c r="C218" s="213"/>
      <c r="D218" s="203" t="s">
        <v>132</v>
      </c>
      <c r="E218" s="214" t="s">
        <v>1</v>
      </c>
      <c r="F218" s="215" t="s">
        <v>147</v>
      </c>
      <c r="G218" s="213"/>
      <c r="H218" s="216">
        <v>112.8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132</v>
      </c>
      <c r="AU218" s="222" t="s">
        <v>88</v>
      </c>
      <c r="AV218" s="14" t="s">
        <v>88</v>
      </c>
      <c r="AW218" s="14" t="s">
        <v>34</v>
      </c>
      <c r="AX218" s="14" t="s">
        <v>85</v>
      </c>
      <c r="AY218" s="222" t="s">
        <v>124</v>
      </c>
    </row>
    <row r="219" spans="2:63" s="12" customFormat="1" ht="22.8" customHeight="1">
      <c r="B219" s="171"/>
      <c r="C219" s="172"/>
      <c r="D219" s="173" t="s">
        <v>76</v>
      </c>
      <c r="E219" s="185" t="s">
        <v>88</v>
      </c>
      <c r="F219" s="185" t="s">
        <v>264</v>
      </c>
      <c r="G219" s="172"/>
      <c r="H219" s="172"/>
      <c r="I219" s="175"/>
      <c r="J219" s="186">
        <f>BK219</f>
        <v>0</v>
      </c>
      <c r="K219" s="172"/>
      <c r="L219" s="177"/>
      <c r="M219" s="178"/>
      <c r="N219" s="179"/>
      <c r="O219" s="179"/>
      <c r="P219" s="180">
        <f>SUM(P220:P230)</f>
        <v>0</v>
      </c>
      <c r="Q219" s="179"/>
      <c r="R219" s="180">
        <f>SUM(R220:R230)</f>
        <v>5.68698622</v>
      </c>
      <c r="S219" s="179"/>
      <c r="T219" s="181">
        <f>SUM(T220:T230)</f>
        <v>0</v>
      </c>
      <c r="AR219" s="182" t="s">
        <v>85</v>
      </c>
      <c r="AT219" s="183" t="s">
        <v>76</v>
      </c>
      <c r="AU219" s="183" t="s">
        <v>85</v>
      </c>
      <c r="AY219" s="182" t="s">
        <v>124</v>
      </c>
      <c r="BK219" s="184">
        <f>SUM(BK220:BK230)</f>
        <v>0</v>
      </c>
    </row>
    <row r="220" spans="1:65" s="2" customFormat="1" ht="24.15" customHeight="1">
      <c r="A220" s="34"/>
      <c r="B220" s="35"/>
      <c r="C220" s="187" t="s">
        <v>265</v>
      </c>
      <c r="D220" s="187" t="s">
        <v>126</v>
      </c>
      <c r="E220" s="188" t="s">
        <v>266</v>
      </c>
      <c r="F220" s="189" t="s">
        <v>267</v>
      </c>
      <c r="G220" s="190" t="s">
        <v>137</v>
      </c>
      <c r="H220" s="191">
        <v>13.8</v>
      </c>
      <c r="I220" s="192"/>
      <c r="J220" s="193">
        <f>ROUND(I220*H220,2)</f>
        <v>0</v>
      </c>
      <c r="K220" s="194"/>
      <c r="L220" s="39"/>
      <c r="M220" s="195" t="s">
        <v>1</v>
      </c>
      <c r="N220" s="196" t="s">
        <v>42</v>
      </c>
      <c r="O220" s="71"/>
      <c r="P220" s="197">
        <f>O220*H220</f>
        <v>0</v>
      </c>
      <c r="Q220" s="197">
        <v>0.0351</v>
      </c>
      <c r="R220" s="197">
        <f>Q220*H220</f>
        <v>0.48438000000000003</v>
      </c>
      <c r="S220" s="197">
        <v>0</v>
      </c>
      <c r="T220" s="19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9" t="s">
        <v>130</v>
      </c>
      <c r="AT220" s="199" t="s">
        <v>126</v>
      </c>
      <c r="AU220" s="199" t="s">
        <v>88</v>
      </c>
      <c r="AY220" s="17" t="s">
        <v>124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7" t="s">
        <v>85</v>
      </c>
      <c r="BK220" s="200">
        <f>ROUND(I220*H220,2)</f>
        <v>0</v>
      </c>
      <c r="BL220" s="17" t="s">
        <v>130</v>
      </c>
      <c r="BM220" s="199" t="s">
        <v>268</v>
      </c>
    </row>
    <row r="221" spans="2:51" s="13" customFormat="1" ht="10.2">
      <c r="B221" s="201"/>
      <c r="C221" s="202"/>
      <c r="D221" s="203" t="s">
        <v>132</v>
      </c>
      <c r="E221" s="204" t="s">
        <v>1</v>
      </c>
      <c r="F221" s="205" t="s">
        <v>269</v>
      </c>
      <c r="G221" s="202"/>
      <c r="H221" s="204" t="s">
        <v>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132</v>
      </c>
      <c r="AU221" s="211" t="s">
        <v>88</v>
      </c>
      <c r="AV221" s="13" t="s">
        <v>85</v>
      </c>
      <c r="AW221" s="13" t="s">
        <v>34</v>
      </c>
      <c r="AX221" s="13" t="s">
        <v>77</v>
      </c>
      <c r="AY221" s="211" t="s">
        <v>124</v>
      </c>
    </row>
    <row r="222" spans="2:51" s="14" customFormat="1" ht="10.2">
      <c r="B222" s="212"/>
      <c r="C222" s="213"/>
      <c r="D222" s="203" t="s">
        <v>132</v>
      </c>
      <c r="E222" s="214" t="s">
        <v>1</v>
      </c>
      <c r="F222" s="215" t="s">
        <v>270</v>
      </c>
      <c r="G222" s="213"/>
      <c r="H222" s="216">
        <v>1.2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132</v>
      </c>
      <c r="AU222" s="222" t="s">
        <v>88</v>
      </c>
      <c r="AV222" s="14" t="s">
        <v>88</v>
      </c>
      <c r="AW222" s="14" t="s">
        <v>34</v>
      </c>
      <c r="AX222" s="14" t="s">
        <v>77</v>
      </c>
      <c r="AY222" s="222" t="s">
        <v>124</v>
      </c>
    </row>
    <row r="223" spans="2:51" s="13" customFormat="1" ht="10.2">
      <c r="B223" s="201"/>
      <c r="C223" s="202"/>
      <c r="D223" s="203" t="s">
        <v>132</v>
      </c>
      <c r="E223" s="204" t="s">
        <v>1</v>
      </c>
      <c r="F223" s="205" t="s">
        <v>271</v>
      </c>
      <c r="G223" s="202"/>
      <c r="H223" s="204" t="s">
        <v>1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132</v>
      </c>
      <c r="AU223" s="211" t="s">
        <v>88</v>
      </c>
      <c r="AV223" s="13" t="s">
        <v>85</v>
      </c>
      <c r="AW223" s="13" t="s">
        <v>34</v>
      </c>
      <c r="AX223" s="13" t="s">
        <v>77</v>
      </c>
      <c r="AY223" s="211" t="s">
        <v>124</v>
      </c>
    </row>
    <row r="224" spans="2:51" s="14" customFormat="1" ht="10.2">
      <c r="B224" s="212"/>
      <c r="C224" s="213"/>
      <c r="D224" s="203" t="s">
        <v>132</v>
      </c>
      <c r="E224" s="214" t="s">
        <v>1</v>
      </c>
      <c r="F224" s="215" t="s">
        <v>272</v>
      </c>
      <c r="G224" s="213"/>
      <c r="H224" s="216">
        <v>8.76</v>
      </c>
      <c r="I224" s="217"/>
      <c r="J224" s="213"/>
      <c r="K224" s="213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132</v>
      </c>
      <c r="AU224" s="222" t="s">
        <v>88</v>
      </c>
      <c r="AV224" s="14" t="s">
        <v>88</v>
      </c>
      <c r="AW224" s="14" t="s">
        <v>34</v>
      </c>
      <c r="AX224" s="14" t="s">
        <v>77</v>
      </c>
      <c r="AY224" s="222" t="s">
        <v>124</v>
      </c>
    </row>
    <row r="225" spans="2:51" s="13" customFormat="1" ht="10.2">
      <c r="B225" s="201"/>
      <c r="C225" s="202"/>
      <c r="D225" s="203" t="s">
        <v>132</v>
      </c>
      <c r="E225" s="204" t="s">
        <v>1</v>
      </c>
      <c r="F225" s="205" t="s">
        <v>273</v>
      </c>
      <c r="G225" s="202"/>
      <c r="H225" s="204" t="s">
        <v>1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132</v>
      </c>
      <c r="AU225" s="211" t="s">
        <v>88</v>
      </c>
      <c r="AV225" s="13" t="s">
        <v>85</v>
      </c>
      <c r="AW225" s="13" t="s">
        <v>34</v>
      </c>
      <c r="AX225" s="13" t="s">
        <v>77</v>
      </c>
      <c r="AY225" s="211" t="s">
        <v>124</v>
      </c>
    </row>
    <row r="226" spans="2:51" s="14" customFormat="1" ht="10.2">
      <c r="B226" s="212"/>
      <c r="C226" s="213"/>
      <c r="D226" s="203" t="s">
        <v>132</v>
      </c>
      <c r="E226" s="214" t="s">
        <v>1</v>
      </c>
      <c r="F226" s="215" t="s">
        <v>274</v>
      </c>
      <c r="G226" s="213"/>
      <c r="H226" s="216">
        <v>3.84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132</v>
      </c>
      <c r="AU226" s="222" t="s">
        <v>88</v>
      </c>
      <c r="AV226" s="14" t="s">
        <v>88</v>
      </c>
      <c r="AW226" s="14" t="s">
        <v>34</v>
      </c>
      <c r="AX226" s="14" t="s">
        <v>77</v>
      </c>
      <c r="AY226" s="222" t="s">
        <v>124</v>
      </c>
    </row>
    <row r="227" spans="2:51" s="15" customFormat="1" ht="10.2">
      <c r="B227" s="223"/>
      <c r="C227" s="224"/>
      <c r="D227" s="203" t="s">
        <v>132</v>
      </c>
      <c r="E227" s="225" t="s">
        <v>1</v>
      </c>
      <c r="F227" s="226" t="s">
        <v>150</v>
      </c>
      <c r="G227" s="224"/>
      <c r="H227" s="227">
        <v>13.8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132</v>
      </c>
      <c r="AU227" s="233" t="s">
        <v>88</v>
      </c>
      <c r="AV227" s="15" t="s">
        <v>130</v>
      </c>
      <c r="AW227" s="15" t="s">
        <v>4</v>
      </c>
      <c r="AX227" s="15" t="s">
        <v>85</v>
      </c>
      <c r="AY227" s="233" t="s">
        <v>124</v>
      </c>
    </row>
    <row r="228" spans="1:65" s="2" customFormat="1" ht="24.15" customHeight="1">
      <c r="A228" s="34"/>
      <c r="B228" s="35"/>
      <c r="C228" s="187" t="s">
        <v>275</v>
      </c>
      <c r="D228" s="187" t="s">
        <v>126</v>
      </c>
      <c r="E228" s="188" t="s">
        <v>276</v>
      </c>
      <c r="F228" s="189" t="s">
        <v>277</v>
      </c>
      <c r="G228" s="190" t="s">
        <v>144</v>
      </c>
      <c r="H228" s="191">
        <v>2.261</v>
      </c>
      <c r="I228" s="192"/>
      <c r="J228" s="193">
        <f>ROUND(I228*H228,2)</f>
        <v>0</v>
      </c>
      <c r="K228" s="194"/>
      <c r="L228" s="39"/>
      <c r="M228" s="195" t="s">
        <v>1</v>
      </c>
      <c r="N228" s="196" t="s">
        <v>42</v>
      </c>
      <c r="O228" s="71"/>
      <c r="P228" s="197">
        <f>O228*H228</f>
        <v>0</v>
      </c>
      <c r="Q228" s="197">
        <v>2.30102</v>
      </c>
      <c r="R228" s="197">
        <f>Q228*H228</f>
        <v>5.20260622</v>
      </c>
      <c r="S228" s="197">
        <v>0</v>
      </c>
      <c r="T228" s="19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130</v>
      </c>
      <c r="AT228" s="199" t="s">
        <v>126</v>
      </c>
      <c r="AU228" s="199" t="s">
        <v>88</v>
      </c>
      <c r="AY228" s="17" t="s">
        <v>124</v>
      </c>
      <c r="BE228" s="200">
        <f>IF(N228="základní",J228,0)</f>
        <v>0</v>
      </c>
      <c r="BF228" s="200">
        <f>IF(N228="snížená",J228,0)</f>
        <v>0</v>
      </c>
      <c r="BG228" s="200">
        <f>IF(N228="zákl. přenesená",J228,0)</f>
        <v>0</v>
      </c>
      <c r="BH228" s="200">
        <f>IF(N228="sníž. přenesená",J228,0)</f>
        <v>0</v>
      </c>
      <c r="BI228" s="200">
        <f>IF(N228="nulová",J228,0)</f>
        <v>0</v>
      </c>
      <c r="BJ228" s="17" t="s">
        <v>85</v>
      </c>
      <c r="BK228" s="200">
        <f>ROUND(I228*H228,2)</f>
        <v>0</v>
      </c>
      <c r="BL228" s="17" t="s">
        <v>130</v>
      </c>
      <c r="BM228" s="199" t="s">
        <v>278</v>
      </c>
    </row>
    <row r="229" spans="2:51" s="13" customFormat="1" ht="10.2">
      <c r="B229" s="201"/>
      <c r="C229" s="202"/>
      <c r="D229" s="203" t="s">
        <v>132</v>
      </c>
      <c r="E229" s="204" t="s">
        <v>1</v>
      </c>
      <c r="F229" s="205" t="s">
        <v>279</v>
      </c>
      <c r="G229" s="202"/>
      <c r="H229" s="204" t="s">
        <v>1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132</v>
      </c>
      <c r="AU229" s="211" t="s">
        <v>88</v>
      </c>
      <c r="AV229" s="13" t="s">
        <v>85</v>
      </c>
      <c r="AW229" s="13" t="s">
        <v>34</v>
      </c>
      <c r="AX229" s="13" t="s">
        <v>77</v>
      </c>
      <c r="AY229" s="211" t="s">
        <v>124</v>
      </c>
    </row>
    <row r="230" spans="2:51" s="14" customFormat="1" ht="10.2">
      <c r="B230" s="212"/>
      <c r="C230" s="213"/>
      <c r="D230" s="203" t="s">
        <v>132</v>
      </c>
      <c r="E230" s="214" t="s">
        <v>1</v>
      </c>
      <c r="F230" s="215" t="s">
        <v>280</v>
      </c>
      <c r="G230" s="213"/>
      <c r="H230" s="216">
        <v>2.261</v>
      </c>
      <c r="I230" s="217"/>
      <c r="J230" s="213"/>
      <c r="K230" s="213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132</v>
      </c>
      <c r="AU230" s="222" t="s">
        <v>88</v>
      </c>
      <c r="AV230" s="14" t="s">
        <v>88</v>
      </c>
      <c r="AW230" s="14" t="s">
        <v>34</v>
      </c>
      <c r="AX230" s="14" t="s">
        <v>85</v>
      </c>
      <c r="AY230" s="222" t="s">
        <v>124</v>
      </c>
    </row>
    <row r="231" spans="2:63" s="12" customFormat="1" ht="22.8" customHeight="1">
      <c r="B231" s="171"/>
      <c r="C231" s="172"/>
      <c r="D231" s="173" t="s">
        <v>76</v>
      </c>
      <c r="E231" s="185" t="s">
        <v>141</v>
      </c>
      <c r="F231" s="185" t="s">
        <v>281</v>
      </c>
      <c r="G231" s="172"/>
      <c r="H231" s="172"/>
      <c r="I231" s="175"/>
      <c r="J231" s="186">
        <f>BK231</f>
        <v>0</v>
      </c>
      <c r="K231" s="172"/>
      <c r="L231" s="177"/>
      <c r="M231" s="178"/>
      <c r="N231" s="179"/>
      <c r="O231" s="179"/>
      <c r="P231" s="180">
        <f>SUM(P232:P250)</f>
        <v>0</v>
      </c>
      <c r="Q231" s="179"/>
      <c r="R231" s="180">
        <f>SUM(R232:R250)</f>
        <v>0.12101260999999999</v>
      </c>
      <c r="S231" s="179"/>
      <c r="T231" s="181">
        <f>SUM(T232:T250)</f>
        <v>0</v>
      </c>
      <c r="AR231" s="182" t="s">
        <v>85</v>
      </c>
      <c r="AT231" s="183" t="s">
        <v>76</v>
      </c>
      <c r="AU231" s="183" t="s">
        <v>85</v>
      </c>
      <c r="AY231" s="182" t="s">
        <v>124</v>
      </c>
      <c r="BK231" s="184">
        <f>SUM(BK232:BK250)</f>
        <v>0</v>
      </c>
    </row>
    <row r="232" spans="1:65" s="2" customFormat="1" ht="66.75" customHeight="1">
      <c r="A232" s="34"/>
      <c r="B232" s="35"/>
      <c r="C232" s="187" t="s">
        <v>282</v>
      </c>
      <c r="D232" s="187" t="s">
        <v>126</v>
      </c>
      <c r="E232" s="188" t="s">
        <v>283</v>
      </c>
      <c r="F232" s="189" t="s">
        <v>284</v>
      </c>
      <c r="G232" s="190" t="s">
        <v>144</v>
      </c>
      <c r="H232" s="191">
        <v>3.238</v>
      </c>
      <c r="I232" s="192"/>
      <c r="J232" s="193">
        <f>ROUND(I232*H232,2)</f>
        <v>0</v>
      </c>
      <c r="K232" s="194"/>
      <c r="L232" s="39"/>
      <c r="M232" s="195" t="s">
        <v>1</v>
      </c>
      <c r="N232" s="196" t="s">
        <v>42</v>
      </c>
      <c r="O232" s="71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130</v>
      </c>
      <c r="AT232" s="199" t="s">
        <v>126</v>
      </c>
      <c r="AU232" s="199" t="s">
        <v>88</v>
      </c>
      <c r="AY232" s="17" t="s">
        <v>124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7" t="s">
        <v>85</v>
      </c>
      <c r="BK232" s="200">
        <f>ROUND(I232*H232,2)</f>
        <v>0</v>
      </c>
      <c r="BL232" s="17" t="s">
        <v>130</v>
      </c>
      <c r="BM232" s="199" t="s">
        <v>285</v>
      </c>
    </row>
    <row r="233" spans="2:51" s="13" customFormat="1" ht="10.2">
      <c r="B233" s="201"/>
      <c r="C233" s="202"/>
      <c r="D233" s="203" t="s">
        <v>132</v>
      </c>
      <c r="E233" s="204" t="s">
        <v>1</v>
      </c>
      <c r="F233" s="205" t="s">
        <v>286</v>
      </c>
      <c r="G233" s="202"/>
      <c r="H233" s="204" t="s">
        <v>1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132</v>
      </c>
      <c r="AU233" s="211" t="s">
        <v>88</v>
      </c>
      <c r="AV233" s="13" t="s">
        <v>85</v>
      </c>
      <c r="AW233" s="13" t="s">
        <v>34</v>
      </c>
      <c r="AX233" s="13" t="s">
        <v>77</v>
      </c>
      <c r="AY233" s="211" t="s">
        <v>124</v>
      </c>
    </row>
    <row r="234" spans="2:51" s="14" customFormat="1" ht="10.2">
      <c r="B234" s="212"/>
      <c r="C234" s="213"/>
      <c r="D234" s="203" t="s">
        <v>132</v>
      </c>
      <c r="E234" s="214" t="s">
        <v>1</v>
      </c>
      <c r="F234" s="215" t="s">
        <v>287</v>
      </c>
      <c r="G234" s="213"/>
      <c r="H234" s="216">
        <v>1.491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132</v>
      </c>
      <c r="AU234" s="222" t="s">
        <v>88</v>
      </c>
      <c r="AV234" s="14" t="s">
        <v>88</v>
      </c>
      <c r="AW234" s="14" t="s">
        <v>34</v>
      </c>
      <c r="AX234" s="14" t="s">
        <v>77</v>
      </c>
      <c r="AY234" s="222" t="s">
        <v>124</v>
      </c>
    </row>
    <row r="235" spans="2:51" s="13" customFormat="1" ht="10.2">
      <c r="B235" s="201"/>
      <c r="C235" s="202"/>
      <c r="D235" s="203" t="s">
        <v>132</v>
      </c>
      <c r="E235" s="204" t="s">
        <v>1</v>
      </c>
      <c r="F235" s="205" t="s">
        <v>288</v>
      </c>
      <c r="G235" s="202"/>
      <c r="H235" s="204" t="s">
        <v>1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132</v>
      </c>
      <c r="AU235" s="211" t="s">
        <v>88</v>
      </c>
      <c r="AV235" s="13" t="s">
        <v>85</v>
      </c>
      <c r="AW235" s="13" t="s">
        <v>34</v>
      </c>
      <c r="AX235" s="13" t="s">
        <v>77</v>
      </c>
      <c r="AY235" s="211" t="s">
        <v>124</v>
      </c>
    </row>
    <row r="236" spans="2:51" s="14" customFormat="1" ht="10.2">
      <c r="B236" s="212"/>
      <c r="C236" s="213"/>
      <c r="D236" s="203" t="s">
        <v>132</v>
      </c>
      <c r="E236" s="214" t="s">
        <v>1</v>
      </c>
      <c r="F236" s="215" t="s">
        <v>289</v>
      </c>
      <c r="G236" s="213"/>
      <c r="H236" s="216">
        <v>1.568</v>
      </c>
      <c r="I236" s="217"/>
      <c r="J236" s="213"/>
      <c r="K236" s="213"/>
      <c r="L236" s="218"/>
      <c r="M236" s="219"/>
      <c r="N236" s="220"/>
      <c r="O236" s="220"/>
      <c r="P236" s="220"/>
      <c r="Q236" s="220"/>
      <c r="R236" s="220"/>
      <c r="S236" s="220"/>
      <c r="T236" s="221"/>
      <c r="AT236" s="222" t="s">
        <v>132</v>
      </c>
      <c r="AU236" s="222" t="s">
        <v>88</v>
      </c>
      <c r="AV236" s="14" t="s">
        <v>88</v>
      </c>
      <c r="AW236" s="14" t="s">
        <v>34</v>
      </c>
      <c r="AX236" s="14" t="s">
        <v>77</v>
      </c>
      <c r="AY236" s="222" t="s">
        <v>124</v>
      </c>
    </row>
    <row r="237" spans="2:51" s="13" customFormat="1" ht="10.2">
      <c r="B237" s="201"/>
      <c r="C237" s="202"/>
      <c r="D237" s="203" t="s">
        <v>132</v>
      </c>
      <c r="E237" s="204" t="s">
        <v>1</v>
      </c>
      <c r="F237" s="205" t="s">
        <v>290</v>
      </c>
      <c r="G237" s="202"/>
      <c r="H237" s="204" t="s">
        <v>1</v>
      </c>
      <c r="I237" s="206"/>
      <c r="J237" s="202"/>
      <c r="K237" s="202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132</v>
      </c>
      <c r="AU237" s="211" t="s">
        <v>88</v>
      </c>
      <c r="AV237" s="13" t="s">
        <v>85</v>
      </c>
      <c r="AW237" s="13" t="s">
        <v>34</v>
      </c>
      <c r="AX237" s="13" t="s">
        <v>77</v>
      </c>
      <c r="AY237" s="211" t="s">
        <v>124</v>
      </c>
    </row>
    <row r="238" spans="2:51" s="14" customFormat="1" ht="10.2">
      <c r="B238" s="212"/>
      <c r="C238" s="213"/>
      <c r="D238" s="203" t="s">
        <v>132</v>
      </c>
      <c r="E238" s="214" t="s">
        <v>1</v>
      </c>
      <c r="F238" s="215" t="s">
        <v>291</v>
      </c>
      <c r="G238" s="213"/>
      <c r="H238" s="216">
        <v>0.179</v>
      </c>
      <c r="I238" s="217"/>
      <c r="J238" s="213"/>
      <c r="K238" s="213"/>
      <c r="L238" s="218"/>
      <c r="M238" s="219"/>
      <c r="N238" s="220"/>
      <c r="O238" s="220"/>
      <c r="P238" s="220"/>
      <c r="Q238" s="220"/>
      <c r="R238" s="220"/>
      <c r="S238" s="220"/>
      <c r="T238" s="221"/>
      <c r="AT238" s="222" t="s">
        <v>132</v>
      </c>
      <c r="AU238" s="222" t="s">
        <v>88</v>
      </c>
      <c r="AV238" s="14" t="s">
        <v>88</v>
      </c>
      <c r="AW238" s="14" t="s">
        <v>34</v>
      </c>
      <c r="AX238" s="14" t="s">
        <v>77</v>
      </c>
      <c r="AY238" s="222" t="s">
        <v>124</v>
      </c>
    </row>
    <row r="239" spans="2:51" s="15" customFormat="1" ht="10.2">
      <c r="B239" s="223"/>
      <c r="C239" s="224"/>
      <c r="D239" s="203" t="s">
        <v>132</v>
      </c>
      <c r="E239" s="225" t="s">
        <v>1</v>
      </c>
      <c r="F239" s="226" t="s">
        <v>150</v>
      </c>
      <c r="G239" s="224"/>
      <c r="H239" s="227">
        <v>3.238</v>
      </c>
      <c r="I239" s="228"/>
      <c r="J239" s="224"/>
      <c r="K239" s="224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132</v>
      </c>
      <c r="AU239" s="233" t="s">
        <v>88</v>
      </c>
      <c r="AV239" s="15" t="s">
        <v>130</v>
      </c>
      <c r="AW239" s="15" t="s">
        <v>34</v>
      </c>
      <c r="AX239" s="15" t="s">
        <v>85</v>
      </c>
      <c r="AY239" s="233" t="s">
        <v>124</v>
      </c>
    </row>
    <row r="240" spans="1:65" s="2" customFormat="1" ht="24.15" customHeight="1">
      <c r="A240" s="34"/>
      <c r="B240" s="35"/>
      <c r="C240" s="187" t="s">
        <v>292</v>
      </c>
      <c r="D240" s="187" t="s">
        <v>126</v>
      </c>
      <c r="E240" s="188" t="s">
        <v>293</v>
      </c>
      <c r="F240" s="189" t="s">
        <v>294</v>
      </c>
      <c r="G240" s="190" t="s">
        <v>240</v>
      </c>
      <c r="H240" s="191">
        <v>0.087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42</v>
      </c>
      <c r="O240" s="71"/>
      <c r="P240" s="197">
        <f>O240*H240</f>
        <v>0</v>
      </c>
      <c r="Q240" s="197">
        <v>1.03003</v>
      </c>
      <c r="R240" s="197">
        <f>Q240*H240</f>
        <v>0.08961261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130</v>
      </c>
      <c r="AT240" s="199" t="s">
        <v>126</v>
      </c>
      <c r="AU240" s="199" t="s">
        <v>88</v>
      </c>
      <c r="AY240" s="17" t="s">
        <v>124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85</v>
      </c>
      <c r="BK240" s="200">
        <f>ROUND(I240*H240,2)</f>
        <v>0</v>
      </c>
      <c r="BL240" s="17" t="s">
        <v>130</v>
      </c>
      <c r="BM240" s="199" t="s">
        <v>295</v>
      </c>
    </row>
    <row r="241" spans="2:51" s="13" customFormat="1" ht="10.2">
      <c r="B241" s="201"/>
      <c r="C241" s="202"/>
      <c r="D241" s="203" t="s">
        <v>132</v>
      </c>
      <c r="E241" s="204" t="s">
        <v>1</v>
      </c>
      <c r="F241" s="205" t="s">
        <v>296</v>
      </c>
      <c r="G241" s="202"/>
      <c r="H241" s="204" t="s">
        <v>1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132</v>
      </c>
      <c r="AU241" s="211" t="s">
        <v>88</v>
      </c>
      <c r="AV241" s="13" t="s">
        <v>85</v>
      </c>
      <c r="AW241" s="13" t="s">
        <v>34</v>
      </c>
      <c r="AX241" s="13" t="s">
        <v>77</v>
      </c>
      <c r="AY241" s="211" t="s">
        <v>124</v>
      </c>
    </row>
    <row r="242" spans="2:51" s="14" customFormat="1" ht="10.2">
      <c r="B242" s="212"/>
      <c r="C242" s="213"/>
      <c r="D242" s="203" t="s">
        <v>132</v>
      </c>
      <c r="E242" s="214" t="s">
        <v>1</v>
      </c>
      <c r="F242" s="215" t="s">
        <v>297</v>
      </c>
      <c r="G242" s="213"/>
      <c r="H242" s="216">
        <v>0.052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132</v>
      </c>
      <c r="AU242" s="222" t="s">
        <v>88</v>
      </c>
      <c r="AV242" s="14" t="s">
        <v>88</v>
      </c>
      <c r="AW242" s="14" t="s">
        <v>34</v>
      </c>
      <c r="AX242" s="14" t="s">
        <v>77</v>
      </c>
      <c r="AY242" s="222" t="s">
        <v>124</v>
      </c>
    </row>
    <row r="243" spans="2:51" s="13" customFormat="1" ht="10.2">
      <c r="B243" s="201"/>
      <c r="C243" s="202"/>
      <c r="D243" s="203" t="s">
        <v>132</v>
      </c>
      <c r="E243" s="204" t="s">
        <v>1</v>
      </c>
      <c r="F243" s="205" t="s">
        <v>298</v>
      </c>
      <c r="G243" s="202"/>
      <c r="H243" s="204" t="s">
        <v>1</v>
      </c>
      <c r="I243" s="206"/>
      <c r="J243" s="202"/>
      <c r="K243" s="202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132</v>
      </c>
      <c r="AU243" s="211" t="s">
        <v>88</v>
      </c>
      <c r="AV243" s="13" t="s">
        <v>85</v>
      </c>
      <c r="AW243" s="13" t="s">
        <v>34</v>
      </c>
      <c r="AX243" s="13" t="s">
        <v>77</v>
      </c>
      <c r="AY243" s="211" t="s">
        <v>124</v>
      </c>
    </row>
    <row r="244" spans="2:51" s="14" customFormat="1" ht="10.2">
      <c r="B244" s="212"/>
      <c r="C244" s="213"/>
      <c r="D244" s="203" t="s">
        <v>132</v>
      </c>
      <c r="E244" s="214" t="s">
        <v>1</v>
      </c>
      <c r="F244" s="215" t="s">
        <v>299</v>
      </c>
      <c r="G244" s="213"/>
      <c r="H244" s="216">
        <v>0.035</v>
      </c>
      <c r="I244" s="217"/>
      <c r="J244" s="213"/>
      <c r="K244" s="213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132</v>
      </c>
      <c r="AU244" s="222" t="s">
        <v>88</v>
      </c>
      <c r="AV244" s="14" t="s">
        <v>88</v>
      </c>
      <c r="AW244" s="14" t="s">
        <v>34</v>
      </c>
      <c r="AX244" s="14" t="s">
        <v>77</v>
      </c>
      <c r="AY244" s="222" t="s">
        <v>124</v>
      </c>
    </row>
    <row r="245" spans="2:51" s="15" customFormat="1" ht="10.2">
      <c r="B245" s="223"/>
      <c r="C245" s="224"/>
      <c r="D245" s="203" t="s">
        <v>132</v>
      </c>
      <c r="E245" s="225" t="s">
        <v>1</v>
      </c>
      <c r="F245" s="226" t="s">
        <v>150</v>
      </c>
      <c r="G245" s="224"/>
      <c r="H245" s="227">
        <v>0.087</v>
      </c>
      <c r="I245" s="228"/>
      <c r="J245" s="224"/>
      <c r="K245" s="224"/>
      <c r="L245" s="229"/>
      <c r="M245" s="230"/>
      <c r="N245" s="231"/>
      <c r="O245" s="231"/>
      <c r="P245" s="231"/>
      <c r="Q245" s="231"/>
      <c r="R245" s="231"/>
      <c r="S245" s="231"/>
      <c r="T245" s="232"/>
      <c r="AT245" s="233" t="s">
        <v>132</v>
      </c>
      <c r="AU245" s="233" t="s">
        <v>88</v>
      </c>
      <c r="AV245" s="15" t="s">
        <v>130</v>
      </c>
      <c r="AW245" s="15" t="s">
        <v>4</v>
      </c>
      <c r="AX245" s="15" t="s">
        <v>85</v>
      </c>
      <c r="AY245" s="233" t="s">
        <v>124</v>
      </c>
    </row>
    <row r="246" spans="1:65" s="2" customFormat="1" ht="33" customHeight="1">
      <c r="A246" s="34"/>
      <c r="B246" s="35"/>
      <c r="C246" s="187" t="s">
        <v>300</v>
      </c>
      <c r="D246" s="187" t="s">
        <v>126</v>
      </c>
      <c r="E246" s="188" t="s">
        <v>301</v>
      </c>
      <c r="F246" s="189" t="s">
        <v>302</v>
      </c>
      <c r="G246" s="190" t="s">
        <v>137</v>
      </c>
      <c r="H246" s="191">
        <v>31.2</v>
      </c>
      <c r="I246" s="192"/>
      <c r="J246" s="193">
        <f>ROUND(I246*H246,2)</f>
        <v>0</v>
      </c>
      <c r="K246" s="194"/>
      <c r="L246" s="39"/>
      <c r="M246" s="195" t="s">
        <v>1</v>
      </c>
      <c r="N246" s="196" t="s">
        <v>42</v>
      </c>
      <c r="O246" s="71"/>
      <c r="P246" s="197">
        <f>O246*H246</f>
        <v>0</v>
      </c>
      <c r="Q246" s="197">
        <v>0</v>
      </c>
      <c r="R246" s="197">
        <f>Q246*H246</f>
        <v>0</v>
      </c>
      <c r="S246" s="197">
        <v>0</v>
      </c>
      <c r="T246" s="19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130</v>
      </c>
      <c r="AT246" s="199" t="s">
        <v>126</v>
      </c>
      <c r="AU246" s="199" t="s">
        <v>88</v>
      </c>
      <c r="AY246" s="17" t="s">
        <v>124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7" t="s">
        <v>85</v>
      </c>
      <c r="BK246" s="200">
        <f>ROUND(I246*H246,2)</f>
        <v>0</v>
      </c>
      <c r="BL246" s="17" t="s">
        <v>130</v>
      </c>
      <c r="BM246" s="199" t="s">
        <v>303</v>
      </c>
    </row>
    <row r="247" spans="2:51" s="13" customFormat="1" ht="10.2">
      <c r="B247" s="201"/>
      <c r="C247" s="202"/>
      <c r="D247" s="203" t="s">
        <v>132</v>
      </c>
      <c r="E247" s="204" t="s">
        <v>1</v>
      </c>
      <c r="F247" s="205" t="s">
        <v>304</v>
      </c>
      <c r="G247" s="202"/>
      <c r="H247" s="204" t="s">
        <v>1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132</v>
      </c>
      <c r="AU247" s="211" t="s">
        <v>88</v>
      </c>
      <c r="AV247" s="13" t="s">
        <v>85</v>
      </c>
      <c r="AW247" s="13" t="s">
        <v>34</v>
      </c>
      <c r="AX247" s="13" t="s">
        <v>77</v>
      </c>
      <c r="AY247" s="211" t="s">
        <v>124</v>
      </c>
    </row>
    <row r="248" spans="2:51" s="14" customFormat="1" ht="10.2">
      <c r="B248" s="212"/>
      <c r="C248" s="213"/>
      <c r="D248" s="203" t="s">
        <v>132</v>
      </c>
      <c r="E248" s="214" t="s">
        <v>1</v>
      </c>
      <c r="F248" s="215" t="s">
        <v>305</v>
      </c>
      <c r="G248" s="213"/>
      <c r="H248" s="216">
        <v>31.2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132</v>
      </c>
      <c r="AU248" s="222" t="s">
        <v>88</v>
      </c>
      <c r="AV248" s="14" t="s">
        <v>88</v>
      </c>
      <c r="AW248" s="14" t="s">
        <v>34</v>
      </c>
      <c r="AX248" s="14" t="s">
        <v>85</v>
      </c>
      <c r="AY248" s="222" t="s">
        <v>124</v>
      </c>
    </row>
    <row r="249" spans="1:65" s="2" customFormat="1" ht="24.15" customHeight="1">
      <c r="A249" s="34"/>
      <c r="B249" s="35"/>
      <c r="C249" s="187" t="s">
        <v>306</v>
      </c>
      <c r="D249" s="187" t="s">
        <v>126</v>
      </c>
      <c r="E249" s="188" t="s">
        <v>307</v>
      </c>
      <c r="F249" s="189" t="s">
        <v>308</v>
      </c>
      <c r="G249" s="190" t="s">
        <v>257</v>
      </c>
      <c r="H249" s="191">
        <v>31.4</v>
      </c>
      <c r="I249" s="192"/>
      <c r="J249" s="193">
        <f>ROUND(I249*H249,2)</f>
        <v>0</v>
      </c>
      <c r="K249" s="194"/>
      <c r="L249" s="39"/>
      <c r="M249" s="195" t="s">
        <v>1</v>
      </c>
      <c r="N249" s="196" t="s">
        <v>42</v>
      </c>
      <c r="O249" s="71"/>
      <c r="P249" s="197">
        <f>O249*H249</f>
        <v>0</v>
      </c>
      <c r="Q249" s="197">
        <v>0.001</v>
      </c>
      <c r="R249" s="197">
        <f>Q249*H249</f>
        <v>0.0314</v>
      </c>
      <c r="S249" s="197">
        <v>0</v>
      </c>
      <c r="T249" s="19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9" t="s">
        <v>130</v>
      </c>
      <c r="AT249" s="199" t="s">
        <v>126</v>
      </c>
      <c r="AU249" s="199" t="s">
        <v>88</v>
      </c>
      <c r="AY249" s="17" t="s">
        <v>124</v>
      </c>
      <c r="BE249" s="200">
        <f>IF(N249="základní",J249,0)</f>
        <v>0</v>
      </c>
      <c r="BF249" s="200">
        <f>IF(N249="snížená",J249,0)</f>
        <v>0</v>
      </c>
      <c r="BG249" s="200">
        <f>IF(N249="zákl. přenesená",J249,0)</f>
        <v>0</v>
      </c>
      <c r="BH249" s="200">
        <f>IF(N249="sníž. přenesená",J249,0)</f>
        <v>0</v>
      </c>
      <c r="BI249" s="200">
        <f>IF(N249="nulová",J249,0)</f>
        <v>0</v>
      </c>
      <c r="BJ249" s="17" t="s">
        <v>85</v>
      </c>
      <c r="BK249" s="200">
        <f>ROUND(I249*H249,2)</f>
        <v>0</v>
      </c>
      <c r="BL249" s="17" t="s">
        <v>130</v>
      </c>
      <c r="BM249" s="199" t="s">
        <v>309</v>
      </c>
    </row>
    <row r="250" spans="1:65" s="2" customFormat="1" ht="24.15" customHeight="1">
      <c r="A250" s="34"/>
      <c r="B250" s="35"/>
      <c r="C250" s="187" t="s">
        <v>310</v>
      </c>
      <c r="D250" s="187" t="s">
        <v>126</v>
      </c>
      <c r="E250" s="188" t="s">
        <v>311</v>
      </c>
      <c r="F250" s="189" t="s">
        <v>312</v>
      </c>
      <c r="G250" s="190" t="s">
        <v>313</v>
      </c>
      <c r="H250" s="191">
        <v>2</v>
      </c>
      <c r="I250" s="192"/>
      <c r="J250" s="193">
        <f>ROUND(I250*H250,2)</f>
        <v>0</v>
      </c>
      <c r="K250" s="194"/>
      <c r="L250" s="39"/>
      <c r="M250" s="195" t="s">
        <v>1</v>
      </c>
      <c r="N250" s="196" t="s">
        <v>42</v>
      </c>
      <c r="O250" s="71"/>
      <c r="P250" s="197">
        <f>O250*H250</f>
        <v>0</v>
      </c>
      <c r="Q250" s="197">
        <v>0</v>
      </c>
      <c r="R250" s="197">
        <f>Q250*H250</f>
        <v>0</v>
      </c>
      <c r="S250" s="197">
        <v>0</v>
      </c>
      <c r="T250" s="19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9" t="s">
        <v>130</v>
      </c>
      <c r="AT250" s="199" t="s">
        <v>126</v>
      </c>
      <c r="AU250" s="199" t="s">
        <v>88</v>
      </c>
      <c r="AY250" s="17" t="s">
        <v>124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7" t="s">
        <v>85</v>
      </c>
      <c r="BK250" s="200">
        <f>ROUND(I250*H250,2)</f>
        <v>0</v>
      </c>
      <c r="BL250" s="17" t="s">
        <v>130</v>
      </c>
      <c r="BM250" s="199" t="s">
        <v>314</v>
      </c>
    </row>
    <row r="251" spans="2:63" s="12" customFormat="1" ht="22.8" customHeight="1">
      <c r="B251" s="171"/>
      <c r="C251" s="172"/>
      <c r="D251" s="173" t="s">
        <v>76</v>
      </c>
      <c r="E251" s="185" t="s">
        <v>130</v>
      </c>
      <c r="F251" s="185" t="s">
        <v>315</v>
      </c>
      <c r="G251" s="172"/>
      <c r="H251" s="172"/>
      <c r="I251" s="175"/>
      <c r="J251" s="186">
        <f>BK251</f>
        <v>0</v>
      </c>
      <c r="K251" s="172"/>
      <c r="L251" s="177"/>
      <c r="M251" s="178"/>
      <c r="N251" s="179"/>
      <c r="O251" s="179"/>
      <c r="P251" s="180">
        <f>SUM(P252:P258)</f>
        <v>0</v>
      </c>
      <c r="Q251" s="179"/>
      <c r="R251" s="180">
        <f>SUM(R252:R258)</f>
        <v>0</v>
      </c>
      <c r="S251" s="179"/>
      <c r="T251" s="181">
        <f>SUM(T252:T258)</f>
        <v>0</v>
      </c>
      <c r="AR251" s="182" t="s">
        <v>85</v>
      </c>
      <c r="AT251" s="183" t="s">
        <v>76</v>
      </c>
      <c r="AU251" s="183" t="s">
        <v>85</v>
      </c>
      <c r="AY251" s="182" t="s">
        <v>124</v>
      </c>
      <c r="BK251" s="184">
        <f>SUM(BK252:BK258)</f>
        <v>0</v>
      </c>
    </row>
    <row r="252" spans="1:65" s="2" customFormat="1" ht="24.15" customHeight="1">
      <c r="A252" s="34"/>
      <c r="B252" s="35"/>
      <c r="C252" s="187" t="s">
        <v>316</v>
      </c>
      <c r="D252" s="187" t="s">
        <v>126</v>
      </c>
      <c r="E252" s="188" t="s">
        <v>317</v>
      </c>
      <c r="F252" s="189" t="s">
        <v>318</v>
      </c>
      <c r="G252" s="190" t="s">
        <v>144</v>
      </c>
      <c r="H252" s="191">
        <v>4.01</v>
      </c>
      <c r="I252" s="192"/>
      <c r="J252" s="193">
        <f>ROUND(I252*H252,2)</f>
        <v>0</v>
      </c>
      <c r="K252" s="194"/>
      <c r="L252" s="39"/>
      <c r="M252" s="195" t="s">
        <v>1</v>
      </c>
      <c r="N252" s="196" t="s">
        <v>42</v>
      </c>
      <c r="O252" s="71"/>
      <c r="P252" s="197">
        <f>O252*H252</f>
        <v>0</v>
      </c>
      <c r="Q252" s="197">
        <v>0</v>
      </c>
      <c r="R252" s="197">
        <f>Q252*H252</f>
        <v>0</v>
      </c>
      <c r="S252" s="197">
        <v>0</v>
      </c>
      <c r="T252" s="19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9" t="s">
        <v>130</v>
      </c>
      <c r="AT252" s="199" t="s">
        <v>126</v>
      </c>
      <c r="AU252" s="199" t="s">
        <v>88</v>
      </c>
      <c r="AY252" s="17" t="s">
        <v>124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17" t="s">
        <v>85</v>
      </c>
      <c r="BK252" s="200">
        <f>ROUND(I252*H252,2)</f>
        <v>0</v>
      </c>
      <c r="BL252" s="17" t="s">
        <v>130</v>
      </c>
      <c r="BM252" s="199" t="s">
        <v>319</v>
      </c>
    </row>
    <row r="253" spans="2:51" s="13" customFormat="1" ht="10.2">
      <c r="B253" s="201"/>
      <c r="C253" s="202"/>
      <c r="D253" s="203" t="s">
        <v>132</v>
      </c>
      <c r="E253" s="204" t="s">
        <v>1</v>
      </c>
      <c r="F253" s="205" t="s">
        <v>320</v>
      </c>
      <c r="G253" s="202"/>
      <c r="H253" s="204" t="s">
        <v>1</v>
      </c>
      <c r="I253" s="206"/>
      <c r="J253" s="202"/>
      <c r="K253" s="202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132</v>
      </c>
      <c r="AU253" s="211" t="s">
        <v>88</v>
      </c>
      <c r="AV253" s="13" t="s">
        <v>85</v>
      </c>
      <c r="AW253" s="13" t="s">
        <v>34</v>
      </c>
      <c r="AX253" s="13" t="s">
        <v>77</v>
      </c>
      <c r="AY253" s="211" t="s">
        <v>124</v>
      </c>
    </row>
    <row r="254" spans="2:51" s="14" customFormat="1" ht="10.2">
      <c r="B254" s="212"/>
      <c r="C254" s="213"/>
      <c r="D254" s="203" t="s">
        <v>132</v>
      </c>
      <c r="E254" s="214" t="s">
        <v>1</v>
      </c>
      <c r="F254" s="215" t="s">
        <v>321</v>
      </c>
      <c r="G254" s="213"/>
      <c r="H254" s="216">
        <v>2.56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132</v>
      </c>
      <c r="AU254" s="222" t="s">
        <v>88</v>
      </c>
      <c r="AV254" s="14" t="s">
        <v>88</v>
      </c>
      <c r="AW254" s="14" t="s">
        <v>34</v>
      </c>
      <c r="AX254" s="14" t="s">
        <v>77</v>
      </c>
      <c r="AY254" s="222" t="s">
        <v>124</v>
      </c>
    </row>
    <row r="255" spans="2:51" s="14" customFormat="1" ht="10.2">
      <c r="B255" s="212"/>
      <c r="C255" s="213"/>
      <c r="D255" s="203" t="s">
        <v>132</v>
      </c>
      <c r="E255" s="214" t="s">
        <v>1</v>
      </c>
      <c r="F255" s="215" t="s">
        <v>322</v>
      </c>
      <c r="G255" s="213"/>
      <c r="H255" s="216">
        <v>0.75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132</v>
      </c>
      <c r="AU255" s="222" t="s">
        <v>88</v>
      </c>
      <c r="AV255" s="14" t="s">
        <v>88</v>
      </c>
      <c r="AW255" s="14" t="s">
        <v>34</v>
      </c>
      <c r="AX255" s="14" t="s">
        <v>77</v>
      </c>
      <c r="AY255" s="222" t="s">
        <v>124</v>
      </c>
    </row>
    <row r="256" spans="2:51" s="13" customFormat="1" ht="10.2">
      <c r="B256" s="201"/>
      <c r="C256" s="202"/>
      <c r="D256" s="203" t="s">
        <v>132</v>
      </c>
      <c r="E256" s="204" t="s">
        <v>1</v>
      </c>
      <c r="F256" s="205" t="s">
        <v>323</v>
      </c>
      <c r="G256" s="202"/>
      <c r="H256" s="204" t="s">
        <v>1</v>
      </c>
      <c r="I256" s="206"/>
      <c r="J256" s="202"/>
      <c r="K256" s="202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132</v>
      </c>
      <c r="AU256" s="211" t="s">
        <v>88</v>
      </c>
      <c r="AV256" s="13" t="s">
        <v>85</v>
      </c>
      <c r="AW256" s="13" t="s">
        <v>34</v>
      </c>
      <c r="AX256" s="13" t="s">
        <v>77</v>
      </c>
      <c r="AY256" s="211" t="s">
        <v>124</v>
      </c>
    </row>
    <row r="257" spans="2:51" s="14" customFormat="1" ht="10.2">
      <c r="B257" s="212"/>
      <c r="C257" s="213"/>
      <c r="D257" s="203" t="s">
        <v>132</v>
      </c>
      <c r="E257" s="214" t="s">
        <v>1</v>
      </c>
      <c r="F257" s="215" t="s">
        <v>324</v>
      </c>
      <c r="G257" s="213"/>
      <c r="H257" s="216">
        <v>0.7</v>
      </c>
      <c r="I257" s="217"/>
      <c r="J257" s="213"/>
      <c r="K257" s="213"/>
      <c r="L257" s="218"/>
      <c r="M257" s="219"/>
      <c r="N257" s="220"/>
      <c r="O257" s="220"/>
      <c r="P257" s="220"/>
      <c r="Q257" s="220"/>
      <c r="R257" s="220"/>
      <c r="S257" s="220"/>
      <c r="T257" s="221"/>
      <c r="AT257" s="222" t="s">
        <v>132</v>
      </c>
      <c r="AU257" s="222" t="s">
        <v>88</v>
      </c>
      <c r="AV257" s="14" t="s">
        <v>88</v>
      </c>
      <c r="AW257" s="14" t="s">
        <v>34</v>
      </c>
      <c r="AX257" s="14" t="s">
        <v>77</v>
      </c>
      <c r="AY257" s="222" t="s">
        <v>124</v>
      </c>
    </row>
    <row r="258" spans="2:51" s="15" customFormat="1" ht="10.2">
      <c r="B258" s="223"/>
      <c r="C258" s="224"/>
      <c r="D258" s="203" t="s">
        <v>132</v>
      </c>
      <c r="E258" s="225" t="s">
        <v>1</v>
      </c>
      <c r="F258" s="226" t="s">
        <v>150</v>
      </c>
      <c r="G258" s="224"/>
      <c r="H258" s="227">
        <v>4.01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AT258" s="233" t="s">
        <v>132</v>
      </c>
      <c r="AU258" s="233" t="s">
        <v>88</v>
      </c>
      <c r="AV258" s="15" t="s">
        <v>130</v>
      </c>
      <c r="AW258" s="15" t="s">
        <v>34</v>
      </c>
      <c r="AX258" s="15" t="s">
        <v>85</v>
      </c>
      <c r="AY258" s="233" t="s">
        <v>124</v>
      </c>
    </row>
    <row r="259" spans="2:63" s="12" customFormat="1" ht="22.8" customHeight="1">
      <c r="B259" s="171"/>
      <c r="C259" s="172"/>
      <c r="D259" s="173" t="s">
        <v>76</v>
      </c>
      <c r="E259" s="185" t="s">
        <v>156</v>
      </c>
      <c r="F259" s="185" t="s">
        <v>325</v>
      </c>
      <c r="G259" s="172"/>
      <c r="H259" s="172"/>
      <c r="I259" s="175"/>
      <c r="J259" s="186">
        <f>BK259</f>
        <v>0</v>
      </c>
      <c r="K259" s="172"/>
      <c r="L259" s="177"/>
      <c r="M259" s="178"/>
      <c r="N259" s="179"/>
      <c r="O259" s="179"/>
      <c r="P259" s="180">
        <f>SUM(P260:P265)</f>
        <v>0</v>
      </c>
      <c r="Q259" s="179"/>
      <c r="R259" s="180">
        <f>SUM(R260:R265)</f>
        <v>0</v>
      </c>
      <c r="S259" s="179"/>
      <c r="T259" s="181">
        <f>SUM(T260:T265)</f>
        <v>0</v>
      </c>
      <c r="AR259" s="182" t="s">
        <v>85</v>
      </c>
      <c r="AT259" s="183" t="s">
        <v>76</v>
      </c>
      <c r="AU259" s="183" t="s">
        <v>85</v>
      </c>
      <c r="AY259" s="182" t="s">
        <v>124</v>
      </c>
      <c r="BK259" s="184">
        <f>SUM(BK260:BK265)</f>
        <v>0</v>
      </c>
    </row>
    <row r="260" spans="1:65" s="2" customFormat="1" ht="44.25" customHeight="1">
      <c r="A260" s="34"/>
      <c r="B260" s="35"/>
      <c r="C260" s="187" t="s">
        <v>326</v>
      </c>
      <c r="D260" s="187" t="s">
        <v>126</v>
      </c>
      <c r="E260" s="188" t="s">
        <v>327</v>
      </c>
      <c r="F260" s="189" t="s">
        <v>328</v>
      </c>
      <c r="G260" s="190" t="s">
        <v>137</v>
      </c>
      <c r="H260" s="191">
        <v>25</v>
      </c>
      <c r="I260" s="192"/>
      <c r="J260" s="193">
        <f>ROUND(I260*H260,2)</f>
        <v>0</v>
      </c>
      <c r="K260" s="194"/>
      <c r="L260" s="39"/>
      <c r="M260" s="195" t="s">
        <v>1</v>
      </c>
      <c r="N260" s="196" t="s">
        <v>42</v>
      </c>
      <c r="O260" s="71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130</v>
      </c>
      <c r="AT260" s="199" t="s">
        <v>126</v>
      </c>
      <c r="AU260" s="199" t="s">
        <v>88</v>
      </c>
      <c r="AY260" s="17" t="s">
        <v>124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85</v>
      </c>
      <c r="BK260" s="200">
        <f>ROUND(I260*H260,2)</f>
        <v>0</v>
      </c>
      <c r="BL260" s="17" t="s">
        <v>130</v>
      </c>
      <c r="BM260" s="199" t="s">
        <v>329</v>
      </c>
    </row>
    <row r="261" spans="2:51" s="13" customFormat="1" ht="10.2">
      <c r="B261" s="201"/>
      <c r="C261" s="202"/>
      <c r="D261" s="203" t="s">
        <v>132</v>
      </c>
      <c r="E261" s="204" t="s">
        <v>1</v>
      </c>
      <c r="F261" s="205" t="s">
        <v>330</v>
      </c>
      <c r="G261" s="202"/>
      <c r="H261" s="204" t="s">
        <v>1</v>
      </c>
      <c r="I261" s="206"/>
      <c r="J261" s="202"/>
      <c r="K261" s="202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132</v>
      </c>
      <c r="AU261" s="211" t="s">
        <v>88</v>
      </c>
      <c r="AV261" s="13" t="s">
        <v>85</v>
      </c>
      <c r="AW261" s="13" t="s">
        <v>34</v>
      </c>
      <c r="AX261" s="13" t="s">
        <v>77</v>
      </c>
      <c r="AY261" s="211" t="s">
        <v>124</v>
      </c>
    </row>
    <row r="262" spans="2:51" s="14" customFormat="1" ht="10.2">
      <c r="B262" s="212"/>
      <c r="C262" s="213"/>
      <c r="D262" s="203" t="s">
        <v>132</v>
      </c>
      <c r="E262" s="214" t="s">
        <v>1</v>
      </c>
      <c r="F262" s="215" t="s">
        <v>331</v>
      </c>
      <c r="G262" s="213"/>
      <c r="H262" s="216">
        <v>25</v>
      </c>
      <c r="I262" s="217"/>
      <c r="J262" s="213"/>
      <c r="K262" s="213"/>
      <c r="L262" s="218"/>
      <c r="M262" s="219"/>
      <c r="N262" s="220"/>
      <c r="O262" s="220"/>
      <c r="P262" s="220"/>
      <c r="Q262" s="220"/>
      <c r="R262" s="220"/>
      <c r="S262" s="220"/>
      <c r="T262" s="221"/>
      <c r="AT262" s="222" t="s">
        <v>132</v>
      </c>
      <c r="AU262" s="222" t="s">
        <v>88</v>
      </c>
      <c r="AV262" s="14" t="s">
        <v>88</v>
      </c>
      <c r="AW262" s="14" t="s">
        <v>34</v>
      </c>
      <c r="AX262" s="14" t="s">
        <v>85</v>
      </c>
      <c r="AY262" s="222" t="s">
        <v>124</v>
      </c>
    </row>
    <row r="263" spans="1:65" s="2" customFormat="1" ht="33" customHeight="1">
      <c r="A263" s="34"/>
      <c r="B263" s="35"/>
      <c r="C263" s="187" t="s">
        <v>332</v>
      </c>
      <c r="D263" s="187" t="s">
        <v>126</v>
      </c>
      <c r="E263" s="188" t="s">
        <v>333</v>
      </c>
      <c r="F263" s="189" t="s">
        <v>334</v>
      </c>
      <c r="G263" s="190" t="s">
        <v>137</v>
      </c>
      <c r="H263" s="191">
        <v>25</v>
      </c>
      <c r="I263" s="192"/>
      <c r="J263" s="193">
        <f>ROUND(I263*H263,2)</f>
        <v>0</v>
      </c>
      <c r="K263" s="194"/>
      <c r="L263" s="39"/>
      <c r="M263" s="195" t="s">
        <v>1</v>
      </c>
      <c r="N263" s="196" t="s">
        <v>42</v>
      </c>
      <c r="O263" s="71"/>
      <c r="P263" s="197">
        <f>O263*H263</f>
        <v>0</v>
      </c>
      <c r="Q263" s="197">
        <v>0</v>
      </c>
      <c r="R263" s="197">
        <f>Q263*H263</f>
        <v>0</v>
      </c>
      <c r="S263" s="197">
        <v>0</v>
      </c>
      <c r="T263" s="19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9" t="s">
        <v>130</v>
      </c>
      <c r="AT263" s="199" t="s">
        <v>126</v>
      </c>
      <c r="AU263" s="199" t="s">
        <v>88</v>
      </c>
      <c r="AY263" s="17" t="s">
        <v>124</v>
      </c>
      <c r="BE263" s="200">
        <f>IF(N263="základní",J263,0)</f>
        <v>0</v>
      </c>
      <c r="BF263" s="200">
        <f>IF(N263="snížená",J263,0)</f>
        <v>0</v>
      </c>
      <c r="BG263" s="200">
        <f>IF(N263="zákl. přenesená",J263,0)</f>
        <v>0</v>
      </c>
      <c r="BH263" s="200">
        <f>IF(N263="sníž. přenesená",J263,0)</f>
        <v>0</v>
      </c>
      <c r="BI263" s="200">
        <f>IF(N263="nulová",J263,0)</f>
        <v>0</v>
      </c>
      <c r="BJ263" s="17" t="s">
        <v>85</v>
      </c>
      <c r="BK263" s="200">
        <f>ROUND(I263*H263,2)</f>
        <v>0</v>
      </c>
      <c r="BL263" s="17" t="s">
        <v>130</v>
      </c>
      <c r="BM263" s="199" t="s">
        <v>335</v>
      </c>
    </row>
    <row r="264" spans="2:51" s="13" customFormat="1" ht="10.2">
      <c r="B264" s="201"/>
      <c r="C264" s="202"/>
      <c r="D264" s="203" t="s">
        <v>132</v>
      </c>
      <c r="E264" s="204" t="s">
        <v>1</v>
      </c>
      <c r="F264" s="205" t="s">
        <v>330</v>
      </c>
      <c r="G264" s="202"/>
      <c r="H264" s="204" t="s">
        <v>1</v>
      </c>
      <c r="I264" s="206"/>
      <c r="J264" s="202"/>
      <c r="K264" s="202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132</v>
      </c>
      <c r="AU264" s="211" t="s">
        <v>88</v>
      </c>
      <c r="AV264" s="13" t="s">
        <v>85</v>
      </c>
      <c r="AW264" s="13" t="s">
        <v>34</v>
      </c>
      <c r="AX264" s="13" t="s">
        <v>77</v>
      </c>
      <c r="AY264" s="211" t="s">
        <v>124</v>
      </c>
    </row>
    <row r="265" spans="2:51" s="14" customFormat="1" ht="10.2">
      <c r="B265" s="212"/>
      <c r="C265" s="213"/>
      <c r="D265" s="203" t="s">
        <v>132</v>
      </c>
      <c r="E265" s="214" t="s">
        <v>1</v>
      </c>
      <c r="F265" s="215" t="s">
        <v>331</v>
      </c>
      <c r="G265" s="213"/>
      <c r="H265" s="216">
        <v>25</v>
      </c>
      <c r="I265" s="217"/>
      <c r="J265" s="213"/>
      <c r="K265" s="213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132</v>
      </c>
      <c r="AU265" s="222" t="s">
        <v>88</v>
      </c>
      <c r="AV265" s="14" t="s">
        <v>88</v>
      </c>
      <c r="AW265" s="14" t="s">
        <v>34</v>
      </c>
      <c r="AX265" s="14" t="s">
        <v>85</v>
      </c>
      <c r="AY265" s="222" t="s">
        <v>124</v>
      </c>
    </row>
    <row r="266" spans="2:63" s="12" customFormat="1" ht="22.8" customHeight="1">
      <c r="B266" s="171"/>
      <c r="C266" s="172"/>
      <c r="D266" s="173" t="s">
        <v>76</v>
      </c>
      <c r="E266" s="185" t="s">
        <v>182</v>
      </c>
      <c r="F266" s="185" t="s">
        <v>336</v>
      </c>
      <c r="G266" s="172"/>
      <c r="H266" s="172"/>
      <c r="I266" s="175"/>
      <c r="J266" s="186">
        <f>BK266</f>
        <v>0</v>
      </c>
      <c r="K266" s="172"/>
      <c r="L266" s="177"/>
      <c r="M266" s="178"/>
      <c r="N266" s="179"/>
      <c r="O266" s="179"/>
      <c r="P266" s="180">
        <f>SUM(P267:P296)</f>
        <v>0</v>
      </c>
      <c r="Q266" s="179"/>
      <c r="R266" s="180">
        <f>SUM(R267:R296)</f>
        <v>4.2422413</v>
      </c>
      <c r="S266" s="179"/>
      <c r="T266" s="181">
        <f>SUM(T267:T296)</f>
        <v>0</v>
      </c>
      <c r="AR266" s="182" t="s">
        <v>85</v>
      </c>
      <c r="AT266" s="183" t="s">
        <v>76</v>
      </c>
      <c r="AU266" s="183" t="s">
        <v>85</v>
      </c>
      <c r="AY266" s="182" t="s">
        <v>124</v>
      </c>
      <c r="BK266" s="184">
        <f>SUM(BK267:BK296)</f>
        <v>0</v>
      </c>
    </row>
    <row r="267" spans="1:65" s="2" customFormat="1" ht="33" customHeight="1">
      <c r="A267" s="34"/>
      <c r="B267" s="35"/>
      <c r="C267" s="187" t="s">
        <v>337</v>
      </c>
      <c r="D267" s="187" t="s">
        <v>126</v>
      </c>
      <c r="E267" s="188" t="s">
        <v>338</v>
      </c>
      <c r="F267" s="189" t="s">
        <v>339</v>
      </c>
      <c r="G267" s="190" t="s">
        <v>340</v>
      </c>
      <c r="H267" s="191">
        <v>28</v>
      </c>
      <c r="I267" s="192"/>
      <c r="J267" s="193">
        <f>ROUND(I267*H267,2)</f>
        <v>0</v>
      </c>
      <c r="K267" s="194"/>
      <c r="L267" s="39"/>
      <c r="M267" s="195" t="s">
        <v>1</v>
      </c>
      <c r="N267" s="196" t="s">
        <v>42</v>
      </c>
      <c r="O267" s="71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9" t="s">
        <v>130</v>
      </c>
      <c r="AT267" s="199" t="s">
        <v>126</v>
      </c>
      <c r="AU267" s="199" t="s">
        <v>88</v>
      </c>
      <c r="AY267" s="17" t="s">
        <v>124</v>
      </c>
      <c r="BE267" s="200">
        <f>IF(N267="základní",J267,0)</f>
        <v>0</v>
      </c>
      <c r="BF267" s="200">
        <f>IF(N267="snížená",J267,0)</f>
        <v>0</v>
      </c>
      <c r="BG267" s="200">
        <f>IF(N267="zákl. přenesená",J267,0)</f>
        <v>0</v>
      </c>
      <c r="BH267" s="200">
        <f>IF(N267="sníž. přenesená",J267,0)</f>
        <v>0</v>
      </c>
      <c r="BI267" s="200">
        <f>IF(N267="nulová",J267,0)</f>
        <v>0</v>
      </c>
      <c r="BJ267" s="17" t="s">
        <v>85</v>
      </c>
      <c r="BK267" s="200">
        <f>ROUND(I267*H267,2)</f>
        <v>0</v>
      </c>
      <c r="BL267" s="17" t="s">
        <v>130</v>
      </c>
      <c r="BM267" s="199" t="s">
        <v>341</v>
      </c>
    </row>
    <row r="268" spans="2:51" s="13" customFormat="1" ht="10.2">
      <c r="B268" s="201"/>
      <c r="C268" s="202"/>
      <c r="D268" s="203" t="s">
        <v>132</v>
      </c>
      <c r="E268" s="204" t="s">
        <v>1</v>
      </c>
      <c r="F268" s="205" t="s">
        <v>342</v>
      </c>
      <c r="G268" s="202"/>
      <c r="H268" s="204" t="s">
        <v>1</v>
      </c>
      <c r="I268" s="206"/>
      <c r="J268" s="202"/>
      <c r="K268" s="202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132</v>
      </c>
      <c r="AU268" s="211" t="s">
        <v>88</v>
      </c>
      <c r="AV268" s="13" t="s">
        <v>85</v>
      </c>
      <c r="AW268" s="13" t="s">
        <v>34</v>
      </c>
      <c r="AX268" s="13" t="s">
        <v>77</v>
      </c>
      <c r="AY268" s="211" t="s">
        <v>124</v>
      </c>
    </row>
    <row r="269" spans="2:51" s="14" customFormat="1" ht="10.2">
      <c r="B269" s="212"/>
      <c r="C269" s="213"/>
      <c r="D269" s="203" t="s">
        <v>132</v>
      </c>
      <c r="E269" s="214" t="s">
        <v>1</v>
      </c>
      <c r="F269" s="215" t="s">
        <v>343</v>
      </c>
      <c r="G269" s="213"/>
      <c r="H269" s="216">
        <v>28</v>
      </c>
      <c r="I269" s="217"/>
      <c r="J269" s="213"/>
      <c r="K269" s="213"/>
      <c r="L269" s="218"/>
      <c r="M269" s="219"/>
      <c r="N269" s="220"/>
      <c r="O269" s="220"/>
      <c r="P269" s="220"/>
      <c r="Q269" s="220"/>
      <c r="R269" s="220"/>
      <c r="S269" s="220"/>
      <c r="T269" s="221"/>
      <c r="AT269" s="222" t="s">
        <v>132</v>
      </c>
      <c r="AU269" s="222" t="s">
        <v>88</v>
      </c>
      <c r="AV269" s="14" t="s">
        <v>88</v>
      </c>
      <c r="AW269" s="14" t="s">
        <v>34</v>
      </c>
      <c r="AX269" s="14" t="s">
        <v>85</v>
      </c>
      <c r="AY269" s="222" t="s">
        <v>124</v>
      </c>
    </row>
    <row r="270" spans="1:65" s="2" customFormat="1" ht="37.8" customHeight="1">
      <c r="A270" s="34"/>
      <c r="B270" s="35"/>
      <c r="C270" s="234" t="s">
        <v>344</v>
      </c>
      <c r="D270" s="234" t="s">
        <v>237</v>
      </c>
      <c r="E270" s="235" t="s">
        <v>345</v>
      </c>
      <c r="F270" s="236" t="s">
        <v>346</v>
      </c>
      <c r="G270" s="237" t="s">
        <v>340</v>
      </c>
      <c r="H270" s="238">
        <v>28.28</v>
      </c>
      <c r="I270" s="239"/>
      <c r="J270" s="240">
        <f>ROUND(I270*H270,2)</f>
        <v>0</v>
      </c>
      <c r="K270" s="241"/>
      <c r="L270" s="242"/>
      <c r="M270" s="243" t="s">
        <v>1</v>
      </c>
      <c r="N270" s="244" t="s">
        <v>42</v>
      </c>
      <c r="O270" s="71"/>
      <c r="P270" s="197">
        <f>O270*H270</f>
        <v>0</v>
      </c>
      <c r="Q270" s="197">
        <v>0.00048</v>
      </c>
      <c r="R270" s="197">
        <f>Q270*H270</f>
        <v>0.0135744</v>
      </c>
      <c r="S270" s="197">
        <v>0</v>
      </c>
      <c r="T270" s="19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182</v>
      </c>
      <c r="AT270" s="199" t="s">
        <v>237</v>
      </c>
      <c r="AU270" s="199" t="s">
        <v>88</v>
      </c>
      <c r="AY270" s="17" t="s">
        <v>124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85</v>
      </c>
      <c r="BK270" s="200">
        <f>ROUND(I270*H270,2)</f>
        <v>0</v>
      </c>
      <c r="BL270" s="17" t="s">
        <v>130</v>
      </c>
      <c r="BM270" s="199" t="s">
        <v>347</v>
      </c>
    </row>
    <row r="271" spans="2:51" s="14" customFormat="1" ht="10.2">
      <c r="B271" s="212"/>
      <c r="C271" s="213"/>
      <c r="D271" s="203" t="s">
        <v>132</v>
      </c>
      <c r="E271" s="213"/>
      <c r="F271" s="215" t="s">
        <v>348</v>
      </c>
      <c r="G271" s="213"/>
      <c r="H271" s="216">
        <v>28.28</v>
      </c>
      <c r="I271" s="217"/>
      <c r="J271" s="213"/>
      <c r="K271" s="213"/>
      <c r="L271" s="218"/>
      <c r="M271" s="219"/>
      <c r="N271" s="220"/>
      <c r="O271" s="220"/>
      <c r="P271" s="220"/>
      <c r="Q271" s="220"/>
      <c r="R271" s="220"/>
      <c r="S271" s="220"/>
      <c r="T271" s="221"/>
      <c r="AT271" s="222" t="s">
        <v>132</v>
      </c>
      <c r="AU271" s="222" t="s">
        <v>88</v>
      </c>
      <c r="AV271" s="14" t="s">
        <v>88</v>
      </c>
      <c r="AW271" s="14" t="s">
        <v>4</v>
      </c>
      <c r="AX271" s="14" t="s">
        <v>85</v>
      </c>
      <c r="AY271" s="222" t="s">
        <v>124</v>
      </c>
    </row>
    <row r="272" spans="1:65" s="2" customFormat="1" ht="37.8" customHeight="1">
      <c r="A272" s="34"/>
      <c r="B272" s="35"/>
      <c r="C272" s="187" t="s">
        <v>349</v>
      </c>
      <c r="D272" s="187" t="s">
        <v>126</v>
      </c>
      <c r="E272" s="188" t="s">
        <v>350</v>
      </c>
      <c r="F272" s="189" t="s">
        <v>351</v>
      </c>
      <c r="G272" s="190" t="s">
        <v>340</v>
      </c>
      <c r="H272" s="191">
        <v>11</v>
      </c>
      <c r="I272" s="192"/>
      <c r="J272" s="193">
        <f>ROUND(I272*H272,2)</f>
        <v>0</v>
      </c>
      <c r="K272" s="194"/>
      <c r="L272" s="39"/>
      <c r="M272" s="195" t="s">
        <v>1</v>
      </c>
      <c r="N272" s="196" t="s">
        <v>42</v>
      </c>
      <c r="O272" s="71"/>
      <c r="P272" s="197">
        <f>O272*H272</f>
        <v>0</v>
      </c>
      <c r="Q272" s="197">
        <v>1E-05</v>
      </c>
      <c r="R272" s="197">
        <f>Q272*H272</f>
        <v>0.00011</v>
      </c>
      <c r="S272" s="197">
        <v>0</v>
      </c>
      <c r="T272" s="19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9" t="s">
        <v>130</v>
      </c>
      <c r="AT272" s="199" t="s">
        <v>126</v>
      </c>
      <c r="AU272" s="199" t="s">
        <v>88</v>
      </c>
      <c r="AY272" s="17" t="s">
        <v>124</v>
      </c>
      <c r="BE272" s="200">
        <f>IF(N272="základní",J272,0)</f>
        <v>0</v>
      </c>
      <c r="BF272" s="200">
        <f>IF(N272="snížená",J272,0)</f>
        <v>0</v>
      </c>
      <c r="BG272" s="200">
        <f>IF(N272="zákl. přenesená",J272,0)</f>
        <v>0</v>
      </c>
      <c r="BH272" s="200">
        <f>IF(N272="sníž. přenesená",J272,0)</f>
        <v>0</v>
      </c>
      <c r="BI272" s="200">
        <f>IF(N272="nulová",J272,0)</f>
        <v>0</v>
      </c>
      <c r="BJ272" s="17" t="s">
        <v>85</v>
      </c>
      <c r="BK272" s="200">
        <f>ROUND(I272*H272,2)</f>
        <v>0</v>
      </c>
      <c r="BL272" s="17" t="s">
        <v>130</v>
      </c>
      <c r="BM272" s="199" t="s">
        <v>352</v>
      </c>
    </row>
    <row r="273" spans="2:51" s="13" customFormat="1" ht="10.2">
      <c r="B273" s="201"/>
      <c r="C273" s="202"/>
      <c r="D273" s="203" t="s">
        <v>132</v>
      </c>
      <c r="E273" s="204" t="s">
        <v>1</v>
      </c>
      <c r="F273" s="205" t="s">
        <v>353</v>
      </c>
      <c r="G273" s="202"/>
      <c r="H273" s="204" t="s">
        <v>1</v>
      </c>
      <c r="I273" s="206"/>
      <c r="J273" s="202"/>
      <c r="K273" s="202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132</v>
      </c>
      <c r="AU273" s="211" t="s">
        <v>88</v>
      </c>
      <c r="AV273" s="13" t="s">
        <v>85</v>
      </c>
      <c r="AW273" s="13" t="s">
        <v>34</v>
      </c>
      <c r="AX273" s="13" t="s">
        <v>77</v>
      </c>
      <c r="AY273" s="211" t="s">
        <v>124</v>
      </c>
    </row>
    <row r="274" spans="2:51" s="14" customFormat="1" ht="10.2">
      <c r="B274" s="212"/>
      <c r="C274" s="213"/>
      <c r="D274" s="203" t="s">
        <v>132</v>
      </c>
      <c r="E274" s="214" t="s">
        <v>1</v>
      </c>
      <c r="F274" s="215" t="s">
        <v>354</v>
      </c>
      <c r="G274" s="213"/>
      <c r="H274" s="216">
        <v>11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132</v>
      </c>
      <c r="AU274" s="222" t="s">
        <v>88</v>
      </c>
      <c r="AV274" s="14" t="s">
        <v>88</v>
      </c>
      <c r="AW274" s="14" t="s">
        <v>34</v>
      </c>
      <c r="AX274" s="14" t="s">
        <v>85</v>
      </c>
      <c r="AY274" s="222" t="s">
        <v>124</v>
      </c>
    </row>
    <row r="275" spans="1:65" s="2" customFormat="1" ht="16.5" customHeight="1">
      <c r="A275" s="34"/>
      <c r="B275" s="35"/>
      <c r="C275" s="234" t="s">
        <v>355</v>
      </c>
      <c r="D275" s="234" t="s">
        <v>237</v>
      </c>
      <c r="E275" s="235" t="s">
        <v>356</v>
      </c>
      <c r="F275" s="236" t="s">
        <v>357</v>
      </c>
      <c r="G275" s="237" t="s">
        <v>313</v>
      </c>
      <c r="H275" s="238">
        <v>11.33</v>
      </c>
      <c r="I275" s="239"/>
      <c r="J275" s="240">
        <f>ROUND(I275*H275,2)</f>
        <v>0</v>
      </c>
      <c r="K275" s="241"/>
      <c r="L275" s="242"/>
      <c r="M275" s="243" t="s">
        <v>1</v>
      </c>
      <c r="N275" s="244" t="s">
        <v>42</v>
      </c>
      <c r="O275" s="71"/>
      <c r="P275" s="197">
        <f>O275*H275</f>
        <v>0</v>
      </c>
      <c r="Q275" s="197">
        <v>0.00361</v>
      </c>
      <c r="R275" s="197">
        <f>Q275*H275</f>
        <v>0.0409013</v>
      </c>
      <c r="S275" s="197">
        <v>0</v>
      </c>
      <c r="T275" s="19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182</v>
      </c>
      <c r="AT275" s="199" t="s">
        <v>237</v>
      </c>
      <c r="AU275" s="199" t="s">
        <v>88</v>
      </c>
      <c r="AY275" s="17" t="s">
        <v>124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85</v>
      </c>
      <c r="BK275" s="200">
        <f>ROUND(I275*H275,2)</f>
        <v>0</v>
      </c>
      <c r="BL275" s="17" t="s">
        <v>130</v>
      </c>
      <c r="BM275" s="199" t="s">
        <v>358</v>
      </c>
    </row>
    <row r="276" spans="2:51" s="14" customFormat="1" ht="10.2">
      <c r="B276" s="212"/>
      <c r="C276" s="213"/>
      <c r="D276" s="203" t="s">
        <v>132</v>
      </c>
      <c r="E276" s="213"/>
      <c r="F276" s="215" t="s">
        <v>359</v>
      </c>
      <c r="G276" s="213"/>
      <c r="H276" s="216">
        <v>11.33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132</v>
      </c>
      <c r="AU276" s="222" t="s">
        <v>88</v>
      </c>
      <c r="AV276" s="14" t="s">
        <v>88</v>
      </c>
      <c r="AW276" s="14" t="s">
        <v>4</v>
      </c>
      <c r="AX276" s="14" t="s">
        <v>85</v>
      </c>
      <c r="AY276" s="222" t="s">
        <v>124</v>
      </c>
    </row>
    <row r="277" spans="1:65" s="2" customFormat="1" ht="37.8" customHeight="1">
      <c r="A277" s="34"/>
      <c r="B277" s="35"/>
      <c r="C277" s="187" t="s">
        <v>360</v>
      </c>
      <c r="D277" s="187" t="s">
        <v>126</v>
      </c>
      <c r="E277" s="188" t="s">
        <v>361</v>
      </c>
      <c r="F277" s="189" t="s">
        <v>362</v>
      </c>
      <c r="G277" s="190" t="s">
        <v>340</v>
      </c>
      <c r="H277" s="191">
        <v>4</v>
      </c>
      <c r="I277" s="192"/>
      <c r="J277" s="193">
        <f>ROUND(I277*H277,2)</f>
        <v>0</v>
      </c>
      <c r="K277" s="194"/>
      <c r="L277" s="39"/>
      <c r="M277" s="195" t="s">
        <v>1</v>
      </c>
      <c r="N277" s="196" t="s">
        <v>42</v>
      </c>
      <c r="O277" s="71"/>
      <c r="P277" s="197">
        <f>O277*H277</f>
        <v>0</v>
      </c>
      <c r="Q277" s="197">
        <v>1E-05</v>
      </c>
      <c r="R277" s="197">
        <f>Q277*H277</f>
        <v>4E-05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130</v>
      </c>
      <c r="AT277" s="199" t="s">
        <v>126</v>
      </c>
      <c r="AU277" s="199" t="s">
        <v>88</v>
      </c>
      <c r="AY277" s="17" t="s">
        <v>124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85</v>
      </c>
      <c r="BK277" s="200">
        <f>ROUND(I277*H277,2)</f>
        <v>0</v>
      </c>
      <c r="BL277" s="17" t="s">
        <v>130</v>
      </c>
      <c r="BM277" s="199" t="s">
        <v>363</v>
      </c>
    </row>
    <row r="278" spans="2:51" s="13" customFormat="1" ht="10.2">
      <c r="B278" s="201"/>
      <c r="C278" s="202"/>
      <c r="D278" s="203" t="s">
        <v>132</v>
      </c>
      <c r="E278" s="204" t="s">
        <v>1</v>
      </c>
      <c r="F278" s="205" t="s">
        <v>353</v>
      </c>
      <c r="G278" s="202"/>
      <c r="H278" s="204" t="s">
        <v>1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132</v>
      </c>
      <c r="AU278" s="211" t="s">
        <v>88</v>
      </c>
      <c r="AV278" s="13" t="s">
        <v>85</v>
      </c>
      <c r="AW278" s="13" t="s">
        <v>34</v>
      </c>
      <c r="AX278" s="13" t="s">
        <v>77</v>
      </c>
      <c r="AY278" s="211" t="s">
        <v>124</v>
      </c>
    </row>
    <row r="279" spans="2:51" s="14" customFormat="1" ht="10.2">
      <c r="B279" s="212"/>
      <c r="C279" s="213"/>
      <c r="D279" s="203" t="s">
        <v>132</v>
      </c>
      <c r="E279" s="214" t="s">
        <v>1</v>
      </c>
      <c r="F279" s="215" t="s">
        <v>364</v>
      </c>
      <c r="G279" s="213"/>
      <c r="H279" s="216">
        <v>4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132</v>
      </c>
      <c r="AU279" s="222" t="s">
        <v>88</v>
      </c>
      <c r="AV279" s="14" t="s">
        <v>88</v>
      </c>
      <c r="AW279" s="14" t="s">
        <v>34</v>
      </c>
      <c r="AX279" s="14" t="s">
        <v>85</v>
      </c>
      <c r="AY279" s="222" t="s">
        <v>124</v>
      </c>
    </row>
    <row r="280" spans="1:65" s="2" customFormat="1" ht="16.5" customHeight="1">
      <c r="A280" s="34"/>
      <c r="B280" s="35"/>
      <c r="C280" s="234" t="s">
        <v>365</v>
      </c>
      <c r="D280" s="234" t="s">
        <v>237</v>
      </c>
      <c r="E280" s="235" t="s">
        <v>366</v>
      </c>
      <c r="F280" s="236" t="s">
        <v>367</v>
      </c>
      <c r="G280" s="237" t="s">
        <v>313</v>
      </c>
      <c r="H280" s="238">
        <v>4.12</v>
      </c>
      <c r="I280" s="239"/>
      <c r="J280" s="240">
        <f>ROUND(I280*H280,2)</f>
        <v>0</v>
      </c>
      <c r="K280" s="241"/>
      <c r="L280" s="242"/>
      <c r="M280" s="243" t="s">
        <v>1</v>
      </c>
      <c r="N280" s="244" t="s">
        <v>42</v>
      </c>
      <c r="O280" s="71"/>
      <c r="P280" s="197">
        <f>O280*H280</f>
        <v>0</v>
      </c>
      <c r="Q280" s="197">
        <v>0.0057</v>
      </c>
      <c r="R280" s="197">
        <f>Q280*H280</f>
        <v>0.023484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182</v>
      </c>
      <c r="AT280" s="199" t="s">
        <v>237</v>
      </c>
      <c r="AU280" s="199" t="s">
        <v>88</v>
      </c>
      <c r="AY280" s="17" t="s">
        <v>124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85</v>
      </c>
      <c r="BK280" s="200">
        <f>ROUND(I280*H280,2)</f>
        <v>0</v>
      </c>
      <c r="BL280" s="17" t="s">
        <v>130</v>
      </c>
      <c r="BM280" s="199" t="s">
        <v>368</v>
      </c>
    </row>
    <row r="281" spans="2:51" s="14" customFormat="1" ht="10.2">
      <c r="B281" s="212"/>
      <c r="C281" s="213"/>
      <c r="D281" s="203" t="s">
        <v>132</v>
      </c>
      <c r="E281" s="213"/>
      <c r="F281" s="215" t="s">
        <v>369</v>
      </c>
      <c r="G281" s="213"/>
      <c r="H281" s="216">
        <v>4.12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132</v>
      </c>
      <c r="AU281" s="222" t="s">
        <v>88</v>
      </c>
      <c r="AV281" s="14" t="s">
        <v>88</v>
      </c>
      <c r="AW281" s="14" t="s">
        <v>4</v>
      </c>
      <c r="AX281" s="14" t="s">
        <v>85</v>
      </c>
      <c r="AY281" s="222" t="s">
        <v>124</v>
      </c>
    </row>
    <row r="282" spans="1:65" s="2" customFormat="1" ht="37.8" customHeight="1">
      <c r="A282" s="34"/>
      <c r="B282" s="35"/>
      <c r="C282" s="187" t="s">
        <v>370</v>
      </c>
      <c r="D282" s="187" t="s">
        <v>126</v>
      </c>
      <c r="E282" s="188" t="s">
        <v>371</v>
      </c>
      <c r="F282" s="189" t="s">
        <v>372</v>
      </c>
      <c r="G282" s="190" t="s">
        <v>340</v>
      </c>
      <c r="H282" s="191">
        <v>32</v>
      </c>
      <c r="I282" s="192"/>
      <c r="J282" s="193">
        <f>ROUND(I282*H282,2)</f>
        <v>0</v>
      </c>
      <c r="K282" s="194"/>
      <c r="L282" s="39"/>
      <c r="M282" s="195" t="s">
        <v>1</v>
      </c>
      <c r="N282" s="196" t="s">
        <v>42</v>
      </c>
      <c r="O282" s="71"/>
      <c r="P282" s="197">
        <f>O282*H282</f>
        <v>0</v>
      </c>
      <c r="Q282" s="197">
        <v>3E-05</v>
      </c>
      <c r="R282" s="197">
        <f>Q282*H282</f>
        <v>0.00096</v>
      </c>
      <c r="S282" s="197">
        <v>0</v>
      </c>
      <c r="T282" s="19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9" t="s">
        <v>130</v>
      </c>
      <c r="AT282" s="199" t="s">
        <v>126</v>
      </c>
      <c r="AU282" s="199" t="s">
        <v>88</v>
      </c>
      <c r="AY282" s="17" t="s">
        <v>124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17" t="s">
        <v>85</v>
      </c>
      <c r="BK282" s="200">
        <f>ROUND(I282*H282,2)</f>
        <v>0</v>
      </c>
      <c r="BL282" s="17" t="s">
        <v>130</v>
      </c>
      <c r="BM282" s="199" t="s">
        <v>373</v>
      </c>
    </row>
    <row r="283" spans="2:51" s="13" customFormat="1" ht="10.2">
      <c r="B283" s="201"/>
      <c r="C283" s="202"/>
      <c r="D283" s="203" t="s">
        <v>132</v>
      </c>
      <c r="E283" s="204" t="s">
        <v>1</v>
      </c>
      <c r="F283" s="205" t="s">
        <v>374</v>
      </c>
      <c r="G283" s="202"/>
      <c r="H283" s="204" t="s">
        <v>1</v>
      </c>
      <c r="I283" s="206"/>
      <c r="J283" s="202"/>
      <c r="K283" s="202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132</v>
      </c>
      <c r="AU283" s="211" t="s">
        <v>88</v>
      </c>
      <c r="AV283" s="13" t="s">
        <v>85</v>
      </c>
      <c r="AW283" s="13" t="s">
        <v>34</v>
      </c>
      <c r="AX283" s="13" t="s">
        <v>77</v>
      </c>
      <c r="AY283" s="211" t="s">
        <v>124</v>
      </c>
    </row>
    <row r="284" spans="2:51" s="14" customFormat="1" ht="10.2">
      <c r="B284" s="212"/>
      <c r="C284" s="213"/>
      <c r="D284" s="203" t="s">
        <v>132</v>
      </c>
      <c r="E284" s="214" t="s">
        <v>1</v>
      </c>
      <c r="F284" s="215" t="s">
        <v>375</v>
      </c>
      <c r="G284" s="213"/>
      <c r="H284" s="216">
        <v>32</v>
      </c>
      <c r="I284" s="217"/>
      <c r="J284" s="213"/>
      <c r="K284" s="213"/>
      <c r="L284" s="218"/>
      <c r="M284" s="219"/>
      <c r="N284" s="220"/>
      <c r="O284" s="220"/>
      <c r="P284" s="220"/>
      <c r="Q284" s="220"/>
      <c r="R284" s="220"/>
      <c r="S284" s="220"/>
      <c r="T284" s="221"/>
      <c r="AT284" s="222" t="s">
        <v>132</v>
      </c>
      <c r="AU284" s="222" t="s">
        <v>88</v>
      </c>
      <c r="AV284" s="14" t="s">
        <v>88</v>
      </c>
      <c r="AW284" s="14" t="s">
        <v>34</v>
      </c>
      <c r="AX284" s="14" t="s">
        <v>85</v>
      </c>
      <c r="AY284" s="222" t="s">
        <v>124</v>
      </c>
    </row>
    <row r="285" spans="1:65" s="2" customFormat="1" ht="21.75" customHeight="1">
      <c r="A285" s="34"/>
      <c r="B285" s="35"/>
      <c r="C285" s="234" t="s">
        <v>376</v>
      </c>
      <c r="D285" s="234" t="s">
        <v>237</v>
      </c>
      <c r="E285" s="235" t="s">
        <v>377</v>
      </c>
      <c r="F285" s="236" t="s">
        <v>378</v>
      </c>
      <c r="G285" s="237" t="s">
        <v>340</v>
      </c>
      <c r="H285" s="238">
        <v>32.96</v>
      </c>
      <c r="I285" s="239"/>
      <c r="J285" s="240">
        <f>ROUND(I285*H285,2)</f>
        <v>0</v>
      </c>
      <c r="K285" s="241"/>
      <c r="L285" s="242"/>
      <c r="M285" s="243" t="s">
        <v>1</v>
      </c>
      <c r="N285" s="244" t="s">
        <v>42</v>
      </c>
      <c r="O285" s="71"/>
      <c r="P285" s="197">
        <f>O285*H285</f>
        <v>0</v>
      </c>
      <c r="Q285" s="197">
        <v>0.01921</v>
      </c>
      <c r="R285" s="197">
        <f>Q285*H285</f>
        <v>0.6331616000000001</v>
      </c>
      <c r="S285" s="197">
        <v>0</v>
      </c>
      <c r="T285" s="19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9" t="s">
        <v>182</v>
      </c>
      <c r="AT285" s="199" t="s">
        <v>237</v>
      </c>
      <c r="AU285" s="199" t="s">
        <v>88</v>
      </c>
      <c r="AY285" s="17" t="s">
        <v>124</v>
      </c>
      <c r="BE285" s="200">
        <f>IF(N285="základní",J285,0)</f>
        <v>0</v>
      </c>
      <c r="BF285" s="200">
        <f>IF(N285="snížená",J285,0)</f>
        <v>0</v>
      </c>
      <c r="BG285" s="200">
        <f>IF(N285="zákl. přenesená",J285,0)</f>
        <v>0</v>
      </c>
      <c r="BH285" s="200">
        <f>IF(N285="sníž. přenesená",J285,0)</f>
        <v>0</v>
      </c>
      <c r="BI285" s="200">
        <f>IF(N285="nulová",J285,0)</f>
        <v>0</v>
      </c>
      <c r="BJ285" s="17" t="s">
        <v>85</v>
      </c>
      <c r="BK285" s="200">
        <f>ROUND(I285*H285,2)</f>
        <v>0</v>
      </c>
      <c r="BL285" s="17" t="s">
        <v>130</v>
      </c>
      <c r="BM285" s="199" t="s">
        <v>379</v>
      </c>
    </row>
    <row r="286" spans="2:51" s="14" customFormat="1" ht="10.2">
      <c r="B286" s="212"/>
      <c r="C286" s="213"/>
      <c r="D286" s="203" t="s">
        <v>132</v>
      </c>
      <c r="E286" s="213"/>
      <c r="F286" s="215" t="s">
        <v>380</v>
      </c>
      <c r="G286" s="213"/>
      <c r="H286" s="216">
        <v>32.96</v>
      </c>
      <c r="I286" s="217"/>
      <c r="J286" s="213"/>
      <c r="K286" s="213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132</v>
      </c>
      <c r="AU286" s="222" t="s">
        <v>88</v>
      </c>
      <c r="AV286" s="14" t="s">
        <v>88</v>
      </c>
      <c r="AW286" s="14" t="s">
        <v>4</v>
      </c>
      <c r="AX286" s="14" t="s">
        <v>85</v>
      </c>
      <c r="AY286" s="222" t="s">
        <v>124</v>
      </c>
    </row>
    <row r="287" spans="1:65" s="2" customFormat="1" ht="37.8" customHeight="1">
      <c r="A287" s="34"/>
      <c r="B287" s="35"/>
      <c r="C287" s="187" t="s">
        <v>381</v>
      </c>
      <c r="D287" s="187" t="s">
        <v>126</v>
      </c>
      <c r="E287" s="188" t="s">
        <v>382</v>
      </c>
      <c r="F287" s="189" t="s">
        <v>383</v>
      </c>
      <c r="G287" s="190" t="s">
        <v>313</v>
      </c>
      <c r="H287" s="191">
        <v>2</v>
      </c>
      <c r="I287" s="192"/>
      <c r="J287" s="193">
        <f>ROUND(I287*H287,2)</f>
        <v>0</v>
      </c>
      <c r="K287" s="194"/>
      <c r="L287" s="39"/>
      <c r="M287" s="195" t="s">
        <v>1</v>
      </c>
      <c r="N287" s="196" t="s">
        <v>42</v>
      </c>
      <c r="O287" s="71"/>
      <c r="P287" s="197">
        <f>O287*H287</f>
        <v>0</v>
      </c>
      <c r="Q287" s="197">
        <v>0</v>
      </c>
      <c r="R287" s="197">
        <f>Q287*H287</f>
        <v>0</v>
      </c>
      <c r="S287" s="197">
        <v>0</v>
      </c>
      <c r="T287" s="19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130</v>
      </c>
      <c r="AT287" s="199" t="s">
        <v>126</v>
      </c>
      <c r="AU287" s="199" t="s">
        <v>88</v>
      </c>
      <c r="AY287" s="17" t="s">
        <v>124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7" t="s">
        <v>85</v>
      </c>
      <c r="BK287" s="200">
        <f>ROUND(I287*H287,2)</f>
        <v>0</v>
      </c>
      <c r="BL287" s="17" t="s">
        <v>130</v>
      </c>
      <c r="BM287" s="199" t="s">
        <v>384</v>
      </c>
    </row>
    <row r="288" spans="2:51" s="13" customFormat="1" ht="10.2">
      <c r="B288" s="201"/>
      <c r="C288" s="202"/>
      <c r="D288" s="203" t="s">
        <v>132</v>
      </c>
      <c r="E288" s="204" t="s">
        <v>1</v>
      </c>
      <c r="F288" s="205" t="s">
        <v>385</v>
      </c>
      <c r="G288" s="202"/>
      <c r="H288" s="204" t="s">
        <v>1</v>
      </c>
      <c r="I288" s="206"/>
      <c r="J288" s="202"/>
      <c r="K288" s="202"/>
      <c r="L288" s="207"/>
      <c r="M288" s="208"/>
      <c r="N288" s="209"/>
      <c r="O288" s="209"/>
      <c r="P288" s="209"/>
      <c r="Q288" s="209"/>
      <c r="R288" s="209"/>
      <c r="S288" s="209"/>
      <c r="T288" s="210"/>
      <c r="AT288" s="211" t="s">
        <v>132</v>
      </c>
      <c r="AU288" s="211" t="s">
        <v>88</v>
      </c>
      <c r="AV288" s="13" t="s">
        <v>85</v>
      </c>
      <c r="AW288" s="13" t="s">
        <v>34</v>
      </c>
      <c r="AX288" s="13" t="s">
        <v>77</v>
      </c>
      <c r="AY288" s="211" t="s">
        <v>124</v>
      </c>
    </row>
    <row r="289" spans="2:51" s="14" customFormat="1" ht="10.2">
      <c r="B289" s="212"/>
      <c r="C289" s="213"/>
      <c r="D289" s="203" t="s">
        <v>132</v>
      </c>
      <c r="E289" s="214" t="s">
        <v>1</v>
      </c>
      <c r="F289" s="215" t="s">
        <v>386</v>
      </c>
      <c r="G289" s="213"/>
      <c r="H289" s="216">
        <v>2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132</v>
      </c>
      <c r="AU289" s="222" t="s">
        <v>88</v>
      </c>
      <c r="AV289" s="14" t="s">
        <v>88</v>
      </c>
      <c r="AW289" s="14" t="s">
        <v>34</v>
      </c>
      <c r="AX289" s="14" t="s">
        <v>85</v>
      </c>
      <c r="AY289" s="222" t="s">
        <v>124</v>
      </c>
    </row>
    <row r="290" spans="1:65" s="2" customFormat="1" ht="16.5" customHeight="1">
      <c r="A290" s="34"/>
      <c r="B290" s="35"/>
      <c r="C290" s="234" t="s">
        <v>387</v>
      </c>
      <c r="D290" s="234" t="s">
        <v>237</v>
      </c>
      <c r="E290" s="235" t="s">
        <v>388</v>
      </c>
      <c r="F290" s="236" t="s">
        <v>389</v>
      </c>
      <c r="G290" s="237" t="s">
        <v>313</v>
      </c>
      <c r="H290" s="238">
        <v>2</v>
      </c>
      <c r="I290" s="239"/>
      <c r="J290" s="240">
        <f aca="true" t="shared" si="0" ref="J290:J296">ROUND(I290*H290,2)</f>
        <v>0</v>
      </c>
      <c r="K290" s="241"/>
      <c r="L290" s="242"/>
      <c r="M290" s="243" t="s">
        <v>1</v>
      </c>
      <c r="N290" s="244" t="s">
        <v>42</v>
      </c>
      <c r="O290" s="71"/>
      <c r="P290" s="197">
        <f aca="true" t="shared" si="1" ref="P290:P296">O290*H290</f>
        <v>0</v>
      </c>
      <c r="Q290" s="197">
        <v>0.0012</v>
      </c>
      <c r="R290" s="197">
        <f aca="true" t="shared" si="2" ref="R290:R296">Q290*H290</f>
        <v>0.0024</v>
      </c>
      <c r="S290" s="197">
        <v>0</v>
      </c>
      <c r="T290" s="198">
        <f aca="true" t="shared" si="3" ref="T290:T296"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182</v>
      </c>
      <c r="AT290" s="199" t="s">
        <v>237</v>
      </c>
      <c r="AU290" s="199" t="s">
        <v>88</v>
      </c>
      <c r="AY290" s="17" t="s">
        <v>124</v>
      </c>
      <c r="BE290" s="200">
        <f aca="true" t="shared" si="4" ref="BE290:BE296">IF(N290="základní",J290,0)</f>
        <v>0</v>
      </c>
      <c r="BF290" s="200">
        <f aca="true" t="shared" si="5" ref="BF290:BF296">IF(N290="snížená",J290,0)</f>
        <v>0</v>
      </c>
      <c r="BG290" s="200">
        <f aca="true" t="shared" si="6" ref="BG290:BG296">IF(N290="zákl. přenesená",J290,0)</f>
        <v>0</v>
      </c>
      <c r="BH290" s="200">
        <f aca="true" t="shared" si="7" ref="BH290:BH296">IF(N290="sníž. přenesená",J290,0)</f>
        <v>0</v>
      </c>
      <c r="BI290" s="200">
        <f aca="true" t="shared" si="8" ref="BI290:BI296">IF(N290="nulová",J290,0)</f>
        <v>0</v>
      </c>
      <c r="BJ290" s="17" t="s">
        <v>85</v>
      </c>
      <c r="BK290" s="200">
        <f aca="true" t="shared" si="9" ref="BK290:BK296">ROUND(I290*H290,2)</f>
        <v>0</v>
      </c>
      <c r="BL290" s="17" t="s">
        <v>130</v>
      </c>
      <c r="BM290" s="199" t="s">
        <v>390</v>
      </c>
    </row>
    <row r="291" spans="1:65" s="2" customFormat="1" ht="44.25" customHeight="1">
      <c r="A291" s="34"/>
      <c r="B291" s="35"/>
      <c r="C291" s="187" t="s">
        <v>391</v>
      </c>
      <c r="D291" s="187" t="s">
        <v>126</v>
      </c>
      <c r="E291" s="188" t="s">
        <v>392</v>
      </c>
      <c r="F291" s="189" t="s">
        <v>393</v>
      </c>
      <c r="G291" s="190" t="s">
        <v>313</v>
      </c>
      <c r="H291" s="191">
        <v>1</v>
      </c>
      <c r="I291" s="192"/>
      <c r="J291" s="193">
        <f t="shared" si="0"/>
        <v>0</v>
      </c>
      <c r="K291" s="194"/>
      <c r="L291" s="39"/>
      <c r="M291" s="195" t="s">
        <v>1</v>
      </c>
      <c r="N291" s="196" t="s">
        <v>42</v>
      </c>
      <c r="O291" s="71"/>
      <c r="P291" s="197">
        <f t="shared" si="1"/>
        <v>0</v>
      </c>
      <c r="Q291" s="197">
        <v>0</v>
      </c>
      <c r="R291" s="197">
        <f t="shared" si="2"/>
        <v>0</v>
      </c>
      <c r="S291" s="197">
        <v>0</v>
      </c>
      <c r="T291" s="198">
        <f t="shared" si="3"/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130</v>
      </c>
      <c r="AT291" s="199" t="s">
        <v>126</v>
      </c>
      <c r="AU291" s="199" t="s">
        <v>88</v>
      </c>
      <c r="AY291" s="17" t="s">
        <v>124</v>
      </c>
      <c r="BE291" s="200">
        <f t="shared" si="4"/>
        <v>0</v>
      </c>
      <c r="BF291" s="200">
        <f t="shared" si="5"/>
        <v>0</v>
      </c>
      <c r="BG291" s="200">
        <f t="shared" si="6"/>
        <v>0</v>
      </c>
      <c r="BH291" s="200">
        <f t="shared" si="7"/>
        <v>0</v>
      </c>
      <c r="BI291" s="200">
        <f t="shared" si="8"/>
        <v>0</v>
      </c>
      <c r="BJ291" s="17" t="s">
        <v>85</v>
      </c>
      <c r="BK291" s="200">
        <f t="shared" si="9"/>
        <v>0</v>
      </c>
      <c r="BL291" s="17" t="s">
        <v>130</v>
      </c>
      <c r="BM291" s="199" t="s">
        <v>394</v>
      </c>
    </row>
    <row r="292" spans="1:65" s="2" customFormat="1" ht="16.5" customHeight="1">
      <c r="A292" s="34"/>
      <c r="B292" s="35"/>
      <c r="C292" s="234" t="s">
        <v>395</v>
      </c>
      <c r="D292" s="234" t="s">
        <v>237</v>
      </c>
      <c r="E292" s="235" t="s">
        <v>396</v>
      </c>
      <c r="F292" s="236" t="s">
        <v>397</v>
      </c>
      <c r="G292" s="237" t="s">
        <v>313</v>
      </c>
      <c r="H292" s="238">
        <v>1</v>
      </c>
      <c r="I292" s="239"/>
      <c r="J292" s="240">
        <f t="shared" si="0"/>
        <v>0</v>
      </c>
      <c r="K292" s="241"/>
      <c r="L292" s="242"/>
      <c r="M292" s="243" t="s">
        <v>1</v>
      </c>
      <c r="N292" s="244" t="s">
        <v>42</v>
      </c>
      <c r="O292" s="71"/>
      <c r="P292" s="197">
        <f t="shared" si="1"/>
        <v>0</v>
      </c>
      <c r="Q292" s="197">
        <v>0.00079</v>
      </c>
      <c r="R292" s="197">
        <f t="shared" si="2"/>
        <v>0.00079</v>
      </c>
      <c r="S292" s="197">
        <v>0</v>
      </c>
      <c r="T292" s="198">
        <f t="shared" si="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182</v>
      </c>
      <c r="AT292" s="199" t="s">
        <v>237</v>
      </c>
      <c r="AU292" s="199" t="s">
        <v>88</v>
      </c>
      <c r="AY292" s="17" t="s">
        <v>124</v>
      </c>
      <c r="BE292" s="200">
        <f t="shared" si="4"/>
        <v>0</v>
      </c>
      <c r="BF292" s="200">
        <f t="shared" si="5"/>
        <v>0</v>
      </c>
      <c r="BG292" s="200">
        <f t="shared" si="6"/>
        <v>0</v>
      </c>
      <c r="BH292" s="200">
        <f t="shared" si="7"/>
        <v>0</v>
      </c>
      <c r="BI292" s="200">
        <f t="shared" si="8"/>
        <v>0</v>
      </c>
      <c r="BJ292" s="17" t="s">
        <v>85</v>
      </c>
      <c r="BK292" s="200">
        <f t="shared" si="9"/>
        <v>0</v>
      </c>
      <c r="BL292" s="17" t="s">
        <v>130</v>
      </c>
      <c r="BM292" s="199" t="s">
        <v>398</v>
      </c>
    </row>
    <row r="293" spans="1:65" s="2" customFormat="1" ht="44.25" customHeight="1">
      <c r="A293" s="34"/>
      <c r="B293" s="35"/>
      <c r="C293" s="187" t="s">
        <v>399</v>
      </c>
      <c r="D293" s="187" t="s">
        <v>126</v>
      </c>
      <c r="E293" s="188" t="s">
        <v>400</v>
      </c>
      <c r="F293" s="189" t="s">
        <v>401</v>
      </c>
      <c r="G293" s="190" t="s">
        <v>313</v>
      </c>
      <c r="H293" s="191">
        <v>1</v>
      </c>
      <c r="I293" s="192"/>
      <c r="J293" s="193">
        <f t="shared" si="0"/>
        <v>0</v>
      </c>
      <c r="K293" s="194"/>
      <c r="L293" s="39"/>
      <c r="M293" s="195" t="s">
        <v>1</v>
      </c>
      <c r="N293" s="196" t="s">
        <v>42</v>
      </c>
      <c r="O293" s="71"/>
      <c r="P293" s="197">
        <f t="shared" si="1"/>
        <v>0</v>
      </c>
      <c r="Q293" s="197">
        <v>2.25582</v>
      </c>
      <c r="R293" s="197">
        <f t="shared" si="2"/>
        <v>2.25582</v>
      </c>
      <c r="S293" s="197">
        <v>0</v>
      </c>
      <c r="T293" s="198">
        <f t="shared" si="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9" t="s">
        <v>130</v>
      </c>
      <c r="AT293" s="199" t="s">
        <v>126</v>
      </c>
      <c r="AU293" s="199" t="s">
        <v>88</v>
      </c>
      <c r="AY293" s="17" t="s">
        <v>124</v>
      </c>
      <c r="BE293" s="200">
        <f t="shared" si="4"/>
        <v>0</v>
      </c>
      <c r="BF293" s="200">
        <f t="shared" si="5"/>
        <v>0</v>
      </c>
      <c r="BG293" s="200">
        <f t="shared" si="6"/>
        <v>0</v>
      </c>
      <c r="BH293" s="200">
        <f t="shared" si="7"/>
        <v>0</v>
      </c>
      <c r="BI293" s="200">
        <f t="shared" si="8"/>
        <v>0</v>
      </c>
      <c r="BJ293" s="17" t="s">
        <v>85</v>
      </c>
      <c r="BK293" s="200">
        <f t="shared" si="9"/>
        <v>0</v>
      </c>
      <c r="BL293" s="17" t="s">
        <v>130</v>
      </c>
      <c r="BM293" s="199" t="s">
        <v>402</v>
      </c>
    </row>
    <row r="294" spans="1:65" s="2" customFormat="1" ht="16.5" customHeight="1">
      <c r="A294" s="34"/>
      <c r="B294" s="35"/>
      <c r="C294" s="234" t="s">
        <v>403</v>
      </c>
      <c r="D294" s="234" t="s">
        <v>237</v>
      </c>
      <c r="E294" s="235" t="s">
        <v>404</v>
      </c>
      <c r="F294" s="236" t="s">
        <v>405</v>
      </c>
      <c r="G294" s="237" t="s">
        <v>313</v>
      </c>
      <c r="H294" s="238">
        <v>1</v>
      </c>
      <c r="I294" s="239"/>
      <c r="J294" s="240">
        <f t="shared" si="0"/>
        <v>0</v>
      </c>
      <c r="K294" s="241"/>
      <c r="L294" s="242"/>
      <c r="M294" s="243" t="s">
        <v>1</v>
      </c>
      <c r="N294" s="244" t="s">
        <v>42</v>
      </c>
      <c r="O294" s="71"/>
      <c r="P294" s="197">
        <f t="shared" si="1"/>
        <v>0</v>
      </c>
      <c r="Q294" s="197">
        <v>0.74</v>
      </c>
      <c r="R294" s="197">
        <f t="shared" si="2"/>
        <v>0.74</v>
      </c>
      <c r="S294" s="197">
        <v>0</v>
      </c>
      <c r="T294" s="198">
        <f t="shared" si="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9" t="s">
        <v>182</v>
      </c>
      <c r="AT294" s="199" t="s">
        <v>237</v>
      </c>
      <c r="AU294" s="199" t="s">
        <v>88</v>
      </c>
      <c r="AY294" s="17" t="s">
        <v>124</v>
      </c>
      <c r="BE294" s="200">
        <f t="shared" si="4"/>
        <v>0</v>
      </c>
      <c r="BF294" s="200">
        <f t="shared" si="5"/>
        <v>0</v>
      </c>
      <c r="BG294" s="200">
        <f t="shared" si="6"/>
        <v>0</v>
      </c>
      <c r="BH294" s="200">
        <f t="shared" si="7"/>
        <v>0</v>
      </c>
      <c r="BI294" s="200">
        <f t="shared" si="8"/>
        <v>0</v>
      </c>
      <c r="BJ294" s="17" t="s">
        <v>85</v>
      </c>
      <c r="BK294" s="200">
        <f t="shared" si="9"/>
        <v>0</v>
      </c>
      <c r="BL294" s="17" t="s">
        <v>130</v>
      </c>
      <c r="BM294" s="199" t="s">
        <v>406</v>
      </c>
    </row>
    <row r="295" spans="1:65" s="2" customFormat="1" ht="33" customHeight="1">
      <c r="A295" s="34"/>
      <c r="B295" s="35"/>
      <c r="C295" s="234" t="s">
        <v>407</v>
      </c>
      <c r="D295" s="234" t="s">
        <v>237</v>
      </c>
      <c r="E295" s="235" t="s">
        <v>408</v>
      </c>
      <c r="F295" s="236" t="s">
        <v>409</v>
      </c>
      <c r="G295" s="237" t="s">
        <v>313</v>
      </c>
      <c r="H295" s="238">
        <v>1</v>
      </c>
      <c r="I295" s="239"/>
      <c r="J295" s="240">
        <f t="shared" si="0"/>
        <v>0</v>
      </c>
      <c r="K295" s="241"/>
      <c r="L295" s="242"/>
      <c r="M295" s="243" t="s">
        <v>1</v>
      </c>
      <c r="N295" s="244" t="s">
        <v>42</v>
      </c>
      <c r="O295" s="71"/>
      <c r="P295" s="197">
        <f t="shared" si="1"/>
        <v>0</v>
      </c>
      <c r="Q295" s="197">
        <v>0.505</v>
      </c>
      <c r="R295" s="197">
        <f t="shared" si="2"/>
        <v>0.505</v>
      </c>
      <c r="S295" s="197">
        <v>0</v>
      </c>
      <c r="T295" s="198">
        <f t="shared" si="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182</v>
      </c>
      <c r="AT295" s="199" t="s">
        <v>237</v>
      </c>
      <c r="AU295" s="199" t="s">
        <v>88</v>
      </c>
      <c r="AY295" s="17" t="s">
        <v>124</v>
      </c>
      <c r="BE295" s="200">
        <f t="shared" si="4"/>
        <v>0</v>
      </c>
      <c r="BF295" s="200">
        <f t="shared" si="5"/>
        <v>0</v>
      </c>
      <c r="BG295" s="200">
        <f t="shared" si="6"/>
        <v>0</v>
      </c>
      <c r="BH295" s="200">
        <f t="shared" si="7"/>
        <v>0</v>
      </c>
      <c r="BI295" s="200">
        <f t="shared" si="8"/>
        <v>0</v>
      </c>
      <c r="BJ295" s="17" t="s">
        <v>85</v>
      </c>
      <c r="BK295" s="200">
        <f t="shared" si="9"/>
        <v>0</v>
      </c>
      <c r="BL295" s="17" t="s">
        <v>130</v>
      </c>
      <c r="BM295" s="199" t="s">
        <v>410</v>
      </c>
    </row>
    <row r="296" spans="1:65" s="2" customFormat="1" ht="24.15" customHeight="1">
      <c r="A296" s="34"/>
      <c r="B296" s="35"/>
      <c r="C296" s="234" t="s">
        <v>411</v>
      </c>
      <c r="D296" s="234" t="s">
        <v>237</v>
      </c>
      <c r="E296" s="235" t="s">
        <v>412</v>
      </c>
      <c r="F296" s="236" t="s">
        <v>413</v>
      </c>
      <c r="G296" s="237" t="s">
        <v>313</v>
      </c>
      <c r="H296" s="238">
        <v>1</v>
      </c>
      <c r="I296" s="239"/>
      <c r="J296" s="240">
        <f t="shared" si="0"/>
        <v>0</v>
      </c>
      <c r="K296" s="241"/>
      <c r="L296" s="242"/>
      <c r="M296" s="243" t="s">
        <v>1</v>
      </c>
      <c r="N296" s="244" t="s">
        <v>42</v>
      </c>
      <c r="O296" s="71"/>
      <c r="P296" s="197">
        <f t="shared" si="1"/>
        <v>0</v>
      </c>
      <c r="Q296" s="197">
        <v>0.026</v>
      </c>
      <c r="R296" s="197">
        <f t="shared" si="2"/>
        <v>0.026</v>
      </c>
      <c r="S296" s="197">
        <v>0</v>
      </c>
      <c r="T296" s="198">
        <f t="shared" si="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182</v>
      </c>
      <c r="AT296" s="199" t="s">
        <v>237</v>
      </c>
      <c r="AU296" s="199" t="s">
        <v>88</v>
      </c>
      <c r="AY296" s="17" t="s">
        <v>124</v>
      </c>
      <c r="BE296" s="200">
        <f t="shared" si="4"/>
        <v>0</v>
      </c>
      <c r="BF296" s="200">
        <f t="shared" si="5"/>
        <v>0</v>
      </c>
      <c r="BG296" s="200">
        <f t="shared" si="6"/>
        <v>0</v>
      </c>
      <c r="BH296" s="200">
        <f t="shared" si="7"/>
        <v>0</v>
      </c>
      <c r="BI296" s="200">
        <f t="shared" si="8"/>
        <v>0</v>
      </c>
      <c r="BJ296" s="17" t="s">
        <v>85</v>
      </c>
      <c r="BK296" s="200">
        <f t="shared" si="9"/>
        <v>0</v>
      </c>
      <c r="BL296" s="17" t="s">
        <v>130</v>
      </c>
      <c r="BM296" s="199" t="s">
        <v>414</v>
      </c>
    </row>
    <row r="297" spans="2:63" s="12" customFormat="1" ht="22.8" customHeight="1">
      <c r="B297" s="171"/>
      <c r="C297" s="172"/>
      <c r="D297" s="173" t="s">
        <v>76</v>
      </c>
      <c r="E297" s="185" t="s">
        <v>415</v>
      </c>
      <c r="F297" s="185" t="s">
        <v>416</v>
      </c>
      <c r="G297" s="172"/>
      <c r="H297" s="172"/>
      <c r="I297" s="175"/>
      <c r="J297" s="186">
        <f>BK297</f>
        <v>0</v>
      </c>
      <c r="K297" s="172"/>
      <c r="L297" s="177"/>
      <c r="M297" s="178"/>
      <c r="N297" s="179"/>
      <c r="O297" s="179"/>
      <c r="P297" s="180">
        <f>P298</f>
        <v>0</v>
      </c>
      <c r="Q297" s="179"/>
      <c r="R297" s="180">
        <f>R298</f>
        <v>0</v>
      </c>
      <c r="S297" s="179"/>
      <c r="T297" s="181">
        <f>T298</f>
        <v>0</v>
      </c>
      <c r="AR297" s="182" t="s">
        <v>85</v>
      </c>
      <c r="AT297" s="183" t="s">
        <v>76</v>
      </c>
      <c r="AU297" s="183" t="s">
        <v>85</v>
      </c>
      <c r="AY297" s="182" t="s">
        <v>124</v>
      </c>
      <c r="BK297" s="184">
        <f>BK298</f>
        <v>0</v>
      </c>
    </row>
    <row r="298" spans="1:65" s="2" customFormat="1" ht="49.05" customHeight="1">
      <c r="A298" s="34"/>
      <c r="B298" s="35"/>
      <c r="C298" s="187" t="s">
        <v>417</v>
      </c>
      <c r="D298" s="187" t="s">
        <v>126</v>
      </c>
      <c r="E298" s="188" t="s">
        <v>418</v>
      </c>
      <c r="F298" s="189" t="s">
        <v>419</v>
      </c>
      <c r="G298" s="190" t="s">
        <v>240</v>
      </c>
      <c r="H298" s="191">
        <v>56.609</v>
      </c>
      <c r="I298" s="192"/>
      <c r="J298" s="193">
        <f>ROUND(I298*H298,2)</f>
        <v>0</v>
      </c>
      <c r="K298" s="194"/>
      <c r="L298" s="39"/>
      <c r="M298" s="245" t="s">
        <v>1</v>
      </c>
      <c r="N298" s="246" t="s">
        <v>42</v>
      </c>
      <c r="O298" s="247"/>
      <c r="P298" s="248">
        <f>O298*H298</f>
        <v>0</v>
      </c>
      <c r="Q298" s="248">
        <v>0</v>
      </c>
      <c r="R298" s="248">
        <f>Q298*H298</f>
        <v>0</v>
      </c>
      <c r="S298" s="248">
        <v>0</v>
      </c>
      <c r="T298" s="249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130</v>
      </c>
      <c r="AT298" s="199" t="s">
        <v>126</v>
      </c>
      <c r="AU298" s="199" t="s">
        <v>88</v>
      </c>
      <c r="AY298" s="17" t="s">
        <v>124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85</v>
      </c>
      <c r="BK298" s="200">
        <f>ROUND(I298*H298,2)</f>
        <v>0</v>
      </c>
      <c r="BL298" s="17" t="s">
        <v>130</v>
      </c>
      <c r="BM298" s="199" t="s">
        <v>420</v>
      </c>
    </row>
    <row r="299" spans="1:31" s="2" customFormat="1" ht="6.9" customHeight="1">
      <c r="A299" s="34"/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39"/>
      <c r="M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</row>
  </sheetData>
  <sheetProtection algorithmName="SHA-512" hashValue="zSvxkU0FpEn2IT51YlmvMheQHQmOlFI4cPl1gFkgAWG0ZNJ6GKPrQKvwJ9/EzH86atqgd9bylprCtPeZ68hl5g==" saltValue="sHmEUdfbftnJVej40TgWBH/hLyH9uRm/CXj4QBPZm552IYnhUyGG5cqtxHJt6v2A/Nnth5DKiKl6q4uwZLC8+A==" spinCount="100000" sheet="1" objects="1" scenarios="1" formatColumns="0" formatRows="0" autoFilter="0"/>
  <autoFilter ref="C123:K29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abSelected="1" workbookViewId="0" topLeftCell="A10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AT2" s="17" t="s">
        <v>91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88</v>
      </c>
    </row>
    <row r="4" spans="2:46" s="1" customFormat="1" ht="24.9" customHeight="1">
      <c r="B4" s="20"/>
      <c r="D4" s="110" t="s">
        <v>92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1" t="str">
        <f>'Rekapitulace stavby'!K6</f>
        <v>Zrušení Horního návesního rybníka v Maršovicích</v>
      </c>
      <c r="F7" s="292"/>
      <c r="G7" s="292"/>
      <c r="H7" s="292"/>
      <c r="L7" s="20"/>
    </row>
    <row r="8" spans="1:31" s="2" customFormat="1" ht="12" customHeight="1">
      <c r="A8" s="34"/>
      <c r="B8" s="39"/>
      <c r="C8" s="34"/>
      <c r="D8" s="112" t="s">
        <v>93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3" t="s">
        <v>421</v>
      </c>
      <c r="F9" s="294"/>
      <c r="G9" s="294"/>
      <c r="H9" s="294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0.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13. 10. 2023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5" t="str">
        <f>'Rekapitulace stavby'!E14</f>
        <v>Vyplň údaj</v>
      </c>
      <c r="F18" s="296"/>
      <c r="G18" s="296"/>
      <c r="H18" s="296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">
        <v>32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33</v>
      </c>
      <c r="F21" s="34"/>
      <c r="G21" s="34"/>
      <c r="H21" s="34"/>
      <c r="I21" s="112" t="s">
        <v>28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35</v>
      </c>
      <c r="E23" s="34"/>
      <c r="F23" s="34"/>
      <c r="G23" s="34"/>
      <c r="H23" s="34"/>
      <c r="I23" s="112" t="s">
        <v>25</v>
      </c>
      <c r="J23" s="113" t="s">
        <v>32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33</v>
      </c>
      <c r="F24" s="34"/>
      <c r="G24" s="34"/>
      <c r="H24" s="34"/>
      <c r="I24" s="112" t="s">
        <v>28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36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7" t="s">
        <v>1</v>
      </c>
      <c r="F27" s="297"/>
      <c r="G27" s="297"/>
      <c r="H27" s="297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41</v>
      </c>
      <c r="E33" s="112" t="s">
        <v>42</v>
      </c>
      <c r="F33" s="123">
        <f>ROUND((SUM(BE120:BE129)),2)</f>
        <v>0</v>
      </c>
      <c r="G33" s="34"/>
      <c r="H33" s="34"/>
      <c r="I33" s="124">
        <v>0.21</v>
      </c>
      <c r="J33" s="123">
        <f>ROUND(((SUM(BE120:BE129))*I33),2)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43</v>
      </c>
      <c r="F34" s="123">
        <f>ROUND((SUM(BF120:BF129)),2)</f>
        <v>0</v>
      </c>
      <c r="G34" s="34"/>
      <c r="H34" s="34"/>
      <c r="I34" s="124">
        <v>0.12</v>
      </c>
      <c r="J34" s="123">
        <f>ROUND(((SUM(BF120:BF129))*I34),2)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44</v>
      </c>
      <c r="F35" s="123">
        <f>ROUND((SUM(BG120:BG129)),2)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45</v>
      </c>
      <c r="F36" s="123">
        <f>ROUND((SUM(BH120:BH129)),2)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46</v>
      </c>
      <c r="F37" s="123">
        <f>ROUND((SUM(BI120:BI129)),2)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0.2">
      <c r="B51" s="20"/>
      <c r="L51" s="20"/>
    </row>
    <row r="52" spans="2:12" ht="10.2">
      <c r="B52" s="20"/>
      <c r="L52" s="20"/>
    </row>
    <row r="53" spans="2:12" ht="10.2">
      <c r="B53" s="20"/>
      <c r="L53" s="20"/>
    </row>
    <row r="54" spans="2:12" ht="10.2">
      <c r="B54" s="20"/>
      <c r="L54" s="20"/>
    </row>
    <row r="55" spans="2:12" ht="10.2">
      <c r="B55" s="20"/>
      <c r="L55" s="20"/>
    </row>
    <row r="56" spans="2:12" ht="10.2">
      <c r="B56" s="20"/>
      <c r="L56" s="20"/>
    </row>
    <row r="57" spans="2:12" ht="10.2">
      <c r="B57" s="20"/>
      <c r="L57" s="20"/>
    </row>
    <row r="58" spans="2:12" ht="10.2">
      <c r="B58" s="20"/>
      <c r="L58" s="20"/>
    </row>
    <row r="59" spans="2:12" ht="10.2">
      <c r="B59" s="20"/>
      <c r="L59" s="20"/>
    </row>
    <row r="60" spans="2:12" ht="10.2">
      <c r="B60" s="20"/>
      <c r="L60" s="20"/>
    </row>
    <row r="61" spans="1:31" s="2" customFormat="1" ht="13.2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0.2">
      <c r="B62" s="20"/>
      <c r="L62" s="20"/>
    </row>
    <row r="63" spans="2:12" ht="10.2">
      <c r="B63" s="20"/>
      <c r="L63" s="20"/>
    </row>
    <row r="64" spans="2:12" ht="10.2">
      <c r="B64" s="20"/>
      <c r="L64" s="20"/>
    </row>
    <row r="65" spans="1:31" s="2" customFormat="1" ht="13.2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0.2">
      <c r="B66" s="20"/>
      <c r="L66" s="20"/>
    </row>
    <row r="67" spans="2:12" ht="10.2">
      <c r="B67" s="20"/>
      <c r="L67" s="20"/>
    </row>
    <row r="68" spans="2:12" ht="10.2">
      <c r="B68" s="20"/>
      <c r="L68" s="20"/>
    </row>
    <row r="69" spans="2:12" ht="10.2">
      <c r="B69" s="20"/>
      <c r="L69" s="20"/>
    </row>
    <row r="70" spans="2:12" ht="10.2">
      <c r="B70" s="20"/>
      <c r="L70" s="20"/>
    </row>
    <row r="71" spans="2:12" ht="10.2">
      <c r="B71" s="20"/>
      <c r="L71" s="20"/>
    </row>
    <row r="72" spans="2:12" ht="10.2">
      <c r="B72" s="20"/>
      <c r="L72" s="20"/>
    </row>
    <row r="73" spans="2:12" ht="10.2">
      <c r="B73" s="20"/>
      <c r="L73" s="20"/>
    </row>
    <row r="74" spans="2:12" ht="10.2">
      <c r="B74" s="20"/>
      <c r="L74" s="20"/>
    </row>
    <row r="75" spans="2:12" ht="10.2">
      <c r="B75" s="20"/>
      <c r="L75" s="20"/>
    </row>
    <row r="76" spans="1:31" s="2" customFormat="1" ht="13.2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 hidden="1">
      <c r="A82" s="34"/>
      <c r="B82" s="35"/>
      <c r="C82" s="23" t="s">
        <v>96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98" t="str">
        <f>E7</f>
        <v>Zrušení Horního návesního rybníka v Maršovicích</v>
      </c>
      <c r="F85" s="299"/>
      <c r="G85" s="299"/>
      <c r="H85" s="29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69" t="str">
        <f>E9</f>
        <v>02 - 02 Vedlejší a ostatní náklady</v>
      </c>
      <c r="F87" s="300"/>
      <c r="G87" s="300"/>
      <c r="H87" s="30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>Maršovice</v>
      </c>
      <c r="G89" s="36"/>
      <c r="H89" s="36"/>
      <c r="I89" s="29" t="s">
        <v>22</v>
      </c>
      <c r="J89" s="66" t="str">
        <f>IF(J12="","",J12)</f>
        <v>13. 10. 2023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9" t="s">
        <v>24</v>
      </c>
      <c r="D91" s="36"/>
      <c r="E91" s="36"/>
      <c r="F91" s="27" t="str">
        <f>E15</f>
        <v>Město Nové Město na Mor.</v>
      </c>
      <c r="G91" s="36"/>
      <c r="H91" s="36"/>
      <c r="I91" s="29" t="s">
        <v>31</v>
      </c>
      <c r="J91" s="32" t="str">
        <f>E21</f>
        <v>Ing. Miroslav Skryja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35</v>
      </c>
      <c r="J92" s="32" t="str">
        <f>E24</f>
        <v>Ing. Miroslav Skryja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97</v>
      </c>
      <c r="D94" s="144"/>
      <c r="E94" s="144"/>
      <c r="F94" s="144"/>
      <c r="G94" s="144"/>
      <c r="H94" s="144"/>
      <c r="I94" s="144"/>
      <c r="J94" s="145" t="s">
        <v>98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 hidden="1">
      <c r="A96" s="34"/>
      <c r="B96" s="35"/>
      <c r="C96" s="146" t="s">
        <v>99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100</v>
      </c>
    </row>
    <row r="97" spans="2:12" s="9" customFormat="1" ht="24.9" customHeight="1" hidden="1">
      <c r="B97" s="147"/>
      <c r="C97" s="148"/>
      <c r="D97" s="149" t="s">
        <v>422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5" customHeight="1" hidden="1">
      <c r="B98" s="153"/>
      <c r="C98" s="154"/>
      <c r="D98" s="155" t="s">
        <v>423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5" customHeight="1" hidden="1">
      <c r="B99" s="153"/>
      <c r="C99" s="154"/>
      <c r="D99" s="155" t="s">
        <v>424</v>
      </c>
      <c r="E99" s="156"/>
      <c r="F99" s="156"/>
      <c r="G99" s="156"/>
      <c r="H99" s="156"/>
      <c r="I99" s="156"/>
      <c r="J99" s="157">
        <f>J125</f>
        <v>0</v>
      </c>
      <c r="K99" s="154"/>
      <c r="L99" s="158"/>
    </row>
    <row r="100" spans="2:12" s="10" customFormat="1" ht="19.95" customHeight="1" hidden="1">
      <c r="B100" s="153"/>
      <c r="C100" s="154"/>
      <c r="D100" s="155" t="s">
        <v>425</v>
      </c>
      <c r="E100" s="156"/>
      <c r="F100" s="156"/>
      <c r="G100" s="156"/>
      <c r="H100" s="156"/>
      <c r="I100" s="156"/>
      <c r="J100" s="157">
        <f>J128</f>
        <v>0</v>
      </c>
      <c r="K100" s="154"/>
      <c r="L100" s="158"/>
    </row>
    <row r="101" spans="1:31" s="2" customFormat="1" ht="21.75" customHeight="1" hidden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" customHeight="1" hidden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ht="10.2" hidden="1"/>
    <row r="104" ht="10.2" hidden="1"/>
    <row r="105" ht="10.2" hidden="1"/>
    <row r="106" spans="1:31" s="2" customFormat="1" ht="6.9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" customHeight="1">
      <c r="A107" s="34"/>
      <c r="B107" s="35"/>
      <c r="C107" s="23" t="s">
        <v>109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98" t="str">
        <f>E7</f>
        <v>Zrušení Horního návesního rybníka v Maršovicích</v>
      </c>
      <c r="F110" s="299"/>
      <c r="G110" s="299"/>
      <c r="H110" s="299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69" t="str">
        <f>E9</f>
        <v>02 - 02 Vedlejší a ostatní náklady</v>
      </c>
      <c r="F112" s="300"/>
      <c r="G112" s="300"/>
      <c r="H112" s="300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Maršovice</v>
      </c>
      <c r="G114" s="36"/>
      <c r="H114" s="36"/>
      <c r="I114" s="29" t="s">
        <v>22</v>
      </c>
      <c r="J114" s="66" t="str">
        <f>IF(J12="","",J12)</f>
        <v>13. 10. 2023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15" customHeight="1">
      <c r="A116" s="34"/>
      <c r="B116" s="35"/>
      <c r="C116" s="29" t="s">
        <v>24</v>
      </c>
      <c r="D116" s="36"/>
      <c r="E116" s="36"/>
      <c r="F116" s="27" t="str">
        <f>E15</f>
        <v>Město Nové Město na Mor.</v>
      </c>
      <c r="G116" s="36"/>
      <c r="H116" s="36"/>
      <c r="I116" s="29" t="s">
        <v>31</v>
      </c>
      <c r="J116" s="32" t="str">
        <f>E21</f>
        <v>Ing. Miroslav Skryja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15" customHeight="1">
      <c r="A117" s="34"/>
      <c r="B117" s="35"/>
      <c r="C117" s="29" t="s">
        <v>29</v>
      </c>
      <c r="D117" s="36"/>
      <c r="E117" s="36"/>
      <c r="F117" s="27" t="str">
        <f>IF(E18="","",E18)</f>
        <v>Vyplň údaj</v>
      </c>
      <c r="G117" s="36"/>
      <c r="H117" s="36"/>
      <c r="I117" s="29" t="s">
        <v>35</v>
      </c>
      <c r="J117" s="32" t="str">
        <f>E24</f>
        <v>Ing. Miroslav Skryja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110</v>
      </c>
      <c r="D119" s="162" t="s">
        <v>62</v>
      </c>
      <c r="E119" s="162" t="s">
        <v>58</v>
      </c>
      <c r="F119" s="162" t="s">
        <v>59</v>
      </c>
      <c r="G119" s="162" t="s">
        <v>111</v>
      </c>
      <c r="H119" s="162" t="s">
        <v>112</v>
      </c>
      <c r="I119" s="162" t="s">
        <v>113</v>
      </c>
      <c r="J119" s="163" t="s">
        <v>98</v>
      </c>
      <c r="K119" s="164" t="s">
        <v>114</v>
      </c>
      <c r="L119" s="165"/>
      <c r="M119" s="75" t="s">
        <v>1</v>
      </c>
      <c r="N119" s="76" t="s">
        <v>41</v>
      </c>
      <c r="O119" s="76" t="s">
        <v>115</v>
      </c>
      <c r="P119" s="76" t="s">
        <v>116</v>
      </c>
      <c r="Q119" s="76" t="s">
        <v>117</v>
      </c>
      <c r="R119" s="76" t="s">
        <v>118</v>
      </c>
      <c r="S119" s="76" t="s">
        <v>119</v>
      </c>
      <c r="T119" s="77" t="s">
        <v>120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8" customHeight="1">
      <c r="A120" s="34"/>
      <c r="B120" s="35"/>
      <c r="C120" s="82" t="s">
        <v>121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</f>
        <v>0</v>
      </c>
      <c r="Q120" s="79"/>
      <c r="R120" s="168">
        <f>R121</f>
        <v>0</v>
      </c>
      <c r="S120" s="79"/>
      <c r="T120" s="169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76</v>
      </c>
      <c r="AU120" s="17" t="s">
        <v>100</v>
      </c>
      <c r="BK120" s="170">
        <f>BK121</f>
        <v>0</v>
      </c>
    </row>
    <row r="121" spans="2:63" s="12" customFormat="1" ht="25.95" customHeight="1">
      <c r="B121" s="171"/>
      <c r="C121" s="172"/>
      <c r="D121" s="173" t="s">
        <v>76</v>
      </c>
      <c r="E121" s="174" t="s">
        <v>426</v>
      </c>
      <c r="F121" s="174" t="s">
        <v>427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P122+P125+P128</f>
        <v>0</v>
      </c>
      <c r="Q121" s="179"/>
      <c r="R121" s="180">
        <f>R122+R125+R128</f>
        <v>0</v>
      </c>
      <c r="S121" s="179"/>
      <c r="T121" s="181">
        <f>T122+T125+T128</f>
        <v>0</v>
      </c>
      <c r="AR121" s="182" t="s">
        <v>156</v>
      </c>
      <c r="AT121" s="183" t="s">
        <v>76</v>
      </c>
      <c r="AU121" s="183" t="s">
        <v>77</v>
      </c>
      <c r="AY121" s="182" t="s">
        <v>124</v>
      </c>
      <c r="BK121" s="184">
        <f>BK122+BK125+BK128</f>
        <v>0</v>
      </c>
    </row>
    <row r="122" spans="2:63" s="12" customFormat="1" ht="22.8" customHeight="1">
      <c r="B122" s="171"/>
      <c r="C122" s="172"/>
      <c r="D122" s="173" t="s">
        <v>76</v>
      </c>
      <c r="E122" s="185" t="s">
        <v>428</v>
      </c>
      <c r="F122" s="185" t="s">
        <v>429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SUM(P123:P124)</f>
        <v>0</v>
      </c>
      <c r="Q122" s="179"/>
      <c r="R122" s="180">
        <f>SUM(R123:R124)</f>
        <v>0</v>
      </c>
      <c r="S122" s="179"/>
      <c r="T122" s="181">
        <f>SUM(T123:T124)</f>
        <v>0</v>
      </c>
      <c r="AR122" s="182" t="s">
        <v>156</v>
      </c>
      <c r="AT122" s="183" t="s">
        <v>76</v>
      </c>
      <c r="AU122" s="183" t="s">
        <v>85</v>
      </c>
      <c r="AY122" s="182" t="s">
        <v>124</v>
      </c>
      <c r="BK122" s="184">
        <f>SUM(BK123:BK124)</f>
        <v>0</v>
      </c>
    </row>
    <row r="123" spans="1:65" s="2" customFormat="1" ht="24.15" customHeight="1">
      <c r="A123" s="34"/>
      <c r="B123" s="35"/>
      <c r="C123" s="187" t="s">
        <v>85</v>
      </c>
      <c r="D123" s="187" t="s">
        <v>126</v>
      </c>
      <c r="E123" s="188" t="s">
        <v>430</v>
      </c>
      <c r="F123" s="189" t="s">
        <v>431</v>
      </c>
      <c r="G123" s="190" t="s">
        <v>432</v>
      </c>
      <c r="H123" s="191">
        <v>1</v>
      </c>
      <c r="I123" s="192"/>
      <c r="J123" s="193">
        <f>ROUND(I123*H123,2)</f>
        <v>0</v>
      </c>
      <c r="K123" s="194"/>
      <c r="L123" s="39"/>
      <c r="M123" s="195" t="s">
        <v>1</v>
      </c>
      <c r="N123" s="196" t="s">
        <v>42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433</v>
      </c>
      <c r="AT123" s="199" t="s">
        <v>126</v>
      </c>
      <c r="AU123" s="199" t="s">
        <v>88</v>
      </c>
      <c r="AY123" s="17" t="s">
        <v>124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85</v>
      </c>
      <c r="BK123" s="200">
        <f>ROUND(I123*H123,2)</f>
        <v>0</v>
      </c>
      <c r="BL123" s="17" t="s">
        <v>433</v>
      </c>
      <c r="BM123" s="199" t="s">
        <v>434</v>
      </c>
    </row>
    <row r="124" spans="1:65" s="2" customFormat="1" ht="44.25" customHeight="1">
      <c r="A124" s="34"/>
      <c r="B124" s="35"/>
      <c r="C124" s="187" t="s">
        <v>88</v>
      </c>
      <c r="D124" s="187" t="s">
        <v>126</v>
      </c>
      <c r="E124" s="188" t="s">
        <v>435</v>
      </c>
      <c r="F124" s="189" t="s">
        <v>436</v>
      </c>
      <c r="G124" s="190" t="s">
        <v>432</v>
      </c>
      <c r="H124" s="191">
        <v>1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42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433</v>
      </c>
      <c r="AT124" s="199" t="s">
        <v>126</v>
      </c>
      <c r="AU124" s="199" t="s">
        <v>88</v>
      </c>
      <c r="AY124" s="17" t="s">
        <v>124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85</v>
      </c>
      <c r="BK124" s="200">
        <f>ROUND(I124*H124,2)</f>
        <v>0</v>
      </c>
      <c r="BL124" s="17" t="s">
        <v>433</v>
      </c>
      <c r="BM124" s="199" t="s">
        <v>437</v>
      </c>
    </row>
    <row r="125" spans="2:63" s="12" customFormat="1" ht="22.8" customHeight="1">
      <c r="B125" s="171"/>
      <c r="C125" s="172"/>
      <c r="D125" s="173" t="s">
        <v>76</v>
      </c>
      <c r="E125" s="185" t="s">
        <v>438</v>
      </c>
      <c r="F125" s="185" t="s">
        <v>439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SUM(P126:P127)</f>
        <v>0</v>
      </c>
      <c r="Q125" s="179"/>
      <c r="R125" s="180">
        <f>SUM(R126:R127)</f>
        <v>0</v>
      </c>
      <c r="S125" s="179"/>
      <c r="T125" s="181">
        <f>SUM(T126:T127)</f>
        <v>0</v>
      </c>
      <c r="AR125" s="182" t="s">
        <v>156</v>
      </c>
      <c r="AT125" s="183" t="s">
        <v>76</v>
      </c>
      <c r="AU125" s="183" t="s">
        <v>85</v>
      </c>
      <c r="AY125" s="182" t="s">
        <v>124</v>
      </c>
      <c r="BK125" s="184">
        <f>SUM(BK126:BK127)</f>
        <v>0</v>
      </c>
    </row>
    <row r="126" spans="1:65" s="2" customFormat="1" ht="37.8" customHeight="1">
      <c r="A126" s="34"/>
      <c r="B126" s="35"/>
      <c r="C126" s="187" t="s">
        <v>141</v>
      </c>
      <c r="D126" s="187" t="s">
        <v>126</v>
      </c>
      <c r="E126" s="188" t="s">
        <v>440</v>
      </c>
      <c r="F126" s="189" t="s">
        <v>441</v>
      </c>
      <c r="G126" s="190" t="s">
        <v>432</v>
      </c>
      <c r="H126" s="191">
        <v>1</v>
      </c>
      <c r="I126" s="192"/>
      <c r="J126" s="193">
        <f>ROUND(I126*H126,2)</f>
        <v>0</v>
      </c>
      <c r="K126" s="194"/>
      <c r="L126" s="39"/>
      <c r="M126" s="195" t="s">
        <v>1</v>
      </c>
      <c r="N126" s="196" t="s">
        <v>42</v>
      </c>
      <c r="O126" s="71"/>
      <c r="P126" s="197">
        <f>O126*H126</f>
        <v>0</v>
      </c>
      <c r="Q126" s="197">
        <v>0</v>
      </c>
      <c r="R126" s="197">
        <f>Q126*H126</f>
        <v>0</v>
      </c>
      <c r="S126" s="197">
        <v>0</v>
      </c>
      <c r="T126" s="19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433</v>
      </c>
      <c r="AT126" s="199" t="s">
        <v>126</v>
      </c>
      <c r="AU126" s="199" t="s">
        <v>88</v>
      </c>
      <c r="AY126" s="17" t="s">
        <v>124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85</v>
      </c>
      <c r="BK126" s="200">
        <f>ROUND(I126*H126,2)</f>
        <v>0</v>
      </c>
      <c r="BL126" s="17" t="s">
        <v>433</v>
      </c>
      <c r="BM126" s="199" t="s">
        <v>442</v>
      </c>
    </row>
    <row r="127" spans="1:65" s="2" customFormat="1" ht="52.2" customHeight="1">
      <c r="A127" s="34"/>
      <c r="B127" s="35"/>
      <c r="C127" s="187" t="s">
        <v>130</v>
      </c>
      <c r="D127" s="187" t="s">
        <v>126</v>
      </c>
      <c r="E127" s="188" t="s">
        <v>443</v>
      </c>
      <c r="F127" s="189" t="s">
        <v>444</v>
      </c>
      <c r="G127" s="190" t="s">
        <v>432</v>
      </c>
      <c r="H127" s="191">
        <v>1</v>
      </c>
      <c r="I127" s="192"/>
      <c r="J127" s="193">
        <f>ROUND(I127*H127,2)</f>
        <v>0</v>
      </c>
      <c r="K127" s="194"/>
      <c r="L127" s="39"/>
      <c r="M127" s="195" t="s">
        <v>1</v>
      </c>
      <c r="N127" s="196" t="s">
        <v>42</v>
      </c>
      <c r="O127" s="71"/>
      <c r="P127" s="197">
        <f>O127*H127</f>
        <v>0</v>
      </c>
      <c r="Q127" s="197">
        <v>0</v>
      </c>
      <c r="R127" s="197">
        <f>Q127*H127</f>
        <v>0</v>
      </c>
      <c r="S127" s="197">
        <v>0</v>
      </c>
      <c r="T127" s="198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433</v>
      </c>
      <c r="AT127" s="199" t="s">
        <v>126</v>
      </c>
      <c r="AU127" s="199" t="s">
        <v>88</v>
      </c>
      <c r="AY127" s="17" t="s">
        <v>124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17" t="s">
        <v>85</v>
      </c>
      <c r="BK127" s="200">
        <f>ROUND(I127*H127,2)</f>
        <v>0</v>
      </c>
      <c r="BL127" s="17" t="s">
        <v>433</v>
      </c>
      <c r="BM127" s="199" t="s">
        <v>445</v>
      </c>
    </row>
    <row r="128" spans="2:63" s="12" customFormat="1" ht="22.8" customHeight="1">
      <c r="B128" s="171"/>
      <c r="C128" s="172"/>
      <c r="D128" s="173" t="s">
        <v>76</v>
      </c>
      <c r="E128" s="185" t="s">
        <v>446</v>
      </c>
      <c r="F128" s="185" t="s">
        <v>447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P129</f>
        <v>0</v>
      </c>
      <c r="Q128" s="179"/>
      <c r="R128" s="180">
        <f>R129</f>
        <v>0</v>
      </c>
      <c r="S128" s="179"/>
      <c r="T128" s="181">
        <f>T129</f>
        <v>0</v>
      </c>
      <c r="AR128" s="182" t="s">
        <v>156</v>
      </c>
      <c r="AT128" s="183" t="s">
        <v>76</v>
      </c>
      <c r="AU128" s="183" t="s">
        <v>85</v>
      </c>
      <c r="AY128" s="182" t="s">
        <v>124</v>
      </c>
      <c r="BK128" s="184">
        <f>BK129</f>
        <v>0</v>
      </c>
    </row>
    <row r="129" spans="1:65" s="2" customFormat="1" ht="16.5" customHeight="1">
      <c r="A129" s="34"/>
      <c r="B129" s="35"/>
      <c r="C129" s="187" t="s">
        <v>156</v>
      </c>
      <c r="D129" s="187" t="s">
        <v>126</v>
      </c>
      <c r="E129" s="188" t="s">
        <v>448</v>
      </c>
      <c r="F129" s="189" t="s">
        <v>449</v>
      </c>
      <c r="G129" s="190" t="s">
        <v>432</v>
      </c>
      <c r="H129" s="191">
        <v>1</v>
      </c>
      <c r="I129" s="192"/>
      <c r="J129" s="193">
        <f>ROUND(I129*H129,2)</f>
        <v>0</v>
      </c>
      <c r="K129" s="194"/>
      <c r="L129" s="39"/>
      <c r="M129" s="245" t="s">
        <v>1</v>
      </c>
      <c r="N129" s="246" t="s">
        <v>42</v>
      </c>
      <c r="O129" s="247"/>
      <c r="P129" s="248">
        <f>O129*H129</f>
        <v>0</v>
      </c>
      <c r="Q129" s="248">
        <v>0</v>
      </c>
      <c r="R129" s="248">
        <f>Q129*H129</f>
        <v>0</v>
      </c>
      <c r="S129" s="248">
        <v>0</v>
      </c>
      <c r="T129" s="249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433</v>
      </c>
      <c r="AT129" s="199" t="s">
        <v>126</v>
      </c>
      <c r="AU129" s="199" t="s">
        <v>88</v>
      </c>
      <c r="AY129" s="17" t="s">
        <v>124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85</v>
      </c>
      <c r="BK129" s="200">
        <f>ROUND(I129*H129,2)</f>
        <v>0</v>
      </c>
      <c r="BL129" s="17" t="s">
        <v>433</v>
      </c>
      <c r="BM129" s="199" t="s">
        <v>450</v>
      </c>
    </row>
    <row r="130" spans="1:31" s="2" customFormat="1" ht="6.9" customHeight="1">
      <c r="A130" s="34"/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39"/>
      <c r="M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</sheetData>
  <sheetProtection algorithmName="SHA-512" hashValue="q2ZRDYfgwtLWbDftdrRvGZcVFDpFz48tNK4VMzna7zTe/Irqg1k0kYsWguGo1xXwcfHyGviVE4MW6RbBwaGNYg==" saltValue="9nbTwBZX6yTOC6OmNO2vamXfy4Cf60kECsKeIGK8Vxj9bzl1slZvy2NcIHgjfY+e7GbNjRupaoAacBFcNIugtg==" spinCount="100000" sheet="1" objects="1" scenarios="1" formatColumns="0" formatRows="0" autoFilter="0"/>
  <autoFilter ref="C119:K12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PRACOVNA\skryj</dc:creator>
  <cp:keywords/>
  <dc:description/>
  <cp:lastModifiedBy>Uživatel systému Windows</cp:lastModifiedBy>
  <dcterms:created xsi:type="dcterms:W3CDTF">2024-01-29T16:03:23Z</dcterms:created>
  <dcterms:modified xsi:type="dcterms:W3CDTF">2024-01-29T16:04:07Z</dcterms:modified>
  <cp:category/>
  <cp:version/>
  <cp:contentType/>
  <cp:contentStatus/>
</cp:coreProperties>
</file>