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1 1 Pol" sheetId="12" r:id="rId4"/>
    <sheet name="1 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_xlnm.Print_Titles" localSheetId="4">'1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Pol'!$A$1:$X$48</definedName>
    <definedName name="_xlnm.Print_Area" localSheetId="4">'1 2 Pol'!$A$1:$X$25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/>
  <c r="I57"/>
  <c r="I56"/>
  <c r="I55"/>
  <c r="I54"/>
  <c r="I53"/>
  <c r="I52"/>
  <c r="I51"/>
  <c r="G43"/>
  <c r="F43"/>
  <c r="G42"/>
  <c r="F42"/>
  <c r="G41"/>
  <c r="F41"/>
  <c r="G39"/>
  <c r="F39"/>
  <c r="G24" i="13"/>
  <c r="BA21"/>
  <c r="BA13"/>
  <c r="BA11"/>
  <c r="G9"/>
  <c r="G12"/>
  <c r="G14"/>
  <c r="G16"/>
  <c r="G8"/>
  <c r="I9"/>
  <c r="I12"/>
  <c r="I14"/>
  <c r="I16"/>
  <c r="I8"/>
  <c r="K9"/>
  <c r="K12"/>
  <c r="K14"/>
  <c r="K16"/>
  <c r="K8"/>
  <c r="M9"/>
  <c r="M12"/>
  <c r="M14"/>
  <c r="M16"/>
  <c r="M8"/>
  <c r="O9"/>
  <c r="O12"/>
  <c r="O14"/>
  <c r="O16"/>
  <c r="O8"/>
  <c r="Q9"/>
  <c r="Q12"/>
  <c r="Q14"/>
  <c r="Q16"/>
  <c r="Q8"/>
  <c r="V9"/>
  <c r="V12"/>
  <c r="V14"/>
  <c r="V16"/>
  <c r="V8"/>
  <c r="G19"/>
  <c r="G20"/>
  <c r="G22"/>
  <c r="G18"/>
  <c r="I19"/>
  <c r="I20"/>
  <c r="I22"/>
  <c r="I18"/>
  <c r="K19"/>
  <c r="K20"/>
  <c r="K22"/>
  <c r="K18"/>
  <c r="M19"/>
  <c r="M20"/>
  <c r="M22"/>
  <c r="M18"/>
  <c r="O19"/>
  <c r="O20"/>
  <c r="O22"/>
  <c r="O18"/>
  <c r="Q19"/>
  <c r="Q20"/>
  <c r="Q22"/>
  <c r="Q18"/>
  <c r="V19"/>
  <c r="V20"/>
  <c r="V22"/>
  <c r="V18"/>
  <c r="AE24"/>
  <c r="AF24"/>
  <c r="G47" i="12"/>
  <c r="BA33"/>
  <c r="BA30"/>
  <c r="BA27"/>
  <c r="BA15"/>
  <c r="BA13"/>
  <c r="G9"/>
  <c r="G8"/>
  <c r="I9"/>
  <c r="I8"/>
  <c r="K9"/>
  <c r="K8"/>
  <c r="M9"/>
  <c r="M8"/>
  <c r="O9"/>
  <c r="O8"/>
  <c r="Q9"/>
  <c r="Q8"/>
  <c r="V9"/>
  <c r="V8"/>
  <c r="G12"/>
  <c r="G14"/>
  <c r="G16"/>
  <c r="G19"/>
  <c r="G20"/>
  <c r="G21"/>
  <c r="G22"/>
  <c r="G23"/>
  <c r="G11"/>
  <c r="I12"/>
  <c r="I14"/>
  <c r="I16"/>
  <c r="I19"/>
  <c r="I20"/>
  <c r="I21"/>
  <c r="I22"/>
  <c r="I23"/>
  <c r="I11"/>
  <c r="K12"/>
  <c r="K14"/>
  <c r="K16"/>
  <c r="K19"/>
  <c r="K20"/>
  <c r="K21"/>
  <c r="K22"/>
  <c r="K23"/>
  <c r="K11"/>
  <c r="M12"/>
  <c r="M14"/>
  <c r="M16"/>
  <c r="M19"/>
  <c r="M20"/>
  <c r="M21"/>
  <c r="M22"/>
  <c r="M23"/>
  <c r="M11"/>
  <c r="O12"/>
  <c r="O14"/>
  <c r="O16"/>
  <c r="O19"/>
  <c r="O20"/>
  <c r="O21"/>
  <c r="O22"/>
  <c r="O23"/>
  <c r="O11"/>
  <c r="Q12"/>
  <c r="Q14"/>
  <c r="Q16"/>
  <c r="Q19"/>
  <c r="Q20"/>
  <c r="Q21"/>
  <c r="Q22"/>
  <c r="Q23"/>
  <c r="Q11"/>
  <c r="V12"/>
  <c r="V14"/>
  <c r="V16"/>
  <c r="V19"/>
  <c r="V20"/>
  <c r="V21"/>
  <c r="V22"/>
  <c r="V23"/>
  <c r="V11"/>
  <c r="G26"/>
  <c r="G28"/>
  <c r="G29"/>
  <c r="G25"/>
  <c r="I26"/>
  <c r="I28"/>
  <c r="I29"/>
  <c r="I25"/>
  <c r="K26"/>
  <c r="K28"/>
  <c r="K29"/>
  <c r="K25"/>
  <c r="M26"/>
  <c r="M28"/>
  <c r="M29"/>
  <c r="M25"/>
  <c r="O26"/>
  <c r="O28"/>
  <c r="O29"/>
  <c r="O25"/>
  <c r="Q26"/>
  <c r="Q28"/>
  <c r="Q29"/>
  <c r="Q25"/>
  <c r="V26"/>
  <c r="V28"/>
  <c r="V29"/>
  <c r="V25"/>
  <c r="G32"/>
  <c r="G34"/>
  <c r="G36"/>
  <c r="G37"/>
  <c r="G38"/>
  <c r="G31"/>
  <c r="I32"/>
  <c r="I34"/>
  <c r="I36"/>
  <c r="I37"/>
  <c r="I38"/>
  <c r="I31"/>
  <c r="K32"/>
  <c r="K34"/>
  <c r="K36"/>
  <c r="K37"/>
  <c r="K38"/>
  <c r="K31"/>
  <c r="M32"/>
  <c r="M34"/>
  <c r="M36"/>
  <c r="M37"/>
  <c r="M38"/>
  <c r="M31"/>
  <c r="O32"/>
  <c r="O34"/>
  <c r="O36"/>
  <c r="O37"/>
  <c r="O38"/>
  <c r="O31"/>
  <c r="Q32"/>
  <c r="Q34"/>
  <c r="Q36"/>
  <c r="Q37"/>
  <c r="Q38"/>
  <c r="Q31"/>
  <c r="V32"/>
  <c r="V34"/>
  <c r="V36"/>
  <c r="V37"/>
  <c r="V38"/>
  <c r="V31"/>
  <c r="G40"/>
  <c r="G39"/>
  <c r="I40"/>
  <c r="I39"/>
  <c r="K40"/>
  <c r="K39"/>
  <c r="M40"/>
  <c r="M39"/>
  <c r="O40"/>
  <c r="O39"/>
  <c r="Q40"/>
  <c r="Q39"/>
  <c r="V40"/>
  <c r="V39"/>
  <c r="G43"/>
  <c r="G44"/>
  <c r="G42"/>
  <c r="I43"/>
  <c r="I44"/>
  <c r="I42"/>
  <c r="K43"/>
  <c r="K44"/>
  <c r="K42"/>
  <c r="M43"/>
  <c r="M44"/>
  <c r="M42"/>
  <c r="O43"/>
  <c r="O44"/>
  <c r="O42"/>
  <c r="Q43"/>
  <c r="Q44"/>
  <c r="Q42"/>
  <c r="V43"/>
  <c r="V44"/>
  <c r="V42"/>
  <c r="AE47"/>
  <c r="AF47"/>
  <c r="I20" i="1"/>
  <c r="I19"/>
  <c r="I18"/>
  <c r="I17"/>
  <c r="I16"/>
  <c r="I59"/>
  <c r="J51"/>
  <c r="J52"/>
  <c r="J53"/>
  <c r="J54"/>
  <c r="J55"/>
  <c r="J56"/>
  <c r="J57"/>
  <c r="J58"/>
  <c r="J59"/>
  <c r="F44"/>
  <c r="G23"/>
  <c r="A23"/>
  <c r="G24"/>
  <c r="G44"/>
  <c r="G25"/>
  <c r="A25"/>
  <c r="G26"/>
  <c r="A27"/>
  <c r="G29"/>
  <c r="A29"/>
  <c r="G28"/>
  <c r="G27"/>
  <c r="A26"/>
  <c r="A24"/>
  <c r="H39"/>
  <c r="H44"/>
  <c r="I39"/>
  <c r="I44"/>
  <c r="J39"/>
  <c r="J44"/>
  <c r="H43"/>
  <c r="I43"/>
  <c r="J43"/>
  <c r="H42"/>
  <c r="I42"/>
  <c r="J42"/>
  <c r="H41"/>
  <c r="I41"/>
  <c r="J41"/>
  <c r="H40"/>
  <c r="I21"/>
  <c r="J28"/>
  <c r="J26"/>
  <c r="G38"/>
  <c r="F38"/>
  <c r="J23"/>
  <c r="J24"/>
  <c r="J25"/>
  <c r="J27"/>
  <c r="E24"/>
  <c r="E26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<sst xmlns="http://schemas.openxmlformats.org/spreadsheetml/2006/main" count="458" uniqueCount="196">
  <si>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</si>
  <si>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</si>
  <si>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</si>
  <si>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</si>
  <si>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</si>
  <si>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</si>
  <si>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</si>
  <si>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</si>
  <si>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</si>
  <si>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</si>
  <si>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</si>
  <si>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</si>
  <si>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</si>
  <si>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</si>
  <si>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</si>
  <si>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</si>
  <si>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</si>
  <si>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</si>
  <si>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</si>
  <si>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</si>
  <si>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</si>
  <si>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</si>
  <si>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</si>
  <si>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</si>
  <si>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</si>
  <si>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</si>
  <si>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</si>
  <si>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</si>
  <si>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</si>
  <si>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</si>
  <si>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</si>
  <si>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</si>
  <si>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</si>
  <si>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</si>
  <si>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</si>
  <si>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</si>
  <si>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</si>
  <si>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</si>
  <si>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</si>
  <si>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</si>
  <si>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</si>
  <si>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</si>
  <si>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</si>
  <si>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Jan Červinka</t>
  </si>
  <si>
    <t>2020</t>
  </si>
  <si>
    <t>Opravy MK Maršovice</t>
  </si>
  <si>
    <t>Stavba</t>
  </si>
  <si>
    <t>Stavební objekt</t>
  </si>
  <si>
    <t>1</t>
  </si>
  <si>
    <t>Opravy MK</t>
  </si>
  <si>
    <t>Rozpočet</t>
  </si>
  <si>
    <t>2</t>
  </si>
  <si>
    <t>Vedlejší a ostatní náklady</t>
  </si>
  <si>
    <t>Celkem za stavbu</t>
  </si>
  <si>
    <t>CZK</t>
  </si>
  <si>
    <t>Rekapitulace dílů</t>
  </si>
  <si>
    <t>Typ dílu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</si>
  <si>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</si>
  <si>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</si>
  <si>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</si>
  <si>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</si>
  <si>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</si>
  <si>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</si>
  <si>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</si>
  <si>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</si>
  <si>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</si>
  <si>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</si>
  <si>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</si>
  <si>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</si>
  <si>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</si>
  <si>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</si>
  <si>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</si>
  <si>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</si>
  <si>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</si>
  <si>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</si>
  <si>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</si>
  <si>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</si>
  <si>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</si>
  <si>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</si>
  <si>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</si>
  <si>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</si>
  <si>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</si>
  <si>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</si>
  <si>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</si>
  <si>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</si>
  <si>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</si>
  <si>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</si>
  <si>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</si>
  <si>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</si>
  <si>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</si>
  <si>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</si>
  <si>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</si>
  <si>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</si>
  <si>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</si>
  <si>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</si>
  <si>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</si>
  <si>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</si>
  <si>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</si>
  <si>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</si>
  <si>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113106221R00</t>
  </si>
  <si>
    <t>Rozebrání vozovek a ploch s jakoukoliv výplní spár _x000D_
 v ploše jednotlivě do 200 m2, z drobných kostek nebo odseků, kladených do lože z kameniva těženého, škváry nebo strusky</t>
  </si>
  <si>
    <t>m2</t>
  </si>
  <si>
    <t>822-1</t>
  </si>
  <si>
    <t>RTS 21/ I</t>
  </si>
  <si>
    <t>RTS 20/ II</t>
  </si>
  <si>
    <t>Práce</t>
  </si>
  <si>
    <t>POL1_</t>
  </si>
  <si>
    <t>s přemístěním hmot na skládku na vzdálenost do 3 m nebo s naložením na dopravní prostředek</t>
  </si>
  <si>
    <t>SPI</t>
  </si>
  <si>
    <t>566111123R00</t>
  </si>
  <si>
    <t>Recyklace asfaltových vrstev za studena tloušťky do 200 mm, plochy do 5000 m2</t>
  </si>
  <si>
    <t>První pojezd recykleru - oddělení a předrcení. Druhý pojezd recykleru - mísení, rozhrnutí a předhutnění. Nivelace grejdrem. Finální zhutnění válcem.</t>
  </si>
  <si>
    <t>566111221R00</t>
  </si>
  <si>
    <t>Recyklace asfaltových vrstev za studena příplatek za rozprostření sypkého pojiva na recyklovanou plochu,  , bez dodávky pojiva</t>
  </si>
  <si>
    <t>569621116R00</t>
  </si>
  <si>
    <t>Zpevnění krajnic nebo komunikací pro pěší recyklátem asfaltovým, tloušťky 10 cm</t>
  </si>
  <si>
    <t>s rozprostřením a zhutněním</t>
  </si>
  <si>
    <t>krajnice : 500*2*0,25</t>
  </si>
  <si>
    <t>VV</t>
  </si>
  <si>
    <t>573211112R00</t>
  </si>
  <si>
    <t>Postřik živičný spojovací bez posypu kamenivem z asfaltu silničního, v množství 0,2 kg/m2</t>
  </si>
  <si>
    <t>577141112R00</t>
  </si>
  <si>
    <t>Beton asfaltový s rozprostřením a zhutněním v pruhu šířky do 3 m, ACO 11+ nebo ACO 16+, tloušťky 50 mm, plochy přes 1000 m2</t>
  </si>
  <si>
    <t>577141122R00</t>
  </si>
  <si>
    <t>Beton asfaltový s rozprostřením a zhutněním v pruhu šířky do 3 m, ACL 16+, tloušťky 50 mm, plochy přes 1000 m2</t>
  </si>
  <si>
    <t>01</t>
  </si>
  <si>
    <t>Asfaltová zálivka svislých styků mezi novými povrchy vozovky a ostatními konstrukcemi a prvky</t>
  </si>
  <si>
    <t xml:space="preserve">m     </t>
  </si>
  <si>
    <t>Vlastní</t>
  </si>
  <si>
    <t>Indiv</t>
  </si>
  <si>
    <t>58521130R</t>
  </si>
  <si>
    <t>cement portlandský třída pevnosti 42,5; počáteční pevnost R - vysoká; VL</t>
  </si>
  <si>
    <t>t</t>
  </si>
  <si>
    <t>SPCM</t>
  </si>
  <si>
    <t>Specifikace</t>
  </si>
  <si>
    <t>POL3_</t>
  </si>
  <si>
    <t>4 % : 2150*0,2*2,1*0,04</t>
  </si>
  <si>
    <t>899331111R00</t>
  </si>
  <si>
    <t>Výšková úprava uličního vstupu nebo vpustě do 20 cm zvýšením poklopu</t>
  </si>
  <si>
    <t>kus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</si>
  <si>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</si>
  <si>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02</t>
  </si>
  <si>
    <t>Demontáž stávající uliční vpustí včetně odvozu a likvidace</t>
  </si>
  <si>
    <t>soubor</t>
  </si>
  <si>
    <t>894411020RAF</t>
  </si>
  <si>
    <t>Šachty z betonových dílců vpusť uliční z dílců DN 450_x000D_
 s kalovým košem, hloubka 1,59 m, s výtokem DN 150, litinová mříž 500 x 500 mm 40 t</t>
  </si>
  <si>
    <t>AP-HSV</t>
  </si>
  <si>
    <t>Agregovaná položka</t>
  </si>
  <si>
    <t>POL2_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</si>
  <si>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</si>
  <si>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917862111R00</t>
  </si>
  <si>
    <t>Osazení silničního nebo chodníkového obrubníku stojatého, s boční opěrou z betonu prostého, do lože z betonu prostého C 12/15</t>
  </si>
  <si>
    <t>m</t>
  </si>
  <si>
    <t>se zatřením lože, s vyplněním a zatřením spár cementovou maltou. S dodáním hmot pro lože tl. 80-100 mm.</t>
  </si>
  <si>
    <t>919735112R00</t>
  </si>
  <si>
    <t>Řezání stávajících krytů nebo podkladů živičných, hloubky přes 50 do 100 mm</t>
  </si>
  <si>
    <t>včetně spotřeby vody</t>
  </si>
  <si>
    <t>03</t>
  </si>
  <si>
    <t>Úprava terénu a konstrukcí kolem nových obrubníků do původního stavu, doplnění prosívkou</t>
  </si>
  <si>
    <t>04</t>
  </si>
  <si>
    <t>Provedení zkoušky zhutnění obou asfaltových vrstev, nutnost dodržet požadavky PD</t>
  </si>
  <si>
    <t>59217490R</t>
  </si>
  <si>
    <t>obrubník silniční nájezdový; materiál beton; l = 1000,0 mm; š = 150,0 mm; h = 150,0 mm; barva šedá</t>
  </si>
  <si>
    <t>998225111R00</t>
  </si>
  <si>
    <t>Přesun hmot komunikací a letišť, kryt živičný jakékoliv délky objektu</t>
  </si>
  <si>
    <t>vodorovně do 200 m</t>
  </si>
  <si>
    <t>979081111R00</t>
  </si>
  <si>
    <t>Odvoz suti a vybouraných hmot na skládku do 1 km</t>
  </si>
  <si>
    <t>801-3</t>
  </si>
  <si>
    <t>979081121R00</t>
  </si>
  <si>
    <t>Odvoz suti a vybouraných hmot na skládku příplatek za každý další 1 km</t>
  </si>
  <si>
    <t>areál TS Pohledecká (5km) : 33*4</t>
  </si>
  <si>
    <t>SUM</t>
  </si>
  <si>
    <t>END</t>
  </si>
  <si>
    <t>005111020R</t>
  </si>
  <si>
    <t>Vytyčení stavby</t>
  </si>
  <si>
    <t>Soubor</t>
  </si>
  <si>
    <t>VRN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</si>
  <si>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</si>
  <si>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</si>
  <si>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</si>
  <si>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</si>
  <si>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</si>
  <si>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</si>
  <si>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</si>
  <si>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</si>
  <si>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</si>
  <si>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00521 R</t>
  </si>
  <si>
    <t>Staveniště</t>
  </si>
  <si>
    <t>Náklady spojené s provozem staveniště, které vzniknou dodavateli podle podmínek smlouvy.</t>
  </si>
  <si>
    <t>Komplet laboratorních zkoušek pro recyklaci za studena (diagnostika, průkazní zkoušky...)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</si>
  <si>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</si>
  <si>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</si>
  <si>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</si>
  <si>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Zaměření skutečného provedení do DTM dle vyjádření města NMNM</t>
  </si>
  <si>
    <t>Geodetické zaměření rohů stavby, stabilizace bodů a sestavení laviček.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</si>
</sst>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17" xfId="0" applyNumberFormat="1" applyFont="1" applyFill="1" applyBorder="1" applyAlignment="1">
      <alignment vertical="center"/>
    </xf>
    <xf numFmtId="4" fontId="7" fillId="5" borderId="8" xfId="0" applyNumberFormat="1" applyFont="1" applyFill="1" applyBorder="1" applyAlignment="1">
      <alignment vertical="center" wrapText="1"/>
    </xf>
    <xf numFmtId="4" fontId="10" fillId="5" borderId="16" xfId="0" applyNumberFormat="1" applyFont="1" applyFill="1" applyBorder="1" applyAlignment="1">
      <alignment horizontal="center" vertical="center" wrapText="1" shrinkToFit="1"/>
    </xf>
    <xf numFmtId="4" fontId="7" fillId="5" borderId="16" xfId="0" applyNumberFormat="1" applyFont="1" applyFill="1" applyBorder="1" applyAlignment="1">
      <alignment horizontal="center" vertical="center" wrapText="1" shrinkToFit="1"/>
    </xf>
    <xf numFmtId="3" fontId="7" fillId="5" borderId="16" xfId="0" applyNumberFormat="1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4" fontId="3" fillId="0" borderId="16" xfId="0" applyNumberFormat="1" applyFont="1" applyBorder="1" applyAlignment="1">
      <alignment horizontal="right" vertical="center" wrapText="1" shrinkToFit="1"/>
    </xf>
    <xf numFmtId="4" fontId="3" fillId="0" borderId="16" xfId="0" applyNumberFormat="1" applyFont="1" applyBorder="1" applyAlignment="1">
      <alignment horizontal="right" vertical="center" shrinkToFit="1"/>
    </xf>
    <xf numFmtId="4" fontId="0" fillId="0" borderId="16" xfId="0" applyNumberFormat="1" applyBorder="1" applyAlignment="1">
      <alignment vertical="center" shrinkToFit="1"/>
    </xf>
    <xf numFmtId="3" fontId="0" fillId="0" borderId="16" xfId="0" applyNumberForma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vertical="center" wrapText="1" shrinkToFit="1"/>
    </xf>
    <xf numFmtId="4" fontId="8" fillId="0" borderId="16" xfId="0" applyNumberFormat="1" applyFont="1" applyBorder="1" applyAlignment="1">
      <alignment vertical="center" shrinkToFit="1"/>
    </xf>
    <xf numFmtId="3" fontId="8" fillId="0" borderId="16" xfId="0" applyNumberFormat="1" applyFont="1" applyBorder="1" applyAlignment="1">
      <alignment vertical="center"/>
    </xf>
    <xf numFmtId="4" fontId="0" fillId="0" borderId="17" xfId="0" applyNumberFormat="1" applyBorder="1" applyAlignment="1">
      <alignment horizontal="left" vertical="center"/>
    </xf>
    <xf numFmtId="4" fontId="0" fillId="0" borderId="16" xfId="0" applyNumberFormat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shrinkToFit="1"/>
    </xf>
    <xf numFmtId="3" fontId="0" fillId="3" borderId="16" xfId="0" applyNumberFormat="1" applyFill="1" applyBorder="1" applyAlignment="1">
      <alignment vertical="center"/>
    </xf>
    <xf numFmtId="0" fontId="4" fillId="3" borderId="24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4" fontId="4" fillId="3" borderId="25" xfId="0" applyNumberFormat="1" applyFon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wrapText="1"/>
    </xf>
    <xf numFmtId="0" fontId="0" fillId="3" borderId="25" xfId="0" applyFill="1" applyBorder="1"/>
    <xf numFmtId="49" fontId="8" fillId="3" borderId="26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16" fillId="5" borderId="1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3" fontId="7" fillId="0" borderId="16" xfId="0" applyNumberFormat="1" applyFont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vertical="center"/>
    </xf>
    <xf numFmtId="4" fontId="7" fillId="3" borderId="16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5" fillId="0" borderId="16" xfId="0" applyFont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5" borderId="16" xfId="0" applyFill="1" applyBorder="1"/>
    <xf numFmtId="0" fontId="0" fillId="5" borderId="16" xfId="0" applyFill="1" applyBorder="1" applyAlignment="1">
      <alignment horizontal="center"/>
    </xf>
    <xf numFmtId="49" fontId="0" fillId="5" borderId="16" xfId="0" applyNumberFormat="1" applyFill="1" applyBorder="1"/>
    <xf numFmtId="0" fontId="0" fillId="5" borderId="16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7" xfId="0" applyFont="1" applyFill="1" applyBorder="1" applyAlignment="1">
      <alignment vertical="top"/>
    </xf>
    <xf numFmtId="49" fontId="8" fillId="3" borderId="8" xfId="0" applyNumberFormat="1" applyFont="1" applyFill="1" applyBorder="1" applyAlignment="1">
      <alignment vertical="top"/>
    </xf>
    <xf numFmtId="0" fontId="8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8" xfId="0" applyFont="1" applyFill="1" applyBorder="1" applyAlignment="1">
      <alignment horizontal="center" vertical="top" shrinkToFit="1"/>
    </xf>
    <xf numFmtId="164" fontId="8" fillId="3" borderId="8" xfId="0" applyNumberFormat="1" applyFont="1" applyFill="1" applyBorder="1" applyAlignment="1">
      <alignment vertical="top" shrinkToFit="1"/>
    </xf>
    <xf numFmtId="4" fontId="8" fillId="3" borderId="8" xfId="0" applyNumberFormat="1" applyFont="1" applyFill="1" applyBorder="1" applyAlignment="1">
      <alignment vertical="top" shrinkToFit="1"/>
    </xf>
    <xf numFmtId="4" fontId="8" fillId="3" borderId="19" xfId="0" applyNumberFormat="1" applyFont="1" applyFill="1" applyBorder="1" applyAlignment="1">
      <alignment vertical="top" shrinkToFit="1"/>
    </xf>
    <xf numFmtId="0" fontId="17" fillId="0" borderId="27" xfId="0" applyFont="1" applyBorder="1" applyAlignment="1">
      <alignment vertical="top"/>
    </xf>
    <xf numFmtId="49" fontId="17" fillId="0" borderId="28" xfId="0" applyNumberFormat="1" applyFont="1" applyBorder="1" applyAlignment="1">
      <alignment vertical="top"/>
    </xf>
    <xf numFmtId="0" fontId="17" fillId="0" borderId="28" xfId="0" applyFont="1" applyBorder="1" applyAlignment="1">
      <alignment horizontal="center" vertical="top" shrinkToFit="1"/>
    </xf>
    <xf numFmtId="164" fontId="17" fillId="0" borderId="28" xfId="0" applyNumberFormat="1" applyFont="1" applyBorder="1" applyAlignment="1">
      <alignment vertical="top" shrinkToFit="1"/>
    </xf>
    <xf numFmtId="4" fontId="17" fillId="4" borderId="28" xfId="0" applyNumberFormat="1" applyFont="1" applyFill="1" applyBorder="1" applyAlignment="1" applyProtection="1">
      <alignment vertical="top" shrinkToFit="1"/>
      <protection locked="0"/>
    </xf>
    <xf numFmtId="4" fontId="17" fillId="0" borderId="28" xfId="0" applyNumberFormat="1" applyFont="1" applyBorder="1" applyAlignment="1">
      <alignment vertical="top" shrinkToFit="1"/>
    </xf>
    <xf numFmtId="4" fontId="17" fillId="0" borderId="29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19" xfId="0" applyNumberFormat="1" applyFont="1" applyFill="1" applyBorder="1" applyAlignment="1">
      <alignment vertical="top"/>
    </xf>
    <xf numFmtId="49" fontId="8" fillId="3" borderId="8" xfId="0" applyNumberFormat="1" applyFont="1" applyFill="1" applyBorder="1" applyAlignment="1">
      <alignment horizontal="left" vertical="top" wrapText="1"/>
    </xf>
    <xf numFmtId="49" fontId="17" fillId="0" borderId="2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17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3" borderId="17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4" fontId="0" fillId="3" borderId="19" xfId="0" applyNumberFormat="1" applyFill="1" applyBorder="1" applyAlignment="1">
      <alignment vertical="center"/>
    </xf>
    <xf numFmtId="4" fontId="8" fillId="0" borderId="8" xfId="0" applyNumberFormat="1" applyFont="1" applyBorder="1" applyAlignment="1">
      <alignment vertical="center" wrapText="1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11" xfId="0" applyNumberFormat="1" applyFont="1" applyBorder="1" applyAlignment="1">
      <alignment horizontal="righ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13" fillId="0" borderId="19" xfId="0" applyNumberFormat="1" applyFont="1" applyBorder="1" applyAlignment="1">
      <alignment horizontal="right" vertical="center" indent="1"/>
    </xf>
    <xf numFmtId="49" fontId="6" fillId="3" borderId="13" xfId="0" applyNumberFormat="1" applyFont="1" applyFill="1" applyBorder="1" applyAlignment="1">
      <alignment horizontal="left" vertical="center" wrapText="1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2" fontId="12" fillId="3" borderId="25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9" xfId="0" applyNumberFormat="1" applyFont="1" applyBorder="1" applyAlignment="1">
      <alignment horizontal="right" vertical="center" indent="1"/>
    </xf>
    <xf numFmtId="0" fontId="0" fillId="0" borderId="13" xfId="0" applyBorder="1" applyAlignment="1">
      <alignment horizont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 indent="1"/>
    </xf>
    <xf numFmtId="4" fontId="12" fillId="3" borderId="2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  <xf numFmtId="0" fontId="17" fillId="0" borderId="13" xfId="0" applyNumberFormat="1" applyFont="1" applyBorder="1" applyAlignment="1">
      <alignment horizontal="left" vertical="top" wrapText="1"/>
    </xf>
    <xf numFmtId="0" fontId="17" fillId="0" borderId="13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20" fillId="0" borderId="13" xfId="0" applyNumberFormat="1" applyFont="1" applyBorder="1" applyAlignment="1">
      <alignment horizontal="left" vertical="top" wrapText="1"/>
    </xf>
    <xf numFmtId="0" fontId="20" fillId="0" borderId="13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J8" sqref="J8"/>
    </sheetView>
  </sheetViews>
  <sheetFormatPr defaultRowHeight="12.45"/>
  <sheetData>
    <row r="1" spans="1:7">
      <c r="A1" s="21" t="s">
        <v>38</v>
      </c>
    </row>
    <row r="2" spans="1:7" ht="57.75" customHeight="1">
      <c r="A2" s="177" t="s">
        <v>39</v>
      </c>
      <c r="B2" s="177"/>
      <c r="C2" s="177"/>
      <c r="D2" s="177"/>
      <c r="E2" s="177"/>
      <c r="F2" s="177"/>
      <c r="G2" s="177"/>
    </row>
  </sheetData>
  <sheetProtection password="9231" sheet="1"/>
  <mergeCells count="1">
    <mergeCell ref="A2:G2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45"/>
  <cols>
    <col min="1" max="1" width="8.3828125" hidden="1" customWidth="1"/>
    <col min="2" max="2" width="13.3828125" customWidth="1"/>
    <col min="3" max="3" width="7.3828125" style="52" customWidth="1"/>
    <col min="4" max="4" width="13" style="52" customWidth="1"/>
    <col min="5" max="5" width="9.69140625" style="52" customWidth="1"/>
    <col min="6" max="6" width="11.69140625" customWidth="1"/>
    <col min="7" max="9" width="13" customWidth="1"/>
    <col min="10" max="10" width="5.53515625" customWidth="1"/>
    <col min="11" max="11" width="4.3046875" customWidth="1"/>
    <col min="12" max="15" width="10.69140625" customWidth="1"/>
  </cols>
  <sheetData>
    <row r="1" spans="1:15" ht="33.75" customHeight="1">
      <c r="A1" s="47" t="s">
        <v>36</v>
      </c>
      <c r="B1" s="190" t="s">
        <v>41</v>
      </c>
      <c r="C1" s="191"/>
      <c r="D1" s="191"/>
      <c r="E1" s="191"/>
      <c r="F1" s="191"/>
      <c r="G1" s="191"/>
      <c r="H1" s="191"/>
      <c r="I1" s="191"/>
      <c r="J1" s="192"/>
    </row>
    <row r="2" spans="1:15" ht="36" customHeight="1">
      <c r="A2" s="2"/>
      <c r="B2" s="76" t="s">
        <v>22</v>
      </c>
      <c r="C2" s="77"/>
      <c r="D2" s="78" t="s">
        <v>44</v>
      </c>
      <c r="E2" s="197" t="s">
        <v>45</v>
      </c>
      <c r="F2" s="198"/>
      <c r="G2" s="198"/>
      <c r="H2" s="198"/>
      <c r="I2" s="198"/>
      <c r="J2" s="199"/>
      <c r="O2" s="1"/>
    </row>
    <row r="3" spans="1:15" ht="27" hidden="1" customHeight="1">
      <c r="A3" s="2"/>
      <c r="B3" s="79"/>
      <c r="C3" s="77"/>
      <c r="D3" s="80"/>
      <c r="E3" s="200"/>
      <c r="F3" s="201"/>
      <c r="G3" s="201"/>
      <c r="H3" s="201"/>
      <c r="I3" s="201"/>
      <c r="J3" s="202"/>
    </row>
    <row r="4" spans="1:15" ht="23.25" customHeight="1">
      <c r="A4" s="2"/>
      <c r="B4" s="81"/>
      <c r="C4" s="82"/>
      <c r="D4" s="83"/>
      <c r="E4" s="205"/>
      <c r="F4" s="205"/>
      <c r="G4" s="205"/>
      <c r="H4" s="205"/>
      <c r="I4" s="205"/>
      <c r="J4" s="206"/>
    </row>
    <row r="5" spans="1:15" ht="24" customHeight="1">
      <c r="A5" s="2"/>
      <c r="B5" s="31" t="s">
        <v>42</v>
      </c>
      <c r="D5" s="209"/>
      <c r="E5" s="210"/>
      <c r="F5" s="210"/>
      <c r="G5" s="210"/>
      <c r="H5" s="18" t="s">
        <v>40</v>
      </c>
      <c r="I5" s="22"/>
      <c r="J5" s="8"/>
    </row>
    <row r="6" spans="1:15" ht="15.75" customHeight="1">
      <c r="A6" s="2"/>
      <c r="B6" s="28"/>
      <c r="C6" s="55"/>
      <c r="D6" s="211"/>
      <c r="E6" s="212"/>
      <c r="F6" s="212"/>
      <c r="G6" s="212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213"/>
      <c r="F7" s="214"/>
      <c r="G7" s="214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85"/>
      <c r="E11" s="185"/>
      <c r="F11" s="185"/>
      <c r="G11" s="185"/>
      <c r="H11" s="18" t="s">
        <v>40</v>
      </c>
      <c r="I11" s="84"/>
      <c r="J11" s="8"/>
    </row>
    <row r="12" spans="1:15" ht="15.75" customHeight="1">
      <c r="A12" s="2"/>
      <c r="B12" s="28"/>
      <c r="C12" s="55"/>
      <c r="D12" s="204"/>
      <c r="E12" s="204"/>
      <c r="F12" s="204"/>
      <c r="G12" s="204"/>
      <c r="H12" s="18" t="s">
        <v>34</v>
      </c>
      <c r="I12" s="84"/>
      <c r="J12" s="8"/>
    </row>
    <row r="13" spans="1:15" ht="15.75" customHeight="1">
      <c r="A13" s="2"/>
      <c r="B13" s="29"/>
      <c r="C13" s="56"/>
      <c r="D13" s="85"/>
      <c r="E13" s="207"/>
      <c r="F13" s="208"/>
      <c r="G13" s="208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03"/>
      <c r="F15" s="203"/>
      <c r="G15" s="186"/>
      <c r="H15" s="186"/>
      <c r="I15" s="186" t="s">
        <v>29</v>
      </c>
      <c r="J15" s="187"/>
    </row>
    <row r="16" spans="1:15" ht="23.25" customHeight="1">
      <c r="A16" s="138" t="s">
        <v>24</v>
      </c>
      <c r="B16" s="38" t="s">
        <v>24</v>
      </c>
      <c r="C16" s="62"/>
      <c r="D16" s="63"/>
      <c r="E16" s="188"/>
      <c r="F16" s="196"/>
      <c r="G16" s="188"/>
      <c r="H16" s="196"/>
      <c r="I16" s="188">
        <f>SUMIF(F51:F58,A16,I51:I58)+SUMIF(F51:F58,"PSU",I51:I58)</f>
        <v>0</v>
      </c>
      <c r="J16" s="189"/>
    </row>
    <row r="17" spans="1:10" ht="23.25" customHeight="1">
      <c r="A17" s="138" t="s">
        <v>25</v>
      </c>
      <c r="B17" s="38" t="s">
        <v>25</v>
      </c>
      <c r="C17" s="62"/>
      <c r="D17" s="63"/>
      <c r="E17" s="188"/>
      <c r="F17" s="196"/>
      <c r="G17" s="188"/>
      <c r="H17" s="196"/>
      <c r="I17" s="188">
        <f>SUMIF(F51:F58,A17,I51:I58)</f>
        <v>0</v>
      </c>
      <c r="J17" s="189"/>
    </row>
    <row r="18" spans="1:10" ht="23.25" customHeight="1">
      <c r="A18" s="138" t="s">
        <v>26</v>
      </c>
      <c r="B18" s="38" t="s">
        <v>26</v>
      </c>
      <c r="C18" s="62"/>
      <c r="D18" s="63"/>
      <c r="E18" s="188"/>
      <c r="F18" s="196"/>
      <c r="G18" s="188"/>
      <c r="H18" s="196"/>
      <c r="I18" s="188">
        <f>SUMIF(F51:F58,A18,I51:I58)</f>
        <v>0</v>
      </c>
      <c r="J18" s="189"/>
    </row>
    <row r="19" spans="1:10" ht="23.25" customHeight="1">
      <c r="A19" s="138" t="s">
        <v>69</v>
      </c>
      <c r="B19" s="38" t="s">
        <v>27</v>
      </c>
      <c r="C19" s="62"/>
      <c r="D19" s="63"/>
      <c r="E19" s="188"/>
      <c r="F19" s="196"/>
      <c r="G19" s="188"/>
      <c r="H19" s="196"/>
      <c r="I19" s="188">
        <f>SUMIF(F51:F58,A19,I51:I58)</f>
        <v>0</v>
      </c>
      <c r="J19" s="189"/>
    </row>
    <row r="20" spans="1:10" ht="23.25" customHeight="1">
      <c r="A20" s="138" t="s">
        <v>70</v>
      </c>
      <c r="B20" s="38" t="s">
        <v>28</v>
      </c>
      <c r="C20" s="62"/>
      <c r="D20" s="63"/>
      <c r="E20" s="188"/>
      <c r="F20" s="196"/>
      <c r="G20" s="188"/>
      <c r="H20" s="196"/>
      <c r="I20" s="188">
        <f>SUMIF(F51:F58,A20,I51:I58)</f>
        <v>0</v>
      </c>
      <c r="J20" s="189"/>
    </row>
    <row r="21" spans="1:10" ht="23.25" customHeight="1">
      <c r="A21" s="2"/>
      <c r="B21" s="48" t="s">
        <v>29</v>
      </c>
      <c r="C21" s="64"/>
      <c r="D21" s="65"/>
      <c r="E21" s="222"/>
      <c r="F21" s="223"/>
      <c r="G21" s="222"/>
      <c r="H21" s="223"/>
      <c r="I21" s="222">
        <f>SUM(I16:J20)</f>
        <v>0</v>
      </c>
      <c r="J21" s="227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 ca="1"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5">
        <f ca="1">ZakladDPHSniVypocet</f>
        <v>0</v>
      </c>
      <c r="H23" s="216"/>
      <c r="I23" s="216"/>
      <c r="J23" s="40" t="str">
        <f t="shared" ref="J23:J28" ca="1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 ca="1">SazbaDPH1</f>
        <v>15</v>
      </c>
      <c r="F24" s="39" t="s">
        <v>0</v>
      </c>
      <c r="G24" s="225">
        <f>A23</f>
        <v>0</v>
      </c>
      <c r="H24" s="226"/>
      <c r="I24" s="226"/>
      <c r="J24" s="40" t="str">
        <f t="shared" ca="1" si="0"/>
        <v>CZK</v>
      </c>
    </row>
    <row r="25" spans="1:10" ht="23.25" customHeight="1">
      <c r="A25" s="2">
        <f ca="1"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5">
        <f ca="1">ZakladDPHZaklVypocet</f>
        <v>0</v>
      </c>
      <c r="H25" s="216"/>
      <c r="I25" s="216"/>
      <c r="J25" s="40" t="str">
        <f t="shared" ca="1" si="0"/>
        <v>CZK</v>
      </c>
    </row>
    <row r="26" spans="1:10" ht="23.25" customHeight="1">
      <c r="A26" s="2">
        <f ca="1">(A25-INT(A25))*100</f>
        <v>0</v>
      </c>
      <c r="B26" s="32" t="s">
        <v>15</v>
      </c>
      <c r="C26" s="68"/>
      <c r="D26" s="54"/>
      <c r="E26" s="69">
        <f ca="1">SazbaDPH2</f>
        <v>21</v>
      </c>
      <c r="F26" s="30" t="s">
        <v>0</v>
      </c>
      <c r="G26" s="193">
        <f ca="1">A25</f>
        <v>0</v>
      </c>
      <c r="H26" s="194"/>
      <c r="I26" s="194"/>
      <c r="J26" s="37" t="str">
        <f t="shared" ca="1" si="0"/>
        <v>CZK</v>
      </c>
    </row>
    <row r="27" spans="1:10" ht="23.25" customHeight="1" thickBot="1">
      <c r="A27" s="2">
        <f ca="1">ZakladDPHSni+DPHSni+ZakladDPHZakl+DPHZakl</f>
        <v>0</v>
      </c>
      <c r="B27" s="31" t="s">
        <v>4</v>
      </c>
      <c r="C27" s="70"/>
      <c r="D27" s="71"/>
      <c r="E27" s="70"/>
      <c r="F27" s="16"/>
      <c r="G27" s="195">
        <f ca="1">CenaCelkem-(ZakladDPHSni+DPHSni+ZakladDPHZakl+DPHZakl)</f>
        <v>0</v>
      </c>
      <c r="H27" s="195"/>
      <c r="I27" s="195"/>
      <c r="J27" s="41" t="str">
        <f t="shared" ca="1" si="0"/>
        <v>CZK</v>
      </c>
    </row>
    <row r="28" spans="1:10" ht="27.75" hidden="1" customHeight="1" thickBot="1">
      <c r="A28" s="2"/>
      <c r="B28" s="112" t="s">
        <v>23</v>
      </c>
      <c r="C28" s="113"/>
      <c r="D28" s="113"/>
      <c r="E28" s="114"/>
      <c r="F28" s="115"/>
      <c r="G28" s="217">
        <f ca="1">ZakladDPHSniVypocet+ZakladDPHZaklVypocet</f>
        <v>0</v>
      </c>
      <c r="H28" s="217"/>
      <c r="I28" s="217"/>
      <c r="J28" s="116" t="str">
        <f t="shared" ca="1" si="0"/>
        <v>CZK</v>
      </c>
    </row>
    <row r="29" spans="1:10" ht="27.75" customHeight="1" thickBot="1">
      <c r="A29" s="2">
        <f>(A27-INT(A27))*100</f>
        <v>0</v>
      </c>
      <c r="B29" s="112" t="s">
        <v>35</v>
      </c>
      <c r="C29" s="117"/>
      <c r="D29" s="117"/>
      <c r="E29" s="117"/>
      <c r="F29" s="118"/>
      <c r="G29" s="228">
        <f>A27</f>
        <v>0</v>
      </c>
      <c r="H29" s="228"/>
      <c r="I29" s="228"/>
      <c r="J29" s="119" t="s">
        <v>54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>
      <c r="A35" s="2"/>
      <c r="B35" s="2"/>
      <c r="D35" s="224" t="s">
        <v>2</v>
      </c>
      <c r="E35" s="22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46</v>
      </c>
      <c r="C39" s="180"/>
      <c r="D39" s="180"/>
      <c r="E39" s="180"/>
      <c r="F39" s="99">
        <f ca="1">'1 1 Pol'!AE47+'1 2 Pol'!AE24</f>
        <v>0</v>
      </c>
      <c r="G39" s="100">
        <f ca="1">'1 1 Pol'!AF47+'1 2 Pol'!AF24</f>
        <v>0</v>
      </c>
      <c r="H39" s="101">
        <f ca="1">(F39*SazbaDPH1/100)+(G39*SazbaDPH2/100)</f>
        <v>0</v>
      </c>
      <c r="I39" s="101">
        <f>F39+G39+H39</f>
        <v>0</v>
      </c>
      <c r="J39" s="102" t="str">
        <f ca="1">IF(CenaCelkemVypocet=0,"",I39/CenaCelkemVypocet*100)</f>
        <v/>
      </c>
    </row>
    <row r="40" spans="1:10" ht="25.5" customHeight="1">
      <c r="A40" s="88">
        <v>2</v>
      </c>
      <c r="B40" s="103"/>
      <c r="C40" s="184" t="s">
        <v>47</v>
      </c>
      <c r="D40" s="184"/>
      <c r="E40" s="184"/>
      <c r="F40" s="104"/>
      <c r="G40" s="105"/>
      <c r="H40" s="105">
        <f ca="1">(F40*SazbaDPH1/100)+(G40*SazbaDPH2/100)</f>
        <v>0</v>
      </c>
      <c r="I40" s="105"/>
      <c r="J40" s="106"/>
    </row>
    <row r="41" spans="1:10" ht="25.5" customHeight="1">
      <c r="A41" s="88">
        <v>2</v>
      </c>
      <c r="B41" s="103" t="s">
        <v>48</v>
      </c>
      <c r="C41" s="184" t="s">
        <v>49</v>
      </c>
      <c r="D41" s="184"/>
      <c r="E41" s="184"/>
      <c r="F41" s="104">
        <f ca="1">'1 1 Pol'!AE47+'1 2 Pol'!AE24</f>
        <v>0</v>
      </c>
      <c r="G41" s="105">
        <f ca="1">'1 1 Pol'!AF47+'1 2 Pol'!AF24</f>
        <v>0</v>
      </c>
      <c r="H41" s="105">
        <f ca="1">(F41*SazbaDPH1/100)+(G41*SazbaDPH2/100)</f>
        <v>0</v>
      </c>
      <c r="I41" s="105">
        <f>F41+G41+H41</f>
        <v>0</v>
      </c>
      <c r="J41" s="106" t="str">
        <f ca="1">IF(CenaCelkemVypocet=0,"",I41/CenaCelkemVypocet*100)</f>
        <v/>
      </c>
    </row>
    <row r="42" spans="1:10" ht="25.5" customHeight="1">
      <c r="A42" s="88">
        <v>3</v>
      </c>
      <c r="B42" s="107" t="s">
        <v>48</v>
      </c>
      <c r="C42" s="180" t="s">
        <v>50</v>
      </c>
      <c r="D42" s="180"/>
      <c r="E42" s="180"/>
      <c r="F42" s="108">
        <f ca="1">'1 1 Pol'!AE47</f>
        <v>0</v>
      </c>
      <c r="G42" s="101">
        <f ca="1">'1 1 Pol'!AF47</f>
        <v>0</v>
      </c>
      <c r="H42" s="101">
        <f ca="1">(F42*SazbaDPH1/100)+(G42*SazbaDPH2/100)</f>
        <v>0</v>
      </c>
      <c r="I42" s="101">
        <f>F42+G42+H42</f>
        <v>0</v>
      </c>
      <c r="J42" s="102" t="str">
        <f ca="1">IF(CenaCelkemVypocet=0,"",I42/CenaCelkemVypocet*100)</f>
        <v/>
      </c>
    </row>
    <row r="43" spans="1:10" ht="25.5" customHeight="1">
      <c r="A43" s="88">
        <v>3</v>
      </c>
      <c r="B43" s="107" t="s">
        <v>51</v>
      </c>
      <c r="C43" s="180" t="s">
        <v>52</v>
      </c>
      <c r="D43" s="180"/>
      <c r="E43" s="180"/>
      <c r="F43" s="108">
        <f ca="1">'1 2 Pol'!AE24</f>
        <v>0</v>
      </c>
      <c r="G43" s="101">
        <f ca="1">'1 2 Pol'!AF24</f>
        <v>0</v>
      </c>
      <c r="H43" s="101">
        <f ca="1">(F43*SazbaDPH1/100)+(G43*SazbaDPH2/100)</f>
        <v>0</v>
      </c>
      <c r="I43" s="101">
        <f>F43+G43+H43</f>
        <v>0</v>
      </c>
      <c r="J43" s="102" t="str">
        <f ca="1">IF(CenaCelkemVypocet=0,"",I43/CenaCelkemVypocet*100)</f>
        <v/>
      </c>
    </row>
    <row r="44" spans="1:10" ht="25.5" customHeight="1">
      <c r="A44" s="88"/>
      <c r="B44" s="181" t="s">
        <v>53</v>
      </c>
      <c r="C44" s="182"/>
      <c r="D44" s="182"/>
      <c r="E44" s="183"/>
      <c r="F44" s="109">
        <f>SUMIF(A39:A43,"=1",F39:F43)</f>
        <v>0</v>
      </c>
      <c r="G44" s="110">
        <f>SUMIF(A39:A43,"=1",G39:G43)</f>
        <v>0</v>
      </c>
      <c r="H44" s="110">
        <f>SUMIF(A39:A43,"=1",H39:H43)</f>
        <v>0</v>
      </c>
      <c r="I44" s="110">
        <f>SUMIF(A39:A43,"=1",I39:I43)</f>
        <v>0</v>
      </c>
      <c r="J44" s="111">
        <f>SUMIF(A39:A43,"=1",J39:J43)</f>
        <v>0</v>
      </c>
    </row>
    <row r="48" spans="1:10" ht="15.45">
      <c r="B48" s="120" t="s">
        <v>55</v>
      </c>
    </row>
    <row r="50" spans="1:10" ht="25.5" customHeight="1">
      <c r="A50" s="122"/>
      <c r="B50" s="125" t="s">
        <v>17</v>
      </c>
      <c r="C50" s="125" t="s">
        <v>5</v>
      </c>
      <c r="D50" s="126"/>
      <c r="E50" s="126"/>
      <c r="F50" s="127" t="s">
        <v>56</v>
      </c>
      <c r="G50" s="127"/>
      <c r="H50" s="127"/>
      <c r="I50" s="127" t="s">
        <v>29</v>
      </c>
      <c r="J50" s="127" t="s">
        <v>0</v>
      </c>
    </row>
    <row r="51" spans="1:10" ht="36.75" customHeight="1">
      <c r="A51" s="123"/>
      <c r="B51" s="128" t="s">
        <v>48</v>
      </c>
      <c r="C51" s="178" t="s">
        <v>57</v>
      </c>
      <c r="D51" s="179"/>
      <c r="E51" s="179"/>
      <c r="F51" s="134" t="s">
        <v>24</v>
      </c>
      <c r="G51" s="135"/>
      <c r="H51" s="135"/>
      <c r="I51" s="135">
        <f ca="1">'1 1 Pol'!G8</f>
        <v>0</v>
      </c>
      <c r="J51" s="132" t="str">
        <f>IF(I59=0,"",I51/I59*100)</f>
        <v/>
      </c>
    </row>
    <row r="52" spans="1:10" ht="36.75" customHeight="1">
      <c r="A52" s="123"/>
      <c r="B52" s="128" t="s">
        <v>58</v>
      </c>
      <c r="C52" s="178" t="s">
        <v>59</v>
      </c>
      <c r="D52" s="179"/>
      <c r="E52" s="179"/>
      <c r="F52" s="134" t="s">
        <v>24</v>
      </c>
      <c r="G52" s="135"/>
      <c r="H52" s="135"/>
      <c r="I52" s="135">
        <f ca="1">'1 1 Pol'!G11</f>
        <v>0</v>
      </c>
      <c r="J52" s="132" t="str">
        <f>IF(I59=0,"",I52/I59*100)</f>
        <v/>
      </c>
    </row>
    <row r="53" spans="1:10" ht="36.75" customHeight="1">
      <c r="A53" s="123"/>
      <c r="B53" s="128" t="s">
        <v>60</v>
      </c>
      <c r="C53" s="178" t="s">
        <v>61</v>
      </c>
      <c r="D53" s="179"/>
      <c r="E53" s="179"/>
      <c r="F53" s="134" t="s">
        <v>24</v>
      </c>
      <c r="G53" s="135"/>
      <c r="H53" s="135"/>
      <c r="I53" s="135">
        <f ca="1">'1 1 Pol'!G25</f>
        <v>0</v>
      </c>
      <c r="J53" s="132" t="str">
        <f>IF(I59=0,"",I53/I59*100)</f>
        <v/>
      </c>
    </row>
    <row r="54" spans="1:10" ht="36.75" customHeight="1">
      <c r="A54" s="123"/>
      <c r="B54" s="128" t="s">
        <v>62</v>
      </c>
      <c r="C54" s="178" t="s">
        <v>63</v>
      </c>
      <c r="D54" s="179"/>
      <c r="E54" s="179"/>
      <c r="F54" s="134" t="s">
        <v>24</v>
      </c>
      <c r="G54" s="135"/>
      <c r="H54" s="135"/>
      <c r="I54" s="135">
        <f ca="1">'1 1 Pol'!G31</f>
        <v>0</v>
      </c>
      <c r="J54" s="132" t="str">
        <f>IF(I59=0,"",I54/I59*100)</f>
        <v/>
      </c>
    </row>
    <row r="55" spans="1:10" ht="36.75" customHeight="1">
      <c r="A55" s="123"/>
      <c r="B55" s="128" t="s">
        <v>64</v>
      </c>
      <c r="C55" s="178" t="s">
        <v>65</v>
      </c>
      <c r="D55" s="179"/>
      <c r="E55" s="179"/>
      <c r="F55" s="134" t="s">
        <v>24</v>
      </c>
      <c r="G55" s="135"/>
      <c r="H55" s="135"/>
      <c r="I55" s="135">
        <f ca="1">'1 1 Pol'!G39</f>
        <v>0</v>
      </c>
      <c r="J55" s="132" t="str">
        <f>IF(I59=0,"",I55/I59*100)</f>
        <v/>
      </c>
    </row>
    <row r="56" spans="1:10" ht="36.75" customHeight="1">
      <c r="A56" s="123"/>
      <c r="B56" s="128" t="s">
        <v>66</v>
      </c>
      <c r="C56" s="178" t="s">
        <v>67</v>
      </c>
      <c r="D56" s="179"/>
      <c r="E56" s="179"/>
      <c r="F56" s="134" t="s">
        <v>68</v>
      </c>
      <c r="G56" s="135"/>
      <c r="H56" s="135"/>
      <c r="I56" s="135">
        <f ca="1">'1 1 Pol'!G42</f>
        <v>0</v>
      </c>
      <c r="J56" s="132" t="str">
        <f>IF(I59=0,"",I56/I59*100)</f>
        <v/>
      </c>
    </row>
    <row r="57" spans="1:10" ht="36.75" customHeight="1">
      <c r="A57" s="123"/>
      <c r="B57" s="128" t="s">
        <v>69</v>
      </c>
      <c r="C57" s="178" t="s">
        <v>27</v>
      </c>
      <c r="D57" s="179"/>
      <c r="E57" s="179"/>
      <c r="F57" s="134" t="s">
        <v>69</v>
      </c>
      <c r="G57" s="135"/>
      <c r="H57" s="135"/>
      <c r="I57" s="135">
        <f ca="1">'1 2 Pol'!G8</f>
        <v>0</v>
      </c>
      <c r="J57" s="132" t="str">
        <f>IF(I59=0,"",I57/I59*100)</f>
        <v/>
      </c>
    </row>
    <row r="58" spans="1:10" ht="36.75" customHeight="1">
      <c r="A58" s="123"/>
      <c r="B58" s="128" t="s">
        <v>70</v>
      </c>
      <c r="C58" s="178" t="s">
        <v>28</v>
      </c>
      <c r="D58" s="179"/>
      <c r="E58" s="179"/>
      <c r="F58" s="134" t="s">
        <v>70</v>
      </c>
      <c r="G58" s="135"/>
      <c r="H58" s="135"/>
      <c r="I58" s="135">
        <f ca="1">'1 2 Pol'!G18</f>
        <v>0</v>
      </c>
      <c r="J58" s="132" t="str">
        <f>IF(I59=0,"",I58/I59*100)</f>
        <v/>
      </c>
    </row>
    <row r="59" spans="1:10" ht="25.5" customHeight="1">
      <c r="A59" s="124"/>
      <c r="B59" s="129" t="s">
        <v>1</v>
      </c>
      <c r="C59" s="130"/>
      <c r="D59" s="131"/>
      <c r="E59" s="131"/>
      <c r="F59" s="136"/>
      <c r="G59" s="137"/>
      <c r="H59" s="137"/>
      <c r="I59" s="137">
        <f>SUM(I51:I58)</f>
        <v>0</v>
      </c>
      <c r="J59" s="133">
        <f>SUM(J51:J58)</f>
        <v>0</v>
      </c>
    </row>
    <row r="60" spans="1:10">
      <c r="F60" s="86"/>
      <c r="G60" s="86"/>
      <c r="H60" s="86"/>
      <c r="I60" s="86"/>
      <c r="J60" s="87"/>
    </row>
    <row r="61" spans="1:10">
      <c r="F61" s="86"/>
      <c r="G61" s="86"/>
      <c r="H61" s="86"/>
      <c r="I61" s="86"/>
      <c r="J61" s="87"/>
    </row>
    <row r="62" spans="1:10">
      <c r="F62" s="86"/>
      <c r="G62" s="86"/>
      <c r="H62" s="86"/>
      <c r="I62" s="86"/>
      <c r="J62" s="87"/>
    </row>
  </sheetData>
  <sheetProtection password="9231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G20:H20"/>
    <mergeCell ref="G29:I29"/>
    <mergeCell ref="G28:I28"/>
    <mergeCell ref="D34:E34"/>
    <mergeCell ref="G34:I34"/>
    <mergeCell ref="E21:F21"/>
    <mergeCell ref="G21:H21"/>
    <mergeCell ref="D35:E35"/>
    <mergeCell ref="G24:I24"/>
    <mergeCell ref="G23:I23"/>
    <mergeCell ref="I21:J21"/>
    <mergeCell ref="E13:G13"/>
    <mergeCell ref="D5:G5"/>
    <mergeCell ref="D6:G6"/>
    <mergeCell ref="E7:G7"/>
    <mergeCell ref="G25:I25"/>
    <mergeCell ref="I19:J19"/>
    <mergeCell ref="E19:F19"/>
    <mergeCell ref="E20:F20"/>
    <mergeCell ref="I20:J20"/>
    <mergeCell ref="G19:H19"/>
    <mergeCell ref="G27:I27"/>
    <mergeCell ref="G18:H18"/>
    <mergeCell ref="I17:J17"/>
    <mergeCell ref="I18:J18"/>
    <mergeCell ref="E18:F18"/>
    <mergeCell ref="E2:J2"/>
    <mergeCell ref="E3:J3"/>
    <mergeCell ref="E15:F15"/>
    <mergeCell ref="E17:F17"/>
    <mergeCell ref="D12:G12"/>
    <mergeCell ref="D11:G11"/>
    <mergeCell ref="G15:H15"/>
    <mergeCell ref="I15:J15"/>
    <mergeCell ref="I16:J16"/>
    <mergeCell ref="B1:J1"/>
    <mergeCell ref="G26:I26"/>
    <mergeCell ref="E4:J4"/>
    <mergeCell ref="G16:H16"/>
    <mergeCell ref="G17:H17"/>
    <mergeCell ref="E16:F16"/>
    <mergeCell ref="C43:E43"/>
    <mergeCell ref="B44:E44"/>
    <mergeCell ref="C51:E51"/>
    <mergeCell ref="C52:E52"/>
    <mergeCell ref="C39:E39"/>
    <mergeCell ref="C40:E40"/>
    <mergeCell ref="C41:E41"/>
    <mergeCell ref="C42:E42"/>
    <mergeCell ref="C57:E57"/>
    <mergeCell ref="C58:E58"/>
    <mergeCell ref="C53:E53"/>
    <mergeCell ref="C54:E54"/>
    <mergeCell ref="C55:E55"/>
    <mergeCell ref="C56:E5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5234375" defaultRowHeight="12.45"/>
  <cols>
    <col min="1" max="1" width="4.3046875" style="3" customWidth="1"/>
    <col min="2" max="2" width="14.3828125" style="3" customWidth="1"/>
    <col min="3" max="3" width="38.3046875" style="7" customWidth="1"/>
    <col min="4" max="4" width="4.53515625" style="3" customWidth="1"/>
    <col min="5" max="5" width="10.53515625" style="3" customWidth="1"/>
    <col min="6" max="6" width="9.84375" style="3" customWidth="1"/>
    <col min="7" max="7" width="12.69140625" style="3" customWidth="1"/>
    <col min="8" max="16384" width="9.15234375" style="3"/>
  </cols>
  <sheetData>
    <row r="1" spans="1:7" ht="15.45">
      <c r="A1" s="229" t="s">
        <v>6</v>
      </c>
      <c r="B1" s="229"/>
      <c r="C1" s="230"/>
      <c r="D1" s="229"/>
      <c r="E1" s="229"/>
      <c r="F1" s="229"/>
      <c r="G1" s="229"/>
    </row>
    <row r="2" spans="1:7" ht="25" customHeight="1">
      <c r="A2" s="50" t="s">
        <v>7</v>
      </c>
      <c r="B2" s="49"/>
      <c r="C2" s="231"/>
      <c r="D2" s="231"/>
      <c r="E2" s="231"/>
      <c r="F2" s="231"/>
      <c r="G2" s="232"/>
    </row>
    <row r="3" spans="1:7" ht="25" customHeight="1">
      <c r="A3" s="50" t="s">
        <v>8</v>
      </c>
      <c r="B3" s="49"/>
      <c r="C3" s="231"/>
      <c r="D3" s="231"/>
      <c r="E3" s="231"/>
      <c r="F3" s="231"/>
      <c r="G3" s="232"/>
    </row>
    <row r="4" spans="1:7" ht="25" customHeight="1">
      <c r="A4" s="50" t="s">
        <v>9</v>
      </c>
      <c r="B4" s="49"/>
      <c r="C4" s="231"/>
      <c r="D4" s="231"/>
      <c r="E4" s="231"/>
      <c r="F4" s="231"/>
      <c r="G4" s="232"/>
    </row>
    <row r="5" spans="1:7">
      <c r="B5" s="4"/>
      <c r="C5" s="5"/>
      <c r="D5" s="6"/>
    </row>
  </sheetData>
  <sheetProtection password="9231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>
      <c r="A1" s="235" t="s">
        <v>71</v>
      </c>
      <c r="B1" s="235"/>
      <c r="C1" s="235"/>
      <c r="D1" s="235"/>
      <c r="E1" s="235"/>
      <c r="F1" s="235"/>
      <c r="G1" s="235"/>
      <c r="AG1" t="s">
        <v>72</v>
      </c>
    </row>
    <row r="2" spans="1:60" ht="25" customHeight="1">
      <c r="A2" s="139" t="s">
        <v>7</v>
      </c>
      <c r="B2" s="49" t="s">
        <v>44</v>
      </c>
      <c r="C2" s="236" t="s">
        <v>45</v>
      </c>
      <c r="D2" s="237"/>
      <c r="E2" s="237"/>
      <c r="F2" s="237"/>
      <c r="G2" s="238"/>
      <c r="AG2" t="s">
        <v>73</v>
      </c>
    </row>
    <row r="3" spans="1:60" ht="25" customHeight="1">
      <c r="A3" s="139" t="s">
        <v>8</v>
      </c>
      <c r="B3" s="49" t="s">
        <v>48</v>
      </c>
      <c r="C3" s="236" t="s">
        <v>49</v>
      </c>
      <c r="D3" s="237"/>
      <c r="E3" s="237"/>
      <c r="F3" s="237"/>
      <c r="G3" s="238"/>
      <c r="AC3" s="121" t="s">
        <v>73</v>
      </c>
      <c r="AG3" t="s">
        <v>74</v>
      </c>
    </row>
    <row r="4" spans="1:60" ht="25" customHeight="1">
      <c r="A4" s="140" t="s">
        <v>9</v>
      </c>
      <c r="B4" s="141" t="s">
        <v>48</v>
      </c>
      <c r="C4" s="239" t="s">
        <v>50</v>
      </c>
      <c r="D4" s="240"/>
      <c r="E4" s="240"/>
      <c r="F4" s="240"/>
      <c r="G4" s="241"/>
      <c r="AG4" t="s">
        <v>75</v>
      </c>
    </row>
    <row r="5" spans="1:60">
      <c r="D5" s="10"/>
    </row>
    <row r="6" spans="1:60" ht="37.299999999999997">
      <c r="A6" s="142" t="s">
        <v>76</v>
      </c>
      <c r="B6" s="144" t="s">
        <v>77</v>
      </c>
      <c r="C6" s="144" t="s">
        <v>78</v>
      </c>
      <c r="D6" s="143" t="s">
        <v>79</v>
      </c>
      <c r="E6" s="142" t="s">
        <v>80</v>
      </c>
      <c r="F6" s="142" t="s">
        <v>81</v>
      </c>
      <c r="G6" s="142" t="s">
        <v>29</v>
      </c>
      <c r="H6" s="145" t="s">
        <v>30</v>
      </c>
      <c r="I6" s="145" t="s">
        <v>82</v>
      </c>
      <c r="J6" s="145" t="s">
        <v>31</v>
      </c>
      <c r="K6" s="145" t="s">
        <v>83</v>
      </c>
      <c r="L6" s="145" t="s">
        <v>84</v>
      </c>
      <c r="M6" s="145" t="s">
        <v>85</v>
      </c>
      <c r="N6" s="145" t="s">
        <v>86</v>
      </c>
      <c r="O6" s="145" t="s">
        <v>87</v>
      </c>
      <c r="P6" s="145" t="s">
        <v>88</v>
      </c>
      <c r="Q6" s="145" t="s">
        <v>89</v>
      </c>
      <c r="R6" s="145" t="s">
        <v>90</v>
      </c>
      <c r="S6" s="145" t="s">
        <v>91</v>
      </c>
      <c r="T6" s="145" t="s">
        <v>92</v>
      </c>
      <c r="U6" s="145" t="s">
        <v>93</v>
      </c>
      <c r="V6" s="145" t="s">
        <v>94</v>
      </c>
      <c r="W6" s="145" t="s">
        <v>95</v>
      </c>
      <c r="X6" s="145" t="s">
        <v>96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97</v>
      </c>
      <c r="B8" s="150" t="s">
        <v>48</v>
      </c>
      <c r="C8" s="172" t="s">
        <v>57</v>
      </c>
      <c r="D8" s="159"/>
      <c r="E8" s="160"/>
      <c r="F8" s="161"/>
      <c r="G8" s="161">
        <f>SUMIF(AG9:AG10,"&lt;&gt;NOR",G9:G10)</f>
        <v>0</v>
      </c>
      <c r="H8" s="161"/>
      <c r="I8" s="161">
        <f>SUM(I9:I10)</f>
        <v>0</v>
      </c>
      <c r="J8" s="161"/>
      <c r="K8" s="161">
        <f>SUM(K9:K10)</f>
        <v>0</v>
      </c>
      <c r="L8" s="161"/>
      <c r="M8" s="161">
        <f>SUM(M9:M10)</f>
        <v>0</v>
      </c>
      <c r="N8" s="161"/>
      <c r="O8" s="161">
        <f>SUM(O9:O10)</f>
        <v>0</v>
      </c>
      <c r="P8" s="161"/>
      <c r="Q8" s="161">
        <f>SUM(Q9:Q10)</f>
        <v>33</v>
      </c>
      <c r="R8" s="161"/>
      <c r="S8" s="161"/>
      <c r="T8" s="162"/>
      <c r="U8" s="158"/>
      <c r="V8" s="158">
        <f>SUM(V9:V10)</f>
        <v>16.5</v>
      </c>
      <c r="W8" s="158"/>
      <c r="X8" s="158"/>
      <c r="AG8" t="s">
        <v>98</v>
      </c>
    </row>
    <row r="9" spans="1:60" ht="30.9" outlineLevel="1">
      <c r="A9" s="163">
        <v>1</v>
      </c>
      <c r="B9" s="164" t="s">
        <v>99</v>
      </c>
      <c r="C9" s="173" t="s">
        <v>100</v>
      </c>
      <c r="D9" s="165" t="s">
        <v>101</v>
      </c>
      <c r="E9" s="166">
        <v>165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0.2</v>
      </c>
      <c r="Q9" s="168">
        <f>ROUND(E9*P9,2)</f>
        <v>33</v>
      </c>
      <c r="R9" s="168" t="s">
        <v>102</v>
      </c>
      <c r="S9" s="168" t="s">
        <v>103</v>
      </c>
      <c r="T9" s="169" t="s">
        <v>104</v>
      </c>
      <c r="U9" s="155">
        <v>0.1</v>
      </c>
      <c r="V9" s="155">
        <f>ROUND(E9*U9,2)</f>
        <v>16.5</v>
      </c>
      <c r="W9" s="155"/>
      <c r="X9" s="155" t="s">
        <v>105</v>
      </c>
      <c r="Y9" s="146"/>
      <c r="Z9" s="146"/>
      <c r="AA9" s="146"/>
      <c r="AB9" s="146"/>
      <c r="AC9" s="146"/>
      <c r="AD9" s="146"/>
      <c r="AE9" s="146"/>
      <c r="AF9" s="146"/>
      <c r="AG9" s="146" t="s">
        <v>106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153"/>
      <c r="B10" s="154"/>
      <c r="C10" s="233" t="s">
        <v>107</v>
      </c>
      <c r="D10" s="234"/>
      <c r="E10" s="234"/>
      <c r="F10" s="234"/>
      <c r="G10" s="234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108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>
      <c r="A11" s="149" t="s">
        <v>97</v>
      </c>
      <c r="B11" s="150" t="s">
        <v>58</v>
      </c>
      <c r="C11" s="172" t="s">
        <v>59</v>
      </c>
      <c r="D11" s="159"/>
      <c r="E11" s="160"/>
      <c r="F11" s="161"/>
      <c r="G11" s="161">
        <f>SUMIF(AG12:AG24,"&lt;&gt;NOR",G12:G24)</f>
        <v>0</v>
      </c>
      <c r="H11" s="161"/>
      <c r="I11" s="161">
        <f>SUM(I12:I24)</f>
        <v>0</v>
      </c>
      <c r="J11" s="161"/>
      <c r="K11" s="161">
        <f>SUM(K12:K24)</f>
        <v>0</v>
      </c>
      <c r="L11" s="161"/>
      <c r="M11" s="161">
        <f>SUM(M12:M24)</f>
        <v>0</v>
      </c>
      <c r="N11" s="161"/>
      <c r="O11" s="161">
        <f>SUM(O12:O24)</f>
        <v>644.2299999999999</v>
      </c>
      <c r="P11" s="161"/>
      <c r="Q11" s="161">
        <f>SUM(Q12:Q24)</f>
        <v>0</v>
      </c>
      <c r="R11" s="161"/>
      <c r="S11" s="161"/>
      <c r="T11" s="162"/>
      <c r="U11" s="158"/>
      <c r="V11" s="158">
        <f>SUM(V12:V24)</f>
        <v>359.73</v>
      </c>
      <c r="W11" s="158"/>
      <c r="X11" s="158"/>
      <c r="AG11" t="s">
        <v>98</v>
      </c>
    </row>
    <row r="12" spans="1:60" outlineLevel="1">
      <c r="A12" s="163">
        <v>2</v>
      </c>
      <c r="B12" s="164" t="s">
        <v>109</v>
      </c>
      <c r="C12" s="173" t="s">
        <v>110</v>
      </c>
      <c r="D12" s="165" t="s">
        <v>101</v>
      </c>
      <c r="E12" s="166">
        <v>2150</v>
      </c>
      <c r="F12" s="167"/>
      <c r="G12" s="168">
        <f>ROUND(E12*F12,2)</f>
        <v>0</v>
      </c>
      <c r="H12" s="167"/>
      <c r="I12" s="168">
        <f>ROUND(E12*H12,2)</f>
        <v>0</v>
      </c>
      <c r="J12" s="167"/>
      <c r="K12" s="168">
        <f>ROUND(E12*J12,2)</f>
        <v>0</v>
      </c>
      <c r="L12" s="168">
        <v>21</v>
      </c>
      <c r="M12" s="168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68" t="s">
        <v>102</v>
      </c>
      <c r="S12" s="168" t="s">
        <v>103</v>
      </c>
      <c r="T12" s="169" t="s">
        <v>104</v>
      </c>
      <c r="U12" s="155">
        <v>1.0500000000000001E-2</v>
      </c>
      <c r="V12" s="155">
        <f>ROUND(E12*U12,2)</f>
        <v>22.58</v>
      </c>
      <c r="W12" s="155"/>
      <c r="X12" s="155" t="s">
        <v>105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106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153"/>
      <c r="B13" s="154"/>
      <c r="C13" s="233" t="s">
        <v>111</v>
      </c>
      <c r="D13" s="234"/>
      <c r="E13" s="234"/>
      <c r="F13" s="234"/>
      <c r="G13" s="234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146"/>
      <c r="AD13" s="146"/>
      <c r="AE13" s="146"/>
      <c r="AF13" s="146"/>
      <c r="AG13" s="146" t="s">
        <v>108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70" t="str">
        <f>C13</f>
        <v>První pojezd recykleru - oddělení a předrcení. Druhý pojezd recykleru - mísení, rozhrnutí a předhutnění. Nivelace grejdrem. Finální zhutnění válcem.</v>
      </c>
      <c r="BB13" s="146"/>
      <c r="BC13" s="146"/>
      <c r="BD13" s="146"/>
      <c r="BE13" s="146"/>
      <c r="BF13" s="146"/>
      <c r="BG13" s="146"/>
      <c r="BH13" s="146"/>
    </row>
    <row r="14" spans="1:60" ht="20.6" outlineLevel="1">
      <c r="A14" s="163">
        <v>3</v>
      </c>
      <c r="B14" s="164" t="s">
        <v>112</v>
      </c>
      <c r="C14" s="173" t="s">
        <v>113</v>
      </c>
      <c r="D14" s="165" t="s">
        <v>101</v>
      </c>
      <c r="E14" s="166">
        <v>2150</v>
      </c>
      <c r="F14" s="167"/>
      <c r="G14" s="168">
        <f>ROUND(E14*F14,2)</f>
        <v>0</v>
      </c>
      <c r="H14" s="167"/>
      <c r="I14" s="168">
        <f>ROUND(E14*H14,2)</f>
        <v>0</v>
      </c>
      <c r="J14" s="167"/>
      <c r="K14" s="168">
        <f>ROUND(E14*J14,2)</f>
        <v>0</v>
      </c>
      <c r="L14" s="168">
        <v>21</v>
      </c>
      <c r="M14" s="168">
        <f>G14*(1+L14/100)</f>
        <v>0</v>
      </c>
      <c r="N14" s="168">
        <v>0</v>
      </c>
      <c r="O14" s="168">
        <f>ROUND(E14*N14,2)</f>
        <v>0</v>
      </c>
      <c r="P14" s="168">
        <v>0</v>
      </c>
      <c r="Q14" s="168">
        <f>ROUND(E14*P14,2)</f>
        <v>0</v>
      </c>
      <c r="R14" s="168" t="s">
        <v>102</v>
      </c>
      <c r="S14" s="168" t="s">
        <v>103</v>
      </c>
      <c r="T14" s="169" t="s">
        <v>104</v>
      </c>
      <c r="U14" s="155">
        <v>3.0000000000000001E-3</v>
      </c>
      <c r="V14" s="155">
        <f>ROUND(E14*U14,2)</f>
        <v>6.45</v>
      </c>
      <c r="W14" s="155"/>
      <c r="X14" s="155" t="s">
        <v>105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106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153"/>
      <c r="B15" s="154"/>
      <c r="C15" s="233" t="s">
        <v>111</v>
      </c>
      <c r="D15" s="234"/>
      <c r="E15" s="234"/>
      <c r="F15" s="234"/>
      <c r="G15" s="234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6"/>
      <c r="Z15" s="146"/>
      <c r="AA15" s="146"/>
      <c r="AB15" s="146"/>
      <c r="AC15" s="146"/>
      <c r="AD15" s="146"/>
      <c r="AE15" s="146"/>
      <c r="AF15" s="146"/>
      <c r="AG15" s="146" t="s">
        <v>108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70" t="str">
        <f>C15</f>
        <v>První pojezd recykleru - oddělení a předrcení. Druhý pojezd recykleru - mísení, rozhrnutí a předhutnění. Nivelace grejdrem. Finální zhutnění válcem.</v>
      </c>
      <c r="BB15" s="146"/>
      <c r="BC15" s="146"/>
      <c r="BD15" s="146"/>
      <c r="BE15" s="146"/>
      <c r="BF15" s="146"/>
      <c r="BG15" s="146"/>
      <c r="BH15" s="146"/>
    </row>
    <row r="16" spans="1:60" outlineLevel="1">
      <c r="A16" s="163">
        <v>4</v>
      </c>
      <c r="B16" s="164" t="s">
        <v>114</v>
      </c>
      <c r="C16" s="173" t="s">
        <v>115</v>
      </c>
      <c r="D16" s="165" t="s">
        <v>101</v>
      </c>
      <c r="E16" s="166">
        <v>250</v>
      </c>
      <c r="F16" s="167"/>
      <c r="G16" s="168">
        <f>ROUND(E16*F16,2)</f>
        <v>0</v>
      </c>
      <c r="H16" s="167"/>
      <c r="I16" s="168">
        <f>ROUND(E16*H16,2)</f>
        <v>0</v>
      </c>
      <c r="J16" s="167"/>
      <c r="K16" s="168">
        <f>ROUND(E16*J16,2)</f>
        <v>0</v>
      </c>
      <c r="L16" s="168">
        <v>21</v>
      </c>
      <c r="M16" s="168">
        <f>G16*(1+L16/100)</f>
        <v>0</v>
      </c>
      <c r="N16" s="168">
        <v>0.19694999999999999</v>
      </c>
      <c r="O16" s="168">
        <f>ROUND(E16*N16,2)</f>
        <v>49.24</v>
      </c>
      <c r="P16" s="168">
        <v>0</v>
      </c>
      <c r="Q16" s="168">
        <f>ROUND(E16*P16,2)</f>
        <v>0</v>
      </c>
      <c r="R16" s="168" t="s">
        <v>102</v>
      </c>
      <c r="S16" s="168" t="s">
        <v>103</v>
      </c>
      <c r="T16" s="169" t="s">
        <v>104</v>
      </c>
      <c r="U16" s="155">
        <v>0.05</v>
      </c>
      <c r="V16" s="155">
        <f>ROUND(E16*U16,2)</f>
        <v>12.5</v>
      </c>
      <c r="W16" s="155"/>
      <c r="X16" s="155" t="s">
        <v>105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106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153"/>
      <c r="B17" s="154"/>
      <c r="C17" s="233" t="s">
        <v>116</v>
      </c>
      <c r="D17" s="234"/>
      <c r="E17" s="234"/>
      <c r="F17" s="234"/>
      <c r="G17" s="23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46"/>
      <c r="Z17" s="146"/>
      <c r="AA17" s="146"/>
      <c r="AB17" s="146"/>
      <c r="AC17" s="146"/>
      <c r="AD17" s="146"/>
      <c r="AE17" s="146"/>
      <c r="AF17" s="146"/>
      <c r="AG17" s="146" t="s">
        <v>108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153"/>
      <c r="B18" s="154"/>
      <c r="C18" s="174" t="s">
        <v>117</v>
      </c>
      <c r="D18" s="156"/>
      <c r="E18" s="157">
        <v>250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46"/>
      <c r="Z18" s="146"/>
      <c r="AA18" s="146"/>
      <c r="AB18" s="146"/>
      <c r="AC18" s="146"/>
      <c r="AD18" s="146"/>
      <c r="AE18" s="146"/>
      <c r="AF18" s="146"/>
      <c r="AG18" s="146" t="s">
        <v>118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163">
        <v>5</v>
      </c>
      <c r="B19" s="164" t="s">
        <v>119</v>
      </c>
      <c r="C19" s="173" t="s">
        <v>120</v>
      </c>
      <c r="D19" s="165" t="s">
        <v>101</v>
      </c>
      <c r="E19" s="166">
        <v>4300</v>
      </c>
      <c r="F19" s="167"/>
      <c r="G19" s="168">
        <f>ROUND(E19*F19,2)</f>
        <v>0</v>
      </c>
      <c r="H19" s="167"/>
      <c r="I19" s="168">
        <f>ROUND(E19*H19,2)</f>
        <v>0</v>
      </c>
      <c r="J19" s="167"/>
      <c r="K19" s="168">
        <f>ROUND(E19*J19,2)</f>
        <v>0</v>
      </c>
      <c r="L19" s="168">
        <v>21</v>
      </c>
      <c r="M19" s="168">
        <f>G19*(1+L19/100)</f>
        <v>0</v>
      </c>
      <c r="N19" s="168">
        <v>3.1E-4</v>
      </c>
      <c r="O19" s="168">
        <f>ROUND(E19*N19,2)</f>
        <v>1.33</v>
      </c>
      <c r="P19" s="168">
        <v>0</v>
      </c>
      <c r="Q19" s="168">
        <f>ROUND(E19*P19,2)</f>
        <v>0</v>
      </c>
      <c r="R19" s="168" t="s">
        <v>102</v>
      </c>
      <c r="S19" s="168" t="s">
        <v>103</v>
      </c>
      <c r="T19" s="169" t="s">
        <v>104</v>
      </c>
      <c r="U19" s="155">
        <v>2E-3</v>
      </c>
      <c r="V19" s="155">
        <f>ROUND(E19*U19,2)</f>
        <v>8.6</v>
      </c>
      <c r="W19" s="155"/>
      <c r="X19" s="155" t="s">
        <v>105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106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0.6" outlineLevel="1">
      <c r="A20" s="163">
        <v>6</v>
      </c>
      <c r="B20" s="164" t="s">
        <v>121</v>
      </c>
      <c r="C20" s="173" t="s">
        <v>122</v>
      </c>
      <c r="D20" s="165" t="s">
        <v>101</v>
      </c>
      <c r="E20" s="166">
        <v>2150</v>
      </c>
      <c r="F20" s="167"/>
      <c r="G20" s="168">
        <f>ROUND(E20*F20,2)</f>
        <v>0</v>
      </c>
      <c r="H20" s="167"/>
      <c r="I20" s="168">
        <f>ROUND(E20*H20,2)</f>
        <v>0</v>
      </c>
      <c r="J20" s="167"/>
      <c r="K20" s="168">
        <f>ROUND(E20*J20,2)</f>
        <v>0</v>
      </c>
      <c r="L20" s="168">
        <v>21</v>
      </c>
      <c r="M20" s="168">
        <f>G20*(1+L20/100)</f>
        <v>0</v>
      </c>
      <c r="N20" s="168">
        <v>0.12966</v>
      </c>
      <c r="O20" s="168">
        <f>ROUND(E20*N20,2)</f>
        <v>278.77</v>
      </c>
      <c r="P20" s="168">
        <v>0</v>
      </c>
      <c r="Q20" s="168">
        <f>ROUND(E20*P20,2)</f>
        <v>0</v>
      </c>
      <c r="R20" s="168" t="s">
        <v>102</v>
      </c>
      <c r="S20" s="168" t="s">
        <v>103</v>
      </c>
      <c r="T20" s="169" t="s">
        <v>104</v>
      </c>
      <c r="U20" s="155">
        <v>7.1999999999999995E-2</v>
      </c>
      <c r="V20" s="155">
        <f>ROUND(E20*U20,2)</f>
        <v>154.80000000000001</v>
      </c>
      <c r="W20" s="155"/>
      <c r="X20" s="155" t="s">
        <v>105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106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0.6" outlineLevel="1">
      <c r="A21" s="163">
        <v>7</v>
      </c>
      <c r="B21" s="164" t="s">
        <v>123</v>
      </c>
      <c r="C21" s="173" t="s">
        <v>124</v>
      </c>
      <c r="D21" s="165" t="s">
        <v>101</v>
      </c>
      <c r="E21" s="166">
        <v>2150</v>
      </c>
      <c r="F21" s="167"/>
      <c r="G21" s="168">
        <f>ROUND(E21*F21,2)</f>
        <v>0</v>
      </c>
      <c r="H21" s="167"/>
      <c r="I21" s="168">
        <f>ROUND(E21*H21,2)</f>
        <v>0</v>
      </c>
      <c r="J21" s="167"/>
      <c r="K21" s="168">
        <f>ROUND(E21*J21,2)</f>
        <v>0</v>
      </c>
      <c r="L21" s="168">
        <v>21</v>
      </c>
      <c r="M21" s="168">
        <f>G21*(1+L21/100)</f>
        <v>0</v>
      </c>
      <c r="N21" s="168">
        <v>0.12966</v>
      </c>
      <c r="O21" s="168">
        <f>ROUND(E21*N21,2)</f>
        <v>278.77</v>
      </c>
      <c r="P21" s="168">
        <v>0</v>
      </c>
      <c r="Q21" s="168">
        <f>ROUND(E21*P21,2)</f>
        <v>0</v>
      </c>
      <c r="R21" s="168" t="s">
        <v>102</v>
      </c>
      <c r="S21" s="168" t="s">
        <v>103</v>
      </c>
      <c r="T21" s="169" t="s">
        <v>104</v>
      </c>
      <c r="U21" s="155">
        <v>7.1999999999999995E-2</v>
      </c>
      <c r="V21" s="155">
        <f>ROUND(E21*U21,2)</f>
        <v>154.80000000000001</v>
      </c>
      <c r="W21" s="155"/>
      <c r="X21" s="155" t="s">
        <v>105</v>
      </c>
      <c r="Y21" s="146"/>
      <c r="Z21" s="146"/>
      <c r="AA21" s="146"/>
      <c r="AB21" s="146"/>
      <c r="AC21" s="146"/>
      <c r="AD21" s="146"/>
      <c r="AE21" s="146"/>
      <c r="AF21" s="146"/>
      <c r="AG21" s="146" t="s">
        <v>106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>
      <c r="A22" s="163">
        <v>8</v>
      </c>
      <c r="B22" s="164" t="s">
        <v>125</v>
      </c>
      <c r="C22" s="173" t="s">
        <v>126</v>
      </c>
      <c r="D22" s="165" t="s">
        <v>127</v>
      </c>
      <c r="E22" s="166">
        <v>160</v>
      </c>
      <c r="F22" s="167"/>
      <c r="G22" s="168">
        <f>ROUND(E22*F22,2)</f>
        <v>0</v>
      </c>
      <c r="H22" s="167"/>
      <c r="I22" s="168">
        <f>ROUND(E22*H22,2)</f>
        <v>0</v>
      </c>
      <c r="J22" s="167"/>
      <c r="K22" s="168">
        <f>ROUND(E22*J22,2)</f>
        <v>0</v>
      </c>
      <c r="L22" s="168">
        <v>21</v>
      </c>
      <c r="M22" s="168">
        <f>G22*(1+L22/100)</f>
        <v>0</v>
      </c>
      <c r="N22" s="168">
        <v>0</v>
      </c>
      <c r="O22" s="168">
        <f>ROUND(E22*N22,2)</f>
        <v>0</v>
      </c>
      <c r="P22" s="168">
        <v>0</v>
      </c>
      <c r="Q22" s="168">
        <f>ROUND(E22*P22,2)</f>
        <v>0</v>
      </c>
      <c r="R22" s="168"/>
      <c r="S22" s="168" t="s">
        <v>128</v>
      </c>
      <c r="T22" s="169" t="s">
        <v>129</v>
      </c>
      <c r="U22" s="155">
        <v>0</v>
      </c>
      <c r="V22" s="155">
        <f>ROUND(E22*U22,2)</f>
        <v>0</v>
      </c>
      <c r="W22" s="155"/>
      <c r="X22" s="155" t="s">
        <v>105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106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>
      <c r="A23" s="163">
        <v>9</v>
      </c>
      <c r="B23" s="164" t="s">
        <v>130</v>
      </c>
      <c r="C23" s="173" t="s">
        <v>131</v>
      </c>
      <c r="D23" s="165" t="s">
        <v>132</v>
      </c>
      <c r="E23" s="166">
        <v>36.119999999999997</v>
      </c>
      <c r="F23" s="167"/>
      <c r="G23" s="168">
        <f>ROUND(E23*F23,2)</f>
        <v>0</v>
      </c>
      <c r="H23" s="167"/>
      <c r="I23" s="168">
        <f>ROUND(E23*H23,2)</f>
        <v>0</v>
      </c>
      <c r="J23" s="167"/>
      <c r="K23" s="168">
        <f>ROUND(E23*J23,2)</f>
        <v>0</v>
      </c>
      <c r="L23" s="168">
        <v>21</v>
      </c>
      <c r="M23" s="168">
        <f>G23*(1+L23/100)</f>
        <v>0</v>
      </c>
      <c r="N23" s="168">
        <v>1</v>
      </c>
      <c r="O23" s="168">
        <f>ROUND(E23*N23,2)</f>
        <v>36.119999999999997</v>
      </c>
      <c r="P23" s="168">
        <v>0</v>
      </c>
      <c r="Q23" s="168">
        <f>ROUND(E23*P23,2)</f>
        <v>0</v>
      </c>
      <c r="R23" s="168" t="s">
        <v>133</v>
      </c>
      <c r="S23" s="168" t="s">
        <v>103</v>
      </c>
      <c r="T23" s="169" t="s">
        <v>104</v>
      </c>
      <c r="U23" s="155">
        <v>0</v>
      </c>
      <c r="V23" s="155">
        <f>ROUND(E23*U23,2)</f>
        <v>0</v>
      </c>
      <c r="W23" s="155"/>
      <c r="X23" s="155" t="s">
        <v>134</v>
      </c>
      <c r="Y23" s="146"/>
      <c r="Z23" s="146"/>
      <c r="AA23" s="146"/>
      <c r="AB23" s="146"/>
      <c r="AC23" s="146"/>
      <c r="AD23" s="146"/>
      <c r="AE23" s="146"/>
      <c r="AF23" s="146"/>
      <c r="AG23" s="146" t="s">
        <v>135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153"/>
      <c r="B24" s="154"/>
      <c r="C24" s="174" t="s">
        <v>136</v>
      </c>
      <c r="D24" s="156"/>
      <c r="E24" s="157">
        <v>36.119999999999997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46"/>
      <c r="Z24" s="146"/>
      <c r="AA24" s="146"/>
      <c r="AB24" s="146"/>
      <c r="AC24" s="146"/>
      <c r="AD24" s="146"/>
      <c r="AE24" s="146"/>
      <c r="AF24" s="146"/>
      <c r="AG24" s="146" t="s">
        <v>118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>
      <c r="A25" s="149" t="s">
        <v>97</v>
      </c>
      <c r="B25" s="150" t="s">
        <v>60</v>
      </c>
      <c r="C25" s="172" t="s">
        <v>61</v>
      </c>
      <c r="D25" s="159"/>
      <c r="E25" s="160"/>
      <c r="F25" s="161"/>
      <c r="G25" s="161">
        <f>SUMIF(AG26:AG30,"&lt;&gt;NOR",G26:G30)</f>
        <v>0</v>
      </c>
      <c r="H25" s="161"/>
      <c r="I25" s="161">
        <f>SUM(I26:I30)</f>
        <v>0</v>
      </c>
      <c r="J25" s="161"/>
      <c r="K25" s="161">
        <f>SUM(K26:K30)</f>
        <v>0</v>
      </c>
      <c r="L25" s="161"/>
      <c r="M25" s="161">
        <f>SUM(M26:M30)</f>
        <v>0</v>
      </c>
      <c r="N25" s="161"/>
      <c r="O25" s="161">
        <f>SUM(O26:O30)</f>
        <v>16</v>
      </c>
      <c r="P25" s="161"/>
      <c r="Q25" s="161">
        <f>SUM(Q26:Q30)</f>
        <v>0</v>
      </c>
      <c r="R25" s="161"/>
      <c r="S25" s="161"/>
      <c r="T25" s="162"/>
      <c r="U25" s="158"/>
      <c r="V25" s="158">
        <f>SUM(V26:V30)</f>
        <v>15.27</v>
      </c>
      <c r="W25" s="158"/>
      <c r="X25" s="158"/>
      <c r="AG25" t="s">
        <v>98</v>
      </c>
    </row>
    <row r="26" spans="1:60" outlineLevel="1">
      <c r="A26" s="163">
        <v>10</v>
      </c>
      <c r="B26" s="164" t="s">
        <v>137</v>
      </c>
      <c r="C26" s="173" t="s">
        <v>138</v>
      </c>
      <c r="D26" s="165" t="s">
        <v>139</v>
      </c>
      <c r="E26" s="166">
        <v>4</v>
      </c>
      <c r="F26" s="167"/>
      <c r="G26" s="168">
        <f>ROUND(E26*F26,2)</f>
        <v>0</v>
      </c>
      <c r="H26" s="167"/>
      <c r="I26" s="168">
        <f>ROUND(E26*H26,2)</f>
        <v>0</v>
      </c>
      <c r="J26" s="167"/>
      <c r="K26" s="168">
        <f>ROUND(E26*J26,2)</f>
        <v>0</v>
      </c>
      <c r="L26" s="168">
        <v>21</v>
      </c>
      <c r="M26" s="168">
        <f>G26*(1+L26/100)</f>
        <v>0</v>
      </c>
      <c r="N26" s="168">
        <v>0.43093999999999999</v>
      </c>
      <c r="O26" s="168">
        <f>ROUND(E26*N26,2)</f>
        <v>1.72</v>
      </c>
      <c r="P26" s="168">
        <v>0</v>
      </c>
      <c r="Q26" s="168">
        <f>ROUND(E26*P26,2)</f>
        <v>0</v>
      </c>
      <c r="R26" s="168" t="s">
        <v>102</v>
      </c>
      <c r="S26" s="168" t="s">
        <v>103</v>
      </c>
      <c r="T26" s="169" t="s">
        <v>104</v>
      </c>
      <c r="U26" s="155">
        <v>3.8170000000000002</v>
      </c>
      <c r="V26" s="155">
        <f>ROUND(E26*U26,2)</f>
        <v>15.27</v>
      </c>
      <c r="W26" s="155"/>
      <c r="X26" s="155" t="s">
        <v>105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106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31.3" outlineLevel="1">
      <c r="A27" s="153"/>
      <c r="B27" s="154"/>
      <c r="C27" s="233" t="s">
        <v>140</v>
      </c>
      <c r="D27" s="234"/>
      <c r="E27" s="234"/>
      <c r="F27" s="234"/>
      <c r="G27" s="234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108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70" t="str">
        <f>C27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27" s="146"/>
      <c r="BC27" s="146"/>
      <c r="BD27" s="146"/>
      <c r="BE27" s="146"/>
      <c r="BF27" s="146"/>
      <c r="BG27" s="146"/>
      <c r="BH27" s="146"/>
    </row>
    <row r="28" spans="1:60" outlineLevel="1">
      <c r="A28" s="163">
        <v>11</v>
      </c>
      <c r="B28" s="164" t="s">
        <v>141</v>
      </c>
      <c r="C28" s="173" t="s">
        <v>142</v>
      </c>
      <c r="D28" s="165" t="s">
        <v>143</v>
      </c>
      <c r="E28" s="166">
        <v>18</v>
      </c>
      <c r="F28" s="167"/>
      <c r="G28" s="168">
        <f>ROUND(E28*F28,2)</f>
        <v>0</v>
      </c>
      <c r="H28" s="167"/>
      <c r="I28" s="168">
        <f>ROUND(E28*H28,2)</f>
        <v>0</v>
      </c>
      <c r="J28" s="167"/>
      <c r="K28" s="168">
        <f>ROUND(E28*J28,2)</f>
        <v>0</v>
      </c>
      <c r="L28" s="168">
        <v>21</v>
      </c>
      <c r="M28" s="168">
        <f>G28*(1+L28/100)</f>
        <v>0</v>
      </c>
      <c r="N28" s="168">
        <v>0</v>
      </c>
      <c r="O28" s="168">
        <f>ROUND(E28*N28,2)</f>
        <v>0</v>
      </c>
      <c r="P28" s="168">
        <v>0</v>
      </c>
      <c r="Q28" s="168">
        <f>ROUND(E28*P28,2)</f>
        <v>0</v>
      </c>
      <c r="R28" s="168"/>
      <c r="S28" s="168" t="s">
        <v>128</v>
      </c>
      <c r="T28" s="169" t="s">
        <v>129</v>
      </c>
      <c r="U28" s="155">
        <v>0</v>
      </c>
      <c r="V28" s="155">
        <f>ROUND(E28*U28,2)</f>
        <v>0</v>
      </c>
      <c r="W28" s="155"/>
      <c r="X28" s="155" t="s">
        <v>105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106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0.6" outlineLevel="1">
      <c r="A29" s="163">
        <v>12</v>
      </c>
      <c r="B29" s="164" t="s">
        <v>144</v>
      </c>
      <c r="C29" s="173" t="s">
        <v>145</v>
      </c>
      <c r="D29" s="165" t="s">
        <v>139</v>
      </c>
      <c r="E29" s="166">
        <v>18</v>
      </c>
      <c r="F29" s="167"/>
      <c r="G29" s="168">
        <f>ROUND(E29*F29,2)</f>
        <v>0</v>
      </c>
      <c r="H29" s="167"/>
      <c r="I29" s="168">
        <f>ROUND(E29*H29,2)</f>
        <v>0</v>
      </c>
      <c r="J29" s="167"/>
      <c r="K29" s="168">
        <f>ROUND(E29*J29,2)</f>
        <v>0</v>
      </c>
      <c r="L29" s="168">
        <v>21</v>
      </c>
      <c r="M29" s="168">
        <f>G29*(1+L29/100)</f>
        <v>0</v>
      </c>
      <c r="N29" s="168">
        <v>0.79342000000000001</v>
      </c>
      <c r="O29" s="168">
        <f>ROUND(E29*N29,2)</f>
        <v>14.28</v>
      </c>
      <c r="P29" s="168">
        <v>0</v>
      </c>
      <c r="Q29" s="168">
        <f>ROUND(E29*P29,2)</f>
        <v>0</v>
      </c>
      <c r="R29" s="168" t="s">
        <v>146</v>
      </c>
      <c r="S29" s="168" t="s">
        <v>103</v>
      </c>
      <c r="T29" s="169" t="s">
        <v>104</v>
      </c>
      <c r="U29" s="155">
        <v>0</v>
      </c>
      <c r="V29" s="155">
        <f>ROUND(E29*U29,2)</f>
        <v>0</v>
      </c>
      <c r="W29" s="155"/>
      <c r="X29" s="155" t="s">
        <v>147</v>
      </c>
      <c r="Y29" s="146"/>
      <c r="Z29" s="146"/>
      <c r="AA29" s="146"/>
      <c r="AB29" s="146"/>
      <c r="AC29" s="146"/>
      <c r="AD29" s="146"/>
      <c r="AE29" s="146"/>
      <c r="AF29" s="146"/>
      <c r="AG29" s="146" t="s">
        <v>148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1" outlineLevel="1">
      <c r="A30" s="153"/>
      <c r="B30" s="154"/>
      <c r="C30" s="233" t="s">
        <v>149</v>
      </c>
      <c r="D30" s="234"/>
      <c r="E30" s="234"/>
      <c r="F30" s="234"/>
      <c r="G30" s="234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46"/>
      <c r="Z30" s="146"/>
      <c r="AA30" s="146"/>
      <c r="AB30" s="146"/>
      <c r="AC30" s="146"/>
      <c r="AD30" s="146"/>
      <c r="AE30" s="146"/>
      <c r="AF30" s="146"/>
      <c r="AG30" s="146" t="s">
        <v>108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70" t="str">
        <f>C30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30" s="146"/>
      <c r="BC30" s="146"/>
      <c r="BD30" s="146"/>
      <c r="BE30" s="146"/>
      <c r="BF30" s="146"/>
      <c r="BG30" s="146"/>
      <c r="BH30" s="146"/>
    </row>
    <row r="31" spans="1:60">
      <c r="A31" s="149" t="s">
        <v>97</v>
      </c>
      <c r="B31" s="150" t="s">
        <v>62</v>
      </c>
      <c r="C31" s="172" t="s">
        <v>63</v>
      </c>
      <c r="D31" s="159"/>
      <c r="E31" s="160"/>
      <c r="F31" s="161"/>
      <c r="G31" s="161">
        <f>SUMIF(AG32:AG38,"&lt;&gt;NOR",G32:G38)</f>
        <v>0</v>
      </c>
      <c r="H31" s="161"/>
      <c r="I31" s="161">
        <f>SUM(I32:I38)</f>
        <v>0</v>
      </c>
      <c r="J31" s="161"/>
      <c r="K31" s="161">
        <f>SUM(K32:K38)</f>
        <v>0</v>
      </c>
      <c r="L31" s="161"/>
      <c r="M31" s="161">
        <f>SUM(M32:M38)</f>
        <v>0</v>
      </c>
      <c r="N31" s="161"/>
      <c r="O31" s="161">
        <f>SUM(O32:O38)</f>
        <v>12</v>
      </c>
      <c r="P31" s="161"/>
      <c r="Q31" s="161">
        <f>SUM(Q32:Q38)</f>
        <v>0</v>
      </c>
      <c r="R31" s="161"/>
      <c r="S31" s="161"/>
      <c r="T31" s="162"/>
      <c r="U31" s="158"/>
      <c r="V31" s="158">
        <f>SUM(V32:V38)</f>
        <v>14.969999999999999</v>
      </c>
      <c r="W31" s="158"/>
      <c r="X31" s="158"/>
      <c r="AG31" t="s">
        <v>98</v>
      </c>
    </row>
    <row r="32" spans="1:60" ht="20.6" outlineLevel="1">
      <c r="A32" s="163">
        <v>13</v>
      </c>
      <c r="B32" s="164" t="s">
        <v>150</v>
      </c>
      <c r="C32" s="173" t="s">
        <v>151</v>
      </c>
      <c r="D32" s="165" t="s">
        <v>152</v>
      </c>
      <c r="E32" s="166">
        <v>50</v>
      </c>
      <c r="F32" s="167"/>
      <c r="G32" s="168">
        <f>ROUND(E32*F32,2)</f>
        <v>0</v>
      </c>
      <c r="H32" s="167"/>
      <c r="I32" s="168">
        <f>ROUND(E32*H32,2)</f>
        <v>0</v>
      </c>
      <c r="J32" s="167"/>
      <c r="K32" s="168">
        <f>ROUND(E32*J32,2)</f>
        <v>0</v>
      </c>
      <c r="L32" s="168">
        <v>21</v>
      </c>
      <c r="M32" s="168">
        <f>G32*(1+L32/100)</f>
        <v>0</v>
      </c>
      <c r="N32" s="168">
        <v>0.188</v>
      </c>
      <c r="O32" s="168">
        <f>ROUND(E32*N32,2)</f>
        <v>9.4</v>
      </c>
      <c r="P32" s="168">
        <v>0</v>
      </c>
      <c r="Q32" s="168">
        <f>ROUND(E32*P32,2)</f>
        <v>0</v>
      </c>
      <c r="R32" s="168" t="s">
        <v>102</v>
      </c>
      <c r="S32" s="168" t="s">
        <v>103</v>
      </c>
      <c r="T32" s="169" t="s">
        <v>104</v>
      </c>
      <c r="U32" s="155">
        <v>0.27200000000000002</v>
      </c>
      <c r="V32" s="155">
        <f>ROUND(E32*U32,2)</f>
        <v>13.6</v>
      </c>
      <c r="W32" s="155"/>
      <c r="X32" s="155" t="s">
        <v>105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106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>
      <c r="A33" s="153"/>
      <c r="B33" s="154"/>
      <c r="C33" s="233" t="s">
        <v>153</v>
      </c>
      <c r="D33" s="234"/>
      <c r="E33" s="234"/>
      <c r="F33" s="234"/>
      <c r="G33" s="234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46"/>
      <c r="Z33" s="146"/>
      <c r="AA33" s="146"/>
      <c r="AB33" s="146"/>
      <c r="AC33" s="146"/>
      <c r="AD33" s="146"/>
      <c r="AE33" s="146"/>
      <c r="AF33" s="146"/>
      <c r="AG33" s="146" t="s">
        <v>108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70" t="str">
        <f>C33</f>
        <v>se zatřením lože, s vyplněním a zatřením spár cementovou maltou. S dodáním hmot pro lože tl. 80-100 mm.</v>
      </c>
      <c r="BB33" s="146"/>
      <c r="BC33" s="146"/>
      <c r="BD33" s="146"/>
      <c r="BE33" s="146"/>
      <c r="BF33" s="146"/>
      <c r="BG33" s="146"/>
      <c r="BH33" s="146"/>
    </row>
    <row r="34" spans="1:60" outlineLevel="1">
      <c r="A34" s="163">
        <v>14</v>
      </c>
      <c r="B34" s="164" t="s">
        <v>154</v>
      </c>
      <c r="C34" s="173" t="s">
        <v>155</v>
      </c>
      <c r="D34" s="165" t="s">
        <v>152</v>
      </c>
      <c r="E34" s="166">
        <v>37</v>
      </c>
      <c r="F34" s="167"/>
      <c r="G34" s="168">
        <f>ROUND(E34*F34,2)</f>
        <v>0</v>
      </c>
      <c r="H34" s="167"/>
      <c r="I34" s="168">
        <f>ROUND(E34*H34,2)</f>
        <v>0</v>
      </c>
      <c r="J34" s="167"/>
      <c r="K34" s="168">
        <f>ROUND(E34*J34,2)</f>
        <v>0</v>
      </c>
      <c r="L34" s="168">
        <v>21</v>
      </c>
      <c r="M34" s="168">
        <f>G34*(1+L34/100)</f>
        <v>0</v>
      </c>
      <c r="N34" s="168">
        <v>0</v>
      </c>
      <c r="O34" s="168">
        <f>ROUND(E34*N34,2)</f>
        <v>0</v>
      </c>
      <c r="P34" s="168">
        <v>0</v>
      </c>
      <c r="Q34" s="168">
        <f>ROUND(E34*P34,2)</f>
        <v>0</v>
      </c>
      <c r="R34" s="168" t="s">
        <v>102</v>
      </c>
      <c r="S34" s="168" t="s">
        <v>103</v>
      </c>
      <c r="T34" s="169" t="s">
        <v>104</v>
      </c>
      <c r="U34" s="155">
        <v>3.6999999999999998E-2</v>
      </c>
      <c r="V34" s="155">
        <f>ROUND(E34*U34,2)</f>
        <v>1.37</v>
      </c>
      <c r="W34" s="155"/>
      <c r="X34" s="155" t="s">
        <v>105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106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>
      <c r="A35" s="153"/>
      <c r="B35" s="154"/>
      <c r="C35" s="233" t="s">
        <v>156</v>
      </c>
      <c r="D35" s="234"/>
      <c r="E35" s="234"/>
      <c r="F35" s="234"/>
      <c r="G35" s="234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46"/>
      <c r="Z35" s="146"/>
      <c r="AA35" s="146"/>
      <c r="AB35" s="146"/>
      <c r="AC35" s="146"/>
      <c r="AD35" s="146"/>
      <c r="AE35" s="146"/>
      <c r="AF35" s="146"/>
      <c r="AG35" s="146" t="s">
        <v>108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>
      <c r="A36" s="163">
        <v>15</v>
      </c>
      <c r="B36" s="164" t="s">
        <v>157</v>
      </c>
      <c r="C36" s="173" t="s">
        <v>158</v>
      </c>
      <c r="D36" s="165" t="s">
        <v>127</v>
      </c>
      <c r="E36" s="166">
        <v>50</v>
      </c>
      <c r="F36" s="167"/>
      <c r="G36" s="168">
        <f>ROUND(E36*F36,2)</f>
        <v>0</v>
      </c>
      <c r="H36" s="167"/>
      <c r="I36" s="168">
        <f>ROUND(E36*H36,2)</f>
        <v>0</v>
      </c>
      <c r="J36" s="167"/>
      <c r="K36" s="168">
        <f>ROUND(E36*J36,2)</f>
        <v>0</v>
      </c>
      <c r="L36" s="168">
        <v>21</v>
      </c>
      <c r="M36" s="168">
        <f>G36*(1+L36/100)</f>
        <v>0</v>
      </c>
      <c r="N36" s="168">
        <v>0</v>
      </c>
      <c r="O36" s="168">
        <f>ROUND(E36*N36,2)</f>
        <v>0</v>
      </c>
      <c r="P36" s="168">
        <v>0</v>
      </c>
      <c r="Q36" s="168">
        <f>ROUND(E36*P36,2)</f>
        <v>0</v>
      </c>
      <c r="R36" s="168"/>
      <c r="S36" s="168" t="s">
        <v>128</v>
      </c>
      <c r="T36" s="169" t="s">
        <v>129</v>
      </c>
      <c r="U36" s="155">
        <v>0</v>
      </c>
      <c r="V36" s="155">
        <f>ROUND(E36*U36,2)</f>
        <v>0</v>
      </c>
      <c r="W36" s="155"/>
      <c r="X36" s="155" t="s">
        <v>105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106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163">
        <v>16</v>
      </c>
      <c r="B37" s="164" t="s">
        <v>159</v>
      </c>
      <c r="C37" s="173" t="s">
        <v>160</v>
      </c>
      <c r="D37" s="165" t="s">
        <v>143</v>
      </c>
      <c r="E37" s="166">
        <v>1</v>
      </c>
      <c r="F37" s="167"/>
      <c r="G37" s="168">
        <f>ROUND(E37*F37,2)</f>
        <v>0</v>
      </c>
      <c r="H37" s="167"/>
      <c r="I37" s="168">
        <f>ROUND(E37*H37,2)</f>
        <v>0</v>
      </c>
      <c r="J37" s="167"/>
      <c r="K37" s="168">
        <f>ROUND(E37*J37,2)</f>
        <v>0</v>
      </c>
      <c r="L37" s="168">
        <v>21</v>
      </c>
      <c r="M37" s="168">
        <f>G37*(1+L37/100)</f>
        <v>0</v>
      </c>
      <c r="N37" s="168">
        <v>0</v>
      </c>
      <c r="O37" s="168">
        <f>ROUND(E37*N37,2)</f>
        <v>0</v>
      </c>
      <c r="P37" s="168">
        <v>0</v>
      </c>
      <c r="Q37" s="168">
        <f>ROUND(E37*P37,2)</f>
        <v>0</v>
      </c>
      <c r="R37" s="168"/>
      <c r="S37" s="168" t="s">
        <v>128</v>
      </c>
      <c r="T37" s="169" t="s">
        <v>129</v>
      </c>
      <c r="U37" s="155">
        <v>0</v>
      </c>
      <c r="V37" s="155">
        <f>ROUND(E37*U37,2)</f>
        <v>0</v>
      </c>
      <c r="W37" s="155"/>
      <c r="X37" s="155" t="s">
        <v>105</v>
      </c>
      <c r="Y37" s="146"/>
      <c r="Z37" s="146"/>
      <c r="AA37" s="146"/>
      <c r="AB37" s="146"/>
      <c r="AC37" s="146"/>
      <c r="AD37" s="146"/>
      <c r="AE37" s="146"/>
      <c r="AF37" s="146"/>
      <c r="AG37" s="146" t="s">
        <v>106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20.6" outlineLevel="1">
      <c r="A38" s="163">
        <v>17</v>
      </c>
      <c r="B38" s="164" t="s">
        <v>161</v>
      </c>
      <c r="C38" s="173" t="s">
        <v>162</v>
      </c>
      <c r="D38" s="165" t="s">
        <v>139</v>
      </c>
      <c r="E38" s="166">
        <v>50</v>
      </c>
      <c r="F38" s="167"/>
      <c r="G38" s="168">
        <f>ROUND(E38*F38,2)</f>
        <v>0</v>
      </c>
      <c r="H38" s="167"/>
      <c r="I38" s="168">
        <f>ROUND(E38*H38,2)</f>
        <v>0</v>
      </c>
      <c r="J38" s="167"/>
      <c r="K38" s="168">
        <f>ROUND(E38*J38,2)</f>
        <v>0</v>
      </c>
      <c r="L38" s="168">
        <v>21</v>
      </c>
      <c r="M38" s="168">
        <f>G38*(1+L38/100)</f>
        <v>0</v>
      </c>
      <c r="N38" s="168">
        <v>5.1999999999999998E-2</v>
      </c>
      <c r="O38" s="168">
        <f>ROUND(E38*N38,2)</f>
        <v>2.6</v>
      </c>
      <c r="P38" s="168">
        <v>0</v>
      </c>
      <c r="Q38" s="168">
        <f>ROUND(E38*P38,2)</f>
        <v>0</v>
      </c>
      <c r="R38" s="168" t="s">
        <v>133</v>
      </c>
      <c r="S38" s="168" t="s">
        <v>103</v>
      </c>
      <c r="T38" s="169" t="s">
        <v>104</v>
      </c>
      <c r="U38" s="155">
        <v>0</v>
      </c>
      <c r="V38" s="155">
        <f>ROUND(E38*U38,2)</f>
        <v>0</v>
      </c>
      <c r="W38" s="155"/>
      <c r="X38" s="155" t="s">
        <v>134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135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>
      <c r="A39" s="149" t="s">
        <v>97</v>
      </c>
      <c r="B39" s="150" t="s">
        <v>64</v>
      </c>
      <c r="C39" s="172" t="s">
        <v>65</v>
      </c>
      <c r="D39" s="159"/>
      <c r="E39" s="160"/>
      <c r="F39" s="161"/>
      <c r="G39" s="161">
        <f>SUMIF(AG40:AG41,"&lt;&gt;NOR",G40:G41)</f>
        <v>0</v>
      </c>
      <c r="H39" s="161"/>
      <c r="I39" s="161">
        <f>SUM(I40:I41)</f>
        <v>0</v>
      </c>
      <c r="J39" s="161"/>
      <c r="K39" s="161">
        <f>SUM(K40:K41)</f>
        <v>0</v>
      </c>
      <c r="L39" s="161"/>
      <c r="M39" s="161">
        <f>SUM(M40:M41)</f>
        <v>0</v>
      </c>
      <c r="N39" s="161"/>
      <c r="O39" s="161">
        <f>SUM(O40:O41)</f>
        <v>0</v>
      </c>
      <c r="P39" s="161"/>
      <c r="Q39" s="161">
        <f>SUM(Q40:Q41)</f>
        <v>0</v>
      </c>
      <c r="R39" s="161"/>
      <c r="S39" s="161"/>
      <c r="T39" s="162"/>
      <c r="U39" s="158"/>
      <c r="V39" s="158">
        <f>SUM(V40:V41)</f>
        <v>2.63</v>
      </c>
      <c r="W39" s="158"/>
      <c r="X39" s="158"/>
      <c r="AG39" t="s">
        <v>98</v>
      </c>
    </row>
    <row r="40" spans="1:60" outlineLevel="1">
      <c r="A40" s="163">
        <v>18</v>
      </c>
      <c r="B40" s="164" t="s">
        <v>163</v>
      </c>
      <c r="C40" s="173" t="s">
        <v>164</v>
      </c>
      <c r="D40" s="165" t="s">
        <v>132</v>
      </c>
      <c r="E40" s="166">
        <v>164.48199</v>
      </c>
      <c r="F40" s="167"/>
      <c r="G40" s="168">
        <f>ROUND(E40*F40,2)</f>
        <v>0</v>
      </c>
      <c r="H40" s="167"/>
      <c r="I40" s="168">
        <f>ROUND(E40*H40,2)</f>
        <v>0</v>
      </c>
      <c r="J40" s="167"/>
      <c r="K40" s="168">
        <f>ROUND(E40*J40,2)</f>
        <v>0</v>
      </c>
      <c r="L40" s="168">
        <v>21</v>
      </c>
      <c r="M40" s="168">
        <f>G40*(1+L40/100)</f>
        <v>0</v>
      </c>
      <c r="N40" s="168">
        <v>0</v>
      </c>
      <c r="O40" s="168">
        <f>ROUND(E40*N40,2)</f>
        <v>0</v>
      </c>
      <c r="P40" s="168">
        <v>0</v>
      </c>
      <c r="Q40" s="168">
        <f>ROUND(E40*P40,2)</f>
        <v>0</v>
      </c>
      <c r="R40" s="168" t="s">
        <v>102</v>
      </c>
      <c r="S40" s="168" t="s">
        <v>103</v>
      </c>
      <c r="T40" s="169" t="s">
        <v>104</v>
      </c>
      <c r="U40" s="155">
        <v>1.6E-2</v>
      </c>
      <c r="V40" s="155">
        <f>ROUND(E40*U40,2)</f>
        <v>2.63</v>
      </c>
      <c r="W40" s="155"/>
      <c r="X40" s="155" t="s">
        <v>105</v>
      </c>
      <c r="Y40" s="146"/>
      <c r="Z40" s="146"/>
      <c r="AA40" s="146"/>
      <c r="AB40" s="146"/>
      <c r="AC40" s="146"/>
      <c r="AD40" s="146"/>
      <c r="AE40" s="146"/>
      <c r="AF40" s="146"/>
      <c r="AG40" s="146" t="s">
        <v>106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>
      <c r="A41" s="153"/>
      <c r="B41" s="154"/>
      <c r="C41" s="233" t="s">
        <v>165</v>
      </c>
      <c r="D41" s="234"/>
      <c r="E41" s="234"/>
      <c r="F41" s="234"/>
      <c r="G41" s="23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46"/>
      <c r="Z41" s="146"/>
      <c r="AA41" s="146"/>
      <c r="AB41" s="146"/>
      <c r="AC41" s="146"/>
      <c r="AD41" s="146"/>
      <c r="AE41" s="146"/>
      <c r="AF41" s="146"/>
      <c r="AG41" s="146" t="s">
        <v>108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>
      <c r="A42" s="149" t="s">
        <v>97</v>
      </c>
      <c r="B42" s="150" t="s">
        <v>66</v>
      </c>
      <c r="C42" s="172" t="s">
        <v>67</v>
      </c>
      <c r="D42" s="159"/>
      <c r="E42" s="160"/>
      <c r="F42" s="161"/>
      <c r="G42" s="161">
        <f>SUMIF(AG43:AG45,"&lt;&gt;NOR",G43:G45)</f>
        <v>0</v>
      </c>
      <c r="H42" s="161"/>
      <c r="I42" s="161">
        <f>SUM(I43:I45)</f>
        <v>0</v>
      </c>
      <c r="J42" s="161"/>
      <c r="K42" s="161">
        <f>SUM(K43:K45)</f>
        <v>0</v>
      </c>
      <c r="L42" s="161"/>
      <c r="M42" s="161">
        <f>SUM(M43:M45)</f>
        <v>0</v>
      </c>
      <c r="N42" s="161"/>
      <c r="O42" s="161">
        <f>SUM(O43:O45)</f>
        <v>0</v>
      </c>
      <c r="P42" s="161"/>
      <c r="Q42" s="161">
        <f>SUM(Q43:Q45)</f>
        <v>0</v>
      </c>
      <c r="R42" s="161"/>
      <c r="S42" s="161"/>
      <c r="T42" s="162"/>
      <c r="U42" s="158"/>
      <c r="V42" s="158">
        <f>SUM(V43:V45)</f>
        <v>16.170000000000002</v>
      </c>
      <c r="W42" s="158"/>
      <c r="X42" s="158"/>
      <c r="AG42" t="s">
        <v>98</v>
      </c>
    </row>
    <row r="43" spans="1:60" outlineLevel="1">
      <c r="A43" s="163">
        <v>19</v>
      </c>
      <c r="B43" s="164" t="s">
        <v>166</v>
      </c>
      <c r="C43" s="173" t="s">
        <v>167</v>
      </c>
      <c r="D43" s="165" t="s">
        <v>132</v>
      </c>
      <c r="E43" s="166">
        <v>33</v>
      </c>
      <c r="F43" s="167"/>
      <c r="G43" s="168">
        <f>ROUND(E43*F43,2)</f>
        <v>0</v>
      </c>
      <c r="H43" s="167"/>
      <c r="I43" s="168">
        <f>ROUND(E43*H43,2)</f>
        <v>0</v>
      </c>
      <c r="J43" s="167"/>
      <c r="K43" s="168">
        <f>ROUND(E43*J43,2)</f>
        <v>0</v>
      </c>
      <c r="L43" s="168">
        <v>21</v>
      </c>
      <c r="M43" s="168">
        <f>G43*(1+L43/100)</f>
        <v>0</v>
      </c>
      <c r="N43" s="168">
        <v>0</v>
      </c>
      <c r="O43" s="168">
        <f>ROUND(E43*N43,2)</f>
        <v>0</v>
      </c>
      <c r="P43" s="168">
        <v>0</v>
      </c>
      <c r="Q43" s="168">
        <f>ROUND(E43*P43,2)</f>
        <v>0</v>
      </c>
      <c r="R43" s="168" t="s">
        <v>168</v>
      </c>
      <c r="S43" s="168" t="s">
        <v>103</v>
      </c>
      <c r="T43" s="169" t="s">
        <v>104</v>
      </c>
      <c r="U43" s="155">
        <v>0.49</v>
      </c>
      <c r="V43" s="155">
        <f>ROUND(E43*U43,2)</f>
        <v>16.170000000000002</v>
      </c>
      <c r="W43" s="155"/>
      <c r="X43" s="155" t="s">
        <v>105</v>
      </c>
      <c r="Y43" s="146"/>
      <c r="Z43" s="146"/>
      <c r="AA43" s="146"/>
      <c r="AB43" s="146"/>
      <c r="AC43" s="146"/>
      <c r="AD43" s="146"/>
      <c r="AE43" s="146"/>
      <c r="AF43" s="146"/>
      <c r="AG43" s="146" t="s">
        <v>106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>
      <c r="A44" s="163">
        <v>20</v>
      </c>
      <c r="B44" s="164" t="s">
        <v>169</v>
      </c>
      <c r="C44" s="173" t="s">
        <v>170</v>
      </c>
      <c r="D44" s="165" t="s">
        <v>132</v>
      </c>
      <c r="E44" s="166">
        <v>132</v>
      </c>
      <c r="F44" s="167"/>
      <c r="G44" s="168">
        <f>ROUND(E44*F44,2)</f>
        <v>0</v>
      </c>
      <c r="H44" s="167"/>
      <c r="I44" s="168">
        <f>ROUND(E44*H44,2)</f>
        <v>0</v>
      </c>
      <c r="J44" s="167"/>
      <c r="K44" s="168">
        <f>ROUND(E44*J44,2)</f>
        <v>0</v>
      </c>
      <c r="L44" s="168">
        <v>21</v>
      </c>
      <c r="M44" s="168">
        <f>G44*(1+L44/100)</f>
        <v>0</v>
      </c>
      <c r="N44" s="168">
        <v>0</v>
      </c>
      <c r="O44" s="168">
        <f>ROUND(E44*N44,2)</f>
        <v>0</v>
      </c>
      <c r="P44" s="168">
        <v>0</v>
      </c>
      <c r="Q44" s="168">
        <f>ROUND(E44*P44,2)</f>
        <v>0</v>
      </c>
      <c r="R44" s="168" t="s">
        <v>168</v>
      </c>
      <c r="S44" s="168" t="s">
        <v>103</v>
      </c>
      <c r="T44" s="169" t="s">
        <v>104</v>
      </c>
      <c r="U44" s="155">
        <v>0</v>
      </c>
      <c r="V44" s="155">
        <f>ROUND(E44*U44,2)</f>
        <v>0</v>
      </c>
      <c r="W44" s="155"/>
      <c r="X44" s="155" t="s">
        <v>105</v>
      </c>
      <c r="Y44" s="146"/>
      <c r="Z44" s="146"/>
      <c r="AA44" s="146"/>
      <c r="AB44" s="146"/>
      <c r="AC44" s="146"/>
      <c r="AD44" s="146"/>
      <c r="AE44" s="146"/>
      <c r="AF44" s="146"/>
      <c r="AG44" s="146" t="s">
        <v>106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>
      <c r="A45" s="153"/>
      <c r="B45" s="154"/>
      <c r="C45" s="174" t="s">
        <v>171</v>
      </c>
      <c r="D45" s="156"/>
      <c r="E45" s="157">
        <v>132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46"/>
      <c r="Z45" s="146"/>
      <c r="AA45" s="146"/>
      <c r="AB45" s="146"/>
      <c r="AC45" s="146"/>
      <c r="AD45" s="146"/>
      <c r="AE45" s="146"/>
      <c r="AF45" s="146"/>
      <c r="AG45" s="146" t="s">
        <v>118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>
      <c r="A46" s="3"/>
      <c r="B46" s="4"/>
      <c r="C46" s="175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84</v>
      </c>
    </row>
    <row r="47" spans="1:60">
      <c r="A47" s="149"/>
      <c r="B47" s="150" t="s">
        <v>29</v>
      </c>
      <c r="C47" s="172"/>
      <c r="D47" s="151"/>
      <c r="E47" s="152"/>
      <c r="F47" s="152"/>
      <c r="G47" s="171">
        <f>G8+G11+G25+G31+G39+G42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172</v>
      </c>
    </row>
    <row r="48" spans="1:60">
      <c r="C48" s="176"/>
      <c r="D48" s="10"/>
      <c r="AG48" t="s">
        <v>173</v>
      </c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13">
    <mergeCell ref="A1:G1"/>
    <mergeCell ref="C2:G2"/>
    <mergeCell ref="C3:G3"/>
    <mergeCell ref="C4:G4"/>
    <mergeCell ref="C41:G41"/>
    <mergeCell ref="C27:G27"/>
    <mergeCell ref="C30:G30"/>
    <mergeCell ref="C33:G33"/>
    <mergeCell ref="C35:G35"/>
    <mergeCell ref="C10:G10"/>
    <mergeCell ref="C13:G13"/>
    <mergeCell ref="C15:G15"/>
    <mergeCell ref="C17:G17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>
      <c r="A1" s="235" t="s">
        <v>71</v>
      </c>
      <c r="B1" s="235"/>
      <c r="C1" s="235"/>
      <c r="D1" s="235"/>
      <c r="E1" s="235"/>
      <c r="F1" s="235"/>
      <c r="G1" s="235"/>
      <c r="AG1" t="s">
        <v>72</v>
      </c>
    </row>
    <row r="2" spans="1:60" ht="25" customHeight="1">
      <c r="A2" s="139" t="s">
        <v>7</v>
      </c>
      <c r="B2" s="49" t="s">
        <v>44</v>
      </c>
      <c r="C2" s="236" t="s">
        <v>45</v>
      </c>
      <c r="D2" s="237"/>
      <c r="E2" s="237"/>
      <c r="F2" s="237"/>
      <c r="G2" s="238"/>
      <c r="AG2" t="s">
        <v>73</v>
      </c>
    </row>
    <row r="3" spans="1:60" ht="25" customHeight="1">
      <c r="A3" s="139" t="s">
        <v>8</v>
      </c>
      <c r="B3" s="49" t="s">
        <v>48</v>
      </c>
      <c r="C3" s="236" t="s">
        <v>49</v>
      </c>
      <c r="D3" s="237"/>
      <c r="E3" s="237"/>
      <c r="F3" s="237"/>
      <c r="G3" s="238"/>
      <c r="AC3" s="121" t="s">
        <v>73</v>
      </c>
      <c r="AG3" t="s">
        <v>74</v>
      </c>
    </row>
    <row r="4" spans="1:60" ht="25" customHeight="1">
      <c r="A4" s="140" t="s">
        <v>9</v>
      </c>
      <c r="B4" s="141" t="s">
        <v>51</v>
      </c>
      <c r="C4" s="239" t="s">
        <v>52</v>
      </c>
      <c r="D4" s="240"/>
      <c r="E4" s="240"/>
      <c r="F4" s="240"/>
      <c r="G4" s="241"/>
      <c r="AG4" t="s">
        <v>75</v>
      </c>
    </row>
    <row r="5" spans="1:60">
      <c r="D5" s="10"/>
    </row>
    <row r="6" spans="1:60" ht="37.299999999999997">
      <c r="A6" s="142" t="s">
        <v>76</v>
      </c>
      <c r="B6" s="144" t="s">
        <v>77</v>
      </c>
      <c r="C6" s="144" t="s">
        <v>78</v>
      </c>
      <c r="D6" s="143" t="s">
        <v>79</v>
      </c>
      <c r="E6" s="142" t="s">
        <v>80</v>
      </c>
      <c r="F6" s="142" t="s">
        <v>81</v>
      </c>
      <c r="G6" s="142" t="s">
        <v>29</v>
      </c>
      <c r="H6" s="145" t="s">
        <v>30</v>
      </c>
      <c r="I6" s="145" t="s">
        <v>82</v>
      </c>
      <c r="J6" s="145" t="s">
        <v>31</v>
      </c>
      <c r="K6" s="145" t="s">
        <v>83</v>
      </c>
      <c r="L6" s="145" t="s">
        <v>84</v>
      </c>
      <c r="M6" s="145" t="s">
        <v>85</v>
      </c>
      <c r="N6" s="145" t="s">
        <v>86</v>
      </c>
      <c r="O6" s="145" t="s">
        <v>87</v>
      </c>
      <c r="P6" s="145" t="s">
        <v>88</v>
      </c>
      <c r="Q6" s="145" t="s">
        <v>89</v>
      </c>
      <c r="R6" s="145" t="s">
        <v>90</v>
      </c>
      <c r="S6" s="145" t="s">
        <v>91</v>
      </c>
      <c r="T6" s="145" t="s">
        <v>92</v>
      </c>
      <c r="U6" s="145" t="s">
        <v>93</v>
      </c>
      <c r="V6" s="145" t="s">
        <v>94</v>
      </c>
      <c r="W6" s="145" t="s">
        <v>95</v>
      </c>
      <c r="X6" s="145" t="s">
        <v>96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97</v>
      </c>
      <c r="B8" s="150" t="s">
        <v>69</v>
      </c>
      <c r="C8" s="172" t="s">
        <v>27</v>
      </c>
      <c r="D8" s="159"/>
      <c r="E8" s="160"/>
      <c r="F8" s="161"/>
      <c r="G8" s="161">
        <f>SUMIF(AG9:AG17,"&lt;&gt;NOR",G9:G17)</f>
        <v>0</v>
      </c>
      <c r="H8" s="161"/>
      <c r="I8" s="161">
        <f>SUM(I9:I17)</f>
        <v>0</v>
      </c>
      <c r="J8" s="161"/>
      <c r="K8" s="161">
        <f>SUM(K9:K17)</f>
        <v>0</v>
      </c>
      <c r="L8" s="161"/>
      <c r="M8" s="161">
        <f>SUM(M9:M17)</f>
        <v>0</v>
      </c>
      <c r="N8" s="161"/>
      <c r="O8" s="161">
        <f>SUM(O9:O17)</f>
        <v>0</v>
      </c>
      <c r="P8" s="161"/>
      <c r="Q8" s="161">
        <f>SUM(Q9:Q17)</f>
        <v>0</v>
      </c>
      <c r="R8" s="161"/>
      <c r="S8" s="161"/>
      <c r="T8" s="162"/>
      <c r="U8" s="158"/>
      <c r="V8" s="158">
        <f>SUM(V9:V17)</f>
        <v>0</v>
      </c>
      <c r="W8" s="158"/>
      <c r="X8" s="158"/>
      <c r="AG8" t="s">
        <v>98</v>
      </c>
    </row>
    <row r="9" spans="1:60" outlineLevel="1">
      <c r="A9" s="163">
        <v>1</v>
      </c>
      <c r="B9" s="164" t="s">
        <v>174</v>
      </c>
      <c r="C9" s="173" t="s">
        <v>175</v>
      </c>
      <c r="D9" s="165" t="s">
        <v>176</v>
      </c>
      <c r="E9" s="166">
        <v>1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/>
      <c r="S9" s="168" t="s">
        <v>103</v>
      </c>
      <c r="T9" s="169" t="s">
        <v>129</v>
      </c>
      <c r="U9" s="155">
        <v>0</v>
      </c>
      <c r="V9" s="155">
        <f>ROUND(E9*U9,2)</f>
        <v>0</v>
      </c>
      <c r="W9" s="155"/>
      <c r="X9" s="155" t="s">
        <v>177</v>
      </c>
      <c r="Y9" s="146"/>
      <c r="Z9" s="146"/>
      <c r="AA9" s="146"/>
      <c r="AB9" s="146"/>
      <c r="AC9" s="146"/>
      <c r="AD9" s="146"/>
      <c r="AE9" s="146"/>
      <c r="AF9" s="146"/>
      <c r="AG9" s="146" t="s">
        <v>178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153"/>
      <c r="B10" s="154"/>
      <c r="C10" s="242" t="s">
        <v>195</v>
      </c>
      <c r="D10" s="243"/>
      <c r="E10" s="243"/>
      <c r="F10" s="243"/>
      <c r="G10" s="243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179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>
      <c r="A11" s="153"/>
      <c r="B11" s="154"/>
      <c r="C11" s="244" t="s">
        <v>180</v>
      </c>
      <c r="D11" s="245"/>
      <c r="E11" s="245"/>
      <c r="F11" s="245"/>
      <c r="G11" s="24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146"/>
      <c r="AD11" s="146"/>
      <c r="AE11" s="146"/>
      <c r="AF11" s="146"/>
      <c r="AG11" s="146" t="s">
        <v>179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70" t="str">
        <f>C11</f>
        <v>Vyhotovení protokolu o vytyčení stavby se seznamem souřadnic vytyčených bodů a jejich polohopisnými (S-JTSK) a výškopisnými (Bpv) hodnotami.</v>
      </c>
      <c r="BB11" s="146"/>
      <c r="BC11" s="146"/>
      <c r="BD11" s="146"/>
      <c r="BE11" s="146"/>
      <c r="BF11" s="146"/>
      <c r="BG11" s="146"/>
      <c r="BH11" s="146"/>
    </row>
    <row r="12" spans="1:60" outlineLevel="1">
      <c r="A12" s="163">
        <v>2</v>
      </c>
      <c r="B12" s="164" t="s">
        <v>181</v>
      </c>
      <c r="C12" s="173" t="s">
        <v>182</v>
      </c>
      <c r="D12" s="165" t="s">
        <v>176</v>
      </c>
      <c r="E12" s="166">
        <v>1</v>
      </c>
      <c r="F12" s="167"/>
      <c r="G12" s="168">
        <f>ROUND(E12*F12,2)</f>
        <v>0</v>
      </c>
      <c r="H12" s="167"/>
      <c r="I12" s="168">
        <f>ROUND(E12*H12,2)</f>
        <v>0</v>
      </c>
      <c r="J12" s="167"/>
      <c r="K12" s="168">
        <f>ROUND(E12*J12,2)</f>
        <v>0</v>
      </c>
      <c r="L12" s="168">
        <v>21</v>
      </c>
      <c r="M12" s="168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68"/>
      <c r="S12" s="168" t="s">
        <v>103</v>
      </c>
      <c r="T12" s="169" t="s">
        <v>129</v>
      </c>
      <c r="U12" s="155">
        <v>0</v>
      </c>
      <c r="V12" s="155">
        <f>ROUND(E12*U12,2)</f>
        <v>0</v>
      </c>
      <c r="W12" s="155"/>
      <c r="X12" s="155" t="s">
        <v>177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178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153"/>
      <c r="B13" s="154"/>
      <c r="C13" s="242" t="s">
        <v>183</v>
      </c>
      <c r="D13" s="243"/>
      <c r="E13" s="243"/>
      <c r="F13" s="243"/>
      <c r="G13" s="243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146"/>
      <c r="AD13" s="146"/>
      <c r="AE13" s="146"/>
      <c r="AF13" s="146"/>
      <c r="AG13" s="146" t="s">
        <v>179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70" t="str">
        <f>C13</f>
        <v>Zaměření a vytýčení stávajících inženýrských sítí v místě stavby z hlediska jejich ochrany při provádění stavby.</v>
      </c>
      <c r="BB13" s="146"/>
      <c r="BC13" s="146"/>
      <c r="BD13" s="146"/>
      <c r="BE13" s="146"/>
      <c r="BF13" s="146"/>
      <c r="BG13" s="146"/>
      <c r="BH13" s="146"/>
    </row>
    <row r="14" spans="1:60" outlineLevel="1">
      <c r="A14" s="163">
        <v>3</v>
      </c>
      <c r="B14" s="164" t="s">
        <v>184</v>
      </c>
      <c r="C14" s="173" t="s">
        <v>185</v>
      </c>
      <c r="D14" s="165" t="s">
        <v>176</v>
      </c>
      <c r="E14" s="166">
        <v>1</v>
      </c>
      <c r="F14" s="167"/>
      <c r="G14" s="168">
        <f>ROUND(E14*F14,2)</f>
        <v>0</v>
      </c>
      <c r="H14" s="167"/>
      <c r="I14" s="168">
        <f>ROUND(E14*H14,2)</f>
        <v>0</v>
      </c>
      <c r="J14" s="167"/>
      <c r="K14" s="168">
        <f>ROUND(E14*J14,2)</f>
        <v>0</v>
      </c>
      <c r="L14" s="168">
        <v>21</v>
      </c>
      <c r="M14" s="168">
        <f>G14*(1+L14/100)</f>
        <v>0</v>
      </c>
      <c r="N14" s="168">
        <v>0</v>
      </c>
      <c r="O14" s="168">
        <f>ROUND(E14*N14,2)</f>
        <v>0</v>
      </c>
      <c r="P14" s="168">
        <v>0</v>
      </c>
      <c r="Q14" s="168">
        <f>ROUND(E14*P14,2)</f>
        <v>0</v>
      </c>
      <c r="R14" s="168"/>
      <c r="S14" s="168" t="s">
        <v>103</v>
      </c>
      <c r="T14" s="169" t="s">
        <v>129</v>
      </c>
      <c r="U14" s="155">
        <v>0</v>
      </c>
      <c r="V14" s="155">
        <f>ROUND(E14*U14,2)</f>
        <v>0</v>
      </c>
      <c r="W14" s="155"/>
      <c r="X14" s="155" t="s">
        <v>177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178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153"/>
      <c r="B15" s="154"/>
      <c r="C15" s="242" t="s">
        <v>186</v>
      </c>
      <c r="D15" s="243"/>
      <c r="E15" s="243"/>
      <c r="F15" s="243"/>
      <c r="G15" s="243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6"/>
      <c r="Z15" s="146"/>
      <c r="AA15" s="146"/>
      <c r="AB15" s="146"/>
      <c r="AC15" s="146"/>
      <c r="AD15" s="146"/>
      <c r="AE15" s="146"/>
      <c r="AF15" s="146"/>
      <c r="AG15" s="146" t="s">
        <v>179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63">
        <v>4</v>
      </c>
      <c r="B16" s="164" t="s">
        <v>187</v>
      </c>
      <c r="C16" s="173" t="s">
        <v>188</v>
      </c>
      <c r="D16" s="165" t="s">
        <v>176</v>
      </c>
      <c r="E16" s="166">
        <v>1</v>
      </c>
      <c r="F16" s="167"/>
      <c r="G16" s="168">
        <f>ROUND(E16*F16,2)</f>
        <v>0</v>
      </c>
      <c r="H16" s="167"/>
      <c r="I16" s="168">
        <f>ROUND(E16*H16,2)</f>
        <v>0</v>
      </c>
      <c r="J16" s="167"/>
      <c r="K16" s="168">
        <f>ROUND(E16*J16,2)</f>
        <v>0</v>
      </c>
      <c r="L16" s="168">
        <v>21</v>
      </c>
      <c r="M16" s="168">
        <f>G16*(1+L16/100)</f>
        <v>0</v>
      </c>
      <c r="N16" s="168">
        <v>0</v>
      </c>
      <c r="O16" s="168">
        <f>ROUND(E16*N16,2)</f>
        <v>0</v>
      </c>
      <c r="P16" s="168">
        <v>0</v>
      </c>
      <c r="Q16" s="168">
        <f>ROUND(E16*P16,2)</f>
        <v>0</v>
      </c>
      <c r="R16" s="168"/>
      <c r="S16" s="168" t="s">
        <v>103</v>
      </c>
      <c r="T16" s="169" t="s">
        <v>129</v>
      </c>
      <c r="U16" s="155">
        <v>0</v>
      </c>
      <c r="V16" s="155">
        <f>ROUND(E16*U16,2)</f>
        <v>0</v>
      </c>
      <c r="W16" s="155"/>
      <c r="X16" s="155" t="s">
        <v>177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178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153"/>
      <c r="B17" s="154"/>
      <c r="C17" s="242" t="s">
        <v>189</v>
      </c>
      <c r="D17" s="243"/>
      <c r="E17" s="243"/>
      <c r="F17" s="243"/>
      <c r="G17" s="243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46"/>
      <c r="Z17" s="146"/>
      <c r="AA17" s="146"/>
      <c r="AB17" s="146"/>
      <c r="AC17" s="146"/>
      <c r="AD17" s="146"/>
      <c r="AE17" s="146"/>
      <c r="AF17" s="146"/>
      <c r="AG17" s="146" t="s">
        <v>179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>
      <c r="A18" s="149" t="s">
        <v>97</v>
      </c>
      <c r="B18" s="150" t="s">
        <v>70</v>
      </c>
      <c r="C18" s="172" t="s">
        <v>28</v>
      </c>
      <c r="D18" s="159"/>
      <c r="E18" s="160"/>
      <c r="F18" s="161"/>
      <c r="G18" s="161">
        <f>SUMIF(AG19:AG22,"&lt;&gt;NOR",G19:G22)</f>
        <v>0</v>
      </c>
      <c r="H18" s="161"/>
      <c r="I18" s="161">
        <f>SUM(I19:I22)</f>
        <v>0</v>
      </c>
      <c r="J18" s="161"/>
      <c r="K18" s="161">
        <f>SUM(K19:K22)</f>
        <v>0</v>
      </c>
      <c r="L18" s="161"/>
      <c r="M18" s="161">
        <f>SUM(M19:M22)</f>
        <v>0</v>
      </c>
      <c r="N18" s="161"/>
      <c r="O18" s="161">
        <f>SUM(O19:O22)</f>
        <v>0</v>
      </c>
      <c r="P18" s="161"/>
      <c r="Q18" s="161">
        <f>SUM(Q19:Q22)</f>
        <v>0</v>
      </c>
      <c r="R18" s="161"/>
      <c r="S18" s="161"/>
      <c r="T18" s="162"/>
      <c r="U18" s="158"/>
      <c r="V18" s="158">
        <f>SUM(V19:V22)</f>
        <v>0</v>
      </c>
      <c r="W18" s="158"/>
      <c r="X18" s="158"/>
      <c r="AG18" t="s">
        <v>98</v>
      </c>
    </row>
    <row r="19" spans="1:60" outlineLevel="1">
      <c r="A19" s="163">
        <v>5</v>
      </c>
      <c r="B19" s="164" t="s">
        <v>51</v>
      </c>
      <c r="C19" s="173" t="s">
        <v>190</v>
      </c>
      <c r="D19" s="165" t="s">
        <v>143</v>
      </c>
      <c r="E19" s="166">
        <v>1</v>
      </c>
      <c r="F19" s="167"/>
      <c r="G19" s="168">
        <f>ROUND(E19*F19,2)</f>
        <v>0</v>
      </c>
      <c r="H19" s="167"/>
      <c r="I19" s="168">
        <f>ROUND(E19*H19,2)</f>
        <v>0</v>
      </c>
      <c r="J19" s="167"/>
      <c r="K19" s="168">
        <f>ROUND(E19*J19,2)</f>
        <v>0</v>
      </c>
      <c r="L19" s="168">
        <v>21</v>
      </c>
      <c r="M19" s="168">
        <f>G19*(1+L19/100)</f>
        <v>0</v>
      </c>
      <c r="N19" s="168">
        <v>0</v>
      </c>
      <c r="O19" s="168">
        <f>ROUND(E19*N19,2)</f>
        <v>0</v>
      </c>
      <c r="P19" s="168">
        <v>0</v>
      </c>
      <c r="Q19" s="168">
        <f>ROUND(E19*P19,2)</f>
        <v>0</v>
      </c>
      <c r="R19" s="168"/>
      <c r="S19" s="168" t="s">
        <v>128</v>
      </c>
      <c r="T19" s="169" t="s">
        <v>129</v>
      </c>
      <c r="U19" s="155">
        <v>0</v>
      </c>
      <c r="V19" s="155">
        <f>ROUND(E19*U19,2)</f>
        <v>0</v>
      </c>
      <c r="W19" s="155"/>
      <c r="X19" s="155" t="s">
        <v>105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106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63">
        <v>6</v>
      </c>
      <c r="B20" s="164" t="s">
        <v>191</v>
      </c>
      <c r="C20" s="173" t="s">
        <v>192</v>
      </c>
      <c r="D20" s="165" t="s">
        <v>176</v>
      </c>
      <c r="E20" s="166">
        <v>1</v>
      </c>
      <c r="F20" s="167"/>
      <c r="G20" s="168">
        <f>ROUND(E20*F20,2)</f>
        <v>0</v>
      </c>
      <c r="H20" s="167"/>
      <c r="I20" s="168">
        <f>ROUND(E20*H20,2)</f>
        <v>0</v>
      </c>
      <c r="J20" s="167"/>
      <c r="K20" s="168">
        <f>ROUND(E20*J20,2)</f>
        <v>0</v>
      </c>
      <c r="L20" s="168">
        <v>21</v>
      </c>
      <c r="M20" s="168">
        <f>G20*(1+L20/100)</f>
        <v>0</v>
      </c>
      <c r="N20" s="168">
        <v>0</v>
      </c>
      <c r="O20" s="168">
        <f>ROUND(E20*N20,2)</f>
        <v>0</v>
      </c>
      <c r="P20" s="168">
        <v>0</v>
      </c>
      <c r="Q20" s="168">
        <f>ROUND(E20*P20,2)</f>
        <v>0</v>
      </c>
      <c r="R20" s="168"/>
      <c r="S20" s="168" t="s">
        <v>103</v>
      </c>
      <c r="T20" s="169" t="s">
        <v>129</v>
      </c>
      <c r="U20" s="155">
        <v>0</v>
      </c>
      <c r="V20" s="155">
        <f>ROUND(E20*U20,2)</f>
        <v>0</v>
      </c>
      <c r="W20" s="155"/>
      <c r="X20" s="155" t="s">
        <v>177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178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153"/>
      <c r="B21" s="154"/>
      <c r="C21" s="242" t="s">
        <v>193</v>
      </c>
      <c r="D21" s="243"/>
      <c r="E21" s="243"/>
      <c r="F21" s="243"/>
      <c r="G21" s="243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179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70" t="str">
        <f>C21</f>
        <v>Náklady na vyhotovení dokumentace skutečného provedení stavby a její předání objednateli v požadované formě a požadovaném počtu.</v>
      </c>
      <c r="BB21" s="146"/>
      <c r="BC21" s="146"/>
      <c r="BD21" s="146"/>
      <c r="BE21" s="146"/>
      <c r="BF21" s="146"/>
      <c r="BG21" s="146"/>
      <c r="BH21" s="146"/>
    </row>
    <row r="22" spans="1:60" outlineLevel="1">
      <c r="A22" s="163">
        <v>7</v>
      </c>
      <c r="B22" s="164" t="s">
        <v>48</v>
      </c>
      <c r="C22" s="173" t="s">
        <v>194</v>
      </c>
      <c r="D22" s="165" t="s">
        <v>143</v>
      </c>
      <c r="E22" s="166">
        <v>1</v>
      </c>
      <c r="F22" s="167"/>
      <c r="G22" s="168">
        <f>ROUND(E22*F22,2)</f>
        <v>0</v>
      </c>
      <c r="H22" s="167"/>
      <c r="I22" s="168">
        <f>ROUND(E22*H22,2)</f>
        <v>0</v>
      </c>
      <c r="J22" s="167"/>
      <c r="K22" s="168">
        <f>ROUND(E22*J22,2)</f>
        <v>0</v>
      </c>
      <c r="L22" s="168">
        <v>21</v>
      </c>
      <c r="M22" s="168">
        <f>G22*(1+L22/100)</f>
        <v>0</v>
      </c>
      <c r="N22" s="168">
        <v>0</v>
      </c>
      <c r="O22" s="168">
        <f>ROUND(E22*N22,2)</f>
        <v>0</v>
      </c>
      <c r="P22" s="168">
        <v>0</v>
      </c>
      <c r="Q22" s="168">
        <f>ROUND(E22*P22,2)</f>
        <v>0</v>
      </c>
      <c r="R22" s="168"/>
      <c r="S22" s="168" t="s">
        <v>128</v>
      </c>
      <c r="T22" s="169" t="s">
        <v>129</v>
      </c>
      <c r="U22" s="155">
        <v>0</v>
      </c>
      <c r="V22" s="155">
        <f>ROUND(E22*U22,2)</f>
        <v>0</v>
      </c>
      <c r="W22" s="155"/>
      <c r="X22" s="155" t="s">
        <v>177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178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>
      <c r="A23" s="3"/>
      <c r="B23" s="4"/>
      <c r="C23" s="175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84</v>
      </c>
    </row>
    <row r="24" spans="1:60">
      <c r="A24" s="149"/>
      <c r="B24" s="150" t="s">
        <v>29</v>
      </c>
      <c r="C24" s="172"/>
      <c r="D24" s="151"/>
      <c r="E24" s="152"/>
      <c r="F24" s="152"/>
      <c r="G24" s="171">
        <f>G8+G18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172</v>
      </c>
    </row>
    <row r="25" spans="1:60">
      <c r="C25" s="176"/>
      <c r="D25" s="10"/>
      <c r="AG25" t="s">
        <v>173</v>
      </c>
    </row>
    <row r="26" spans="1:60">
      <c r="D26" s="10"/>
    </row>
    <row r="27" spans="1:60">
      <c r="D27" s="10"/>
    </row>
    <row r="28" spans="1:60">
      <c r="D28" s="10"/>
    </row>
    <row r="29" spans="1:60">
      <c r="D29" s="10"/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10">
    <mergeCell ref="A1:G1"/>
    <mergeCell ref="C2:G2"/>
    <mergeCell ref="C3:G3"/>
    <mergeCell ref="C4:G4"/>
    <mergeCell ref="C17:G17"/>
    <mergeCell ref="C21:G21"/>
    <mergeCell ref="C10:G10"/>
    <mergeCell ref="C11:G11"/>
    <mergeCell ref="C13:G13"/>
    <mergeCell ref="C15:G15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1 Pol</vt:lpstr>
      <vt:lpstr>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'1 2 Pol'!Názvy_tisku</vt:lpstr>
      <vt:lpstr>oadresa</vt:lpstr>
      <vt:lpstr>Stavba!Objednatel</vt:lpstr>
      <vt:lpstr>Stavba!Objekt</vt:lpstr>
      <vt:lpstr>'1 1 Pol'!Oblast_tisku</vt:lpstr>
      <vt:lpstr>'1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2019-03-19T12:27:02Z</cp:lastPrinted>
  <dcterms:created xsi:type="dcterms:W3CDTF">2009-04-08T07:15:50Z</dcterms:created>
  <dcterms:modified xsi:type="dcterms:W3CDTF">2021-03-02T10:14:16Z</dcterms:modified>
</cp:coreProperties>
</file>