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<sst xmlns="http://schemas.openxmlformats.org/spreadsheetml/2006/main" count="234" uniqueCount="163">
  <si>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</si>
  <si>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</si>
  <si>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</si>
  <si>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</si>
  <si>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</si>
  <si>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</si>
  <si>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</si>
  <si>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</si>
  <si>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</si>
  <si>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</si>
  <si>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</si>
  <si>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</si>
  <si>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</si>
  <si>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</si>
  <si>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</si>
  <si>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</si>
  <si>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</si>
  <si>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</si>
  <si>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</si>
  <si>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</si>
  <si>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</si>
  <si>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</si>
  <si>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</si>
  <si>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</si>
  <si>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Objekt</t>
  </si>
  <si>
    <t>Kód</t>
  </si>
  <si>
    <t>979082313R00</t>
  </si>
  <si>
    <t>979095312R00</t>
  </si>
  <si>
    <t>979082213R00</t>
  </si>
  <si>
    <t>979082219R00</t>
  </si>
  <si>
    <t>113107222R00</t>
  </si>
  <si>
    <t>113107241R00</t>
  </si>
  <si>
    <t>113107211R00</t>
  </si>
  <si>
    <t>18</t>
  </si>
  <si>
    <t>181203111R00</t>
  </si>
  <si>
    <t>182001112R00</t>
  </si>
  <si>
    <t>56</t>
  </si>
  <si>
    <t>56497-1415VD</t>
  </si>
  <si>
    <t>57</t>
  </si>
  <si>
    <t>574391111R00</t>
  </si>
  <si>
    <t>87</t>
  </si>
  <si>
    <t>870211111R00</t>
  </si>
  <si>
    <t>871313121RT2</t>
  </si>
  <si>
    <t>89</t>
  </si>
  <si>
    <t>894431192RAB</t>
  </si>
  <si>
    <t>91</t>
  </si>
  <si>
    <t>919735112R00</t>
  </si>
  <si>
    <t>H22</t>
  </si>
  <si>
    <t>998225111R00</t>
  </si>
  <si>
    <t>M46</t>
  </si>
  <si>
    <t>460010022RT2</t>
  </si>
  <si>
    <t>Oprava komunikace Olešná</t>
  </si>
  <si>
    <t>Zkrácený popis</t>
  </si>
  <si>
    <t>Přesuny sutí</t>
  </si>
  <si>
    <t>Vodorovná doprava suti a hmot po suchu do 1000 m</t>
  </si>
  <si>
    <t>Naložení a složení suti a vybouraných hmot</t>
  </si>
  <si>
    <t>Vodorovná doprava recyklátu  po suchu ze skládky  do 1 km bez naložení, ale se složením</t>
  </si>
  <si>
    <t>Příplatek za dopravu recyklátu po suchu za další 1 km  -   4 x - další 4 km</t>
  </si>
  <si>
    <t>Přípravné a přidružené práce</t>
  </si>
  <si>
    <t>Odstranění podkladu nad 200 m2,kam.drcené tl.15 cm</t>
  </si>
  <si>
    <t>Odstranění podkladu nad 200 m2, živičného tl.5 cm</t>
  </si>
  <si>
    <t>Odstranění podkladu nad 200 m2,kam.těžené tl.10 cm (resp.odkopávka terénu)</t>
  </si>
  <si>
    <t>Povrchové úpravy terénu</t>
  </si>
  <si>
    <t>Úprava pláně po odstranění stávajících vrstev komunikace, hor. 1 - 5 se zhutněním</t>
  </si>
  <si>
    <t>Plošná úprava terénu, nerovnosti do 10 cm v rovině i svahu</t>
  </si>
  <si>
    <t>Podkladní vrstvy komunikací a zpevněných ploch</t>
  </si>
  <si>
    <t>Podklad nebo podsyp z asfaltového recyklátu tl.250 mm po zhutnění, bez dodávky recyklátu</t>
  </si>
  <si>
    <t>Kryty štěrkových a živičných pozemních komunikací a zpevněných ploch</t>
  </si>
  <si>
    <t>Makadam penetr.hrubý, kamen.hrubé z asfaltu, 10 cm</t>
  </si>
  <si>
    <t>Potrubí z trub plastických, skleněných a čedičových</t>
  </si>
  <si>
    <t>Montáž přípojky od uluční  vpusti  DN 160 na potrubí z PVC DN 400</t>
  </si>
  <si>
    <t>Montáž trub z tvrdého PVC, gumový kroužek, DN 150, včetně dodávky trub PVC hrdlových 160x4,0x5000</t>
  </si>
  <si>
    <t>Ostatní konstrukce a práce na trubním vedení</t>
  </si>
  <si>
    <t>Silniční vpusť bez sifonu, DN 315,vyústění 160 dešť. mříž,šedá litina, čtverc. 40t (Osazení plastové silniční vpustě ,dno je součástí vpustě),</t>
  </si>
  <si>
    <t>Doplňující konstrukce a práce na pozemních komunikacích a zpevněných plochách</t>
  </si>
  <si>
    <t>Řezání stávajícího živičného krytu tl.  do 10 cm plocha S 1</t>
  </si>
  <si>
    <t>Komunikace pozemní a letiště</t>
  </si>
  <si>
    <t>Přesun hmot, pozemní komunikace, kryt živičný</t>
  </si>
  <si>
    <t>Zemní práce při montážích</t>
  </si>
  <si>
    <t>Vytýčení tras inženýrských sítí podél silnice</t>
  </si>
  <si>
    <t>Doba výstavby:</t>
  </si>
  <si>
    <t>Začátek výstavby:</t>
  </si>
  <si>
    <t>Konec výstavby:</t>
  </si>
  <si>
    <t>Zpracováno dne:</t>
  </si>
  <si>
    <t>M.j.</t>
  </si>
  <si>
    <t>t</t>
  </si>
  <si>
    <t>m2</t>
  </si>
  <si>
    <t>kus</t>
  </si>
  <si>
    <t>m</t>
  </si>
  <si>
    <t>km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</si>
  <si>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</si>
  <si>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</si>
  <si>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</si>
  <si>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</si>
  <si>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</si>
  <si>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</si>
  <si>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</si>
  <si>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</si>
  <si>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</si>
  <si>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</si>
  <si>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</si>
  <si>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Ing. Zdeněk Kocián, Slatiňany</t>
  </si>
  <si>
    <t>dle výběru zhotovitele</t>
  </si>
  <si>
    <t>Celkem</t>
  </si>
  <si>
    <t>Hmotnost (t)</t>
  </si>
  <si>
    <t>Přesuny</t>
  </si>
  <si>
    <t>Typ skupiny</t>
  </si>
  <si>
    <t>OM</t>
  </si>
  <si>
    <t>HS</t>
  </si>
  <si>
    <t>PR</t>
  </si>
  <si>
    <t>MP</t>
  </si>
  <si>
    <t>HSV mat</t>
  </si>
  <si>
    <t>HSV prac</t>
  </si>
  <si>
    <t>PSV mat</t>
  </si>
  <si>
    <t>PSV prac</t>
  </si>
  <si>
    <t>Mont mat</t>
  </si>
  <si>
    <t>Mont prac</t>
  </si>
  <si>
    <t>Ostatní mat.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</si>
  <si>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</si>
  <si>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</si>
  <si>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</si>
  <si>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</si>
  <si>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</si>
  <si>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</si>
  <si>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</si>
  <si>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</si>
  <si>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</si>
  <si>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</si>
  <si>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</si>
  <si>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</si>
  <si>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</si>
  <si>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</si>
  <si>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</si>
  <si>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</si>
  <si>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</si>
  <si>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</si>
  <si>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</si>
  <si>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</si>
  <si>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</si>
  <si>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</si>
  <si>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</si>
  <si>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</si>
  <si>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</si>
  <si>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</si>
  <si>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</si>
  <si>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</si>
  <si>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</si>
  <si>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</si>
  <si>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</si>
  <si>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</si>
  <si>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</si>
  <si>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</si>
  <si>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</si>
  <si>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</si>
  <si>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Základ 15%</t>
  </si>
  <si>
    <t>Základ 21%</t>
  </si>
  <si>
    <t>DPH 15%</t>
  </si>
  <si>
    <t>DPH 21%</t>
  </si>
  <si>
    <t>573411113R00</t>
  </si>
  <si>
    <t>Nátěr živičný s posypem 1,25 kg/m2</t>
  </si>
  <si>
    <t>573411115R00</t>
  </si>
  <si>
    <t>Nátěr živičný s posypem 1,80 kg/m2</t>
  </si>
  <si>
    <t>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</si>
</sst>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4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7" fillId="33" borderId="24" xfId="0" applyNumberFormat="1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>
      <alignment horizontal="left" vertical="center"/>
      <protection/>
    </xf>
    <xf numFmtId="49" fontId="8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9" fillId="0" borderId="24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right" vertical="center"/>
      <protection/>
    </xf>
    <xf numFmtId="0" fontId="8" fillId="33" borderId="29" xfId="0" applyNumberFormat="1" applyFont="1" applyFill="1" applyBorder="1" applyAlignment="1" applyProtection="1">
      <alignment horizontal="righ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9" fillId="0" borderId="24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4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29" xfId="0" applyNumberFormat="1" applyFont="1" applyFill="1" applyBorder="1" applyAlignment="1" applyProtection="1">
      <alignment horizontal="left" vertical="center"/>
      <protection/>
    </xf>
    <xf numFmtId="49" fontId="10" fillId="0" borderId="41" xfId="0" applyNumberFormat="1" applyFont="1" applyFill="1" applyBorder="1" applyAlignment="1" applyProtection="1">
      <alignment horizontal="left" vertical="center"/>
      <protection/>
    </xf>
    <xf numFmtId="0" fontId="10" fillId="0" borderId="29" xfId="0" applyNumberFormat="1" applyFont="1" applyFill="1" applyBorder="1" applyAlignment="1" applyProtection="1">
      <alignment horizontal="left" vertical="center"/>
      <protection/>
    </xf>
    <xf numFmtId="49" fontId="8" fillId="33" borderId="41" xfId="0" applyNumberFormat="1" applyFont="1" applyFill="1" applyBorder="1" applyAlignment="1" applyProtection="1">
      <alignment horizontal="left" vertical="center"/>
      <protection/>
    </xf>
    <xf numFmtId="0" fontId="8" fillId="33" borderId="27" xfId="0" applyNumberFormat="1" applyFont="1" applyFill="1" applyBorder="1" applyAlignment="1" applyProtection="1">
      <alignment horizontal="left" vertical="center"/>
      <protection/>
    </xf>
    <xf numFmtId="49" fontId="8" fillId="0" borderId="41" xfId="0" applyNumberFormat="1" applyFont="1" applyFill="1" applyBorder="1" applyAlignment="1" applyProtection="1">
      <alignment horizontal="left" vertical="center"/>
      <protection/>
    </xf>
    <xf numFmtId="0" fontId="8" fillId="0" borderId="29" xfId="0" applyNumberFormat="1" applyFont="1" applyFill="1" applyBorder="1" applyAlignment="1" applyProtection="1">
      <alignment horizontal="left" vertical="center"/>
      <protection/>
    </xf>
    <xf numFmtId="49" fontId="9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43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31" xfId="0" applyNumberFormat="1" applyFont="1" applyFill="1" applyBorder="1" applyAlignment="1" applyProtection="1">
      <alignment horizontal="left" vertical="center"/>
      <protection/>
    </xf>
    <xf numFmtId="0" fontId="9" fillId="0" borderId="45" xfId="0" applyNumberFormat="1" applyFont="1" applyFill="1" applyBorder="1" applyAlignment="1" applyProtection="1">
      <alignment horizontal="left" vertical="center"/>
      <protection/>
    </xf>
    <xf numFmtId="49" fontId="9" fillId="0" borderId="23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6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1"/>
  <sheetViews>
    <sheetView zoomScalePageLayoutView="0" workbookViewId="0" topLeftCell="A1">
      <selection activeCell="A40" sqref="A40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115.00390625" style="0" customWidth="1"/>
    <col min="5" max="5" width="4.28125" style="0" customWidth="1"/>
    <col min="6" max="6" width="10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2.75">
      <c r="A2" s="50" t="s">
        <v>1</v>
      </c>
      <c r="B2" s="46"/>
      <c r="C2" s="46"/>
      <c r="D2" s="54" t="s">
        <v>51</v>
      </c>
      <c r="E2" s="45" t="s">
        <v>80</v>
      </c>
      <c r="F2" s="46"/>
      <c r="G2" s="45"/>
      <c r="H2" s="46"/>
      <c r="I2" s="45" t="s">
        <v>96</v>
      </c>
      <c r="J2" s="45"/>
      <c r="K2" s="46"/>
      <c r="L2" s="56"/>
      <c r="M2" s="23"/>
    </row>
    <row r="3" spans="1:13" ht="12.75">
      <c r="A3" s="51"/>
      <c r="B3" s="43"/>
      <c r="C3" s="43"/>
      <c r="D3" s="55"/>
      <c r="E3" s="43"/>
      <c r="F3" s="43"/>
      <c r="G3" s="43"/>
      <c r="H3" s="43"/>
      <c r="I3" s="43"/>
      <c r="J3" s="43"/>
      <c r="K3" s="43"/>
      <c r="L3" s="57"/>
      <c r="M3" s="23"/>
    </row>
    <row r="4" spans="1:13" ht="12.75">
      <c r="A4" s="52" t="s">
        <v>2</v>
      </c>
      <c r="B4" s="43"/>
      <c r="C4" s="43"/>
      <c r="D4" s="42"/>
      <c r="E4" s="42" t="s">
        <v>81</v>
      </c>
      <c r="F4" s="43"/>
      <c r="G4" s="42" t="s">
        <v>5</v>
      </c>
      <c r="H4" s="43"/>
      <c r="I4" s="42" t="s">
        <v>97</v>
      </c>
      <c r="J4" s="42" t="s">
        <v>101</v>
      </c>
      <c r="K4" s="43"/>
      <c r="L4" s="57"/>
      <c r="M4" s="23"/>
    </row>
    <row r="5" spans="1:13" ht="12.75">
      <c r="A5" s="51"/>
      <c r="B5" s="43"/>
      <c r="C5" s="43"/>
      <c r="D5" s="43"/>
      <c r="E5" s="43"/>
      <c r="F5" s="43"/>
      <c r="G5" s="43"/>
      <c r="H5" s="43"/>
      <c r="I5" s="43"/>
      <c r="J5" s="43"/>
      <c r="K5" s="43"/>
      <c r="L5" s="57"/>
      <c r="M5" s="23"/>
    </row>
    <row r="6" spans="1:13" ht="12.75">
      <c r="A6" s="52" t="s">
        <v>3</v>
      </c>
      <c r="B6" s="43"/>
      <c r="C6" s="43"/>
      <c r="D6" s="42"/>
      <c r="E6" s="42" t="s">
        <v>82</v>
      </c>
      <c r="F6" s="43"/>
      <c r="G6" s="43"/>
      <c r="H6" s="43"/>
      <c r="I6" s="42" t="s">
        <v>98</v>
      </c>
      <c r="J6" s="42" t="s">
        <v>102</v>
      </c>
      <c r="K6" s="43"/>
      <c r="L6" s="57"/>
      <c r="M6" s="23"/>
    </row>
    <row r="7" spans="1:13" ht="12.75">
      <c r="A7" s="51"/>
      <c r="B7" s="43"/>
      <c r="C7" s="43"/>
      <c r="D7" s="43"/>
      <c r="E7" s="43"/>
      <c r="F7" s="43"/>
      <c r="G7" s="43"/>
      <c r="H7" s="43"/>
      <c r="I7" s="43"/>
      <c r="J7" s="43"/>
      <c r="K7" s="43"/>
      <c r="L7" s="57"/>
      <c r="M7" s="23"/>
    </row>
    <row r="8" spans="1:13" ht="12.75">
      <c r="A8" s="52" t="s">
        <v>4</v>
      </c>
      <c r="B8" s="43"/>
      <c r="C8" s="43"/>
      <c r="D8" s="42"/>
      <c r="E8" s="42" t="s">
        <v>83</v>
      </c>
      <c r="F8" s="43"/>
      <c r="G8" s="47">
        <v>41670</v>
      </c>
      <c r="H8" s="43"/>
      <c r="I8" s="42" t="s">
        <v>99</v>
      </c>
      <c r="J8" s="42"/>
      <c r="K8" s="43"/>
      <c r="L8" s="57"/>
      <c r="M8" s="23"/>
    </row>
    <row r="9" spans="1:13" ht="12.75">
      <c r="A9" s="53"/>
      <c r="B9" s="44"/>
      <c r="C9" s="44"/>
      <c r="D9" s="44"/>
      <c r="E9" s="44"/>
      <c r="F9" s="44"/>
      <c r="G9" s="44"/>
      <c r="H9" s="44"/>
      <c r="I9" s="44"/>
      <c r="J9" s="44"/>
      <c r="K9" s="44"/>
      <c r="L9" s="58"/>
      <c r="M9" s="23"/>
    </row>
    <row r="10" spans="1:13" ht="12.75">
      <c r="A10" s="1" t="s">
        <v>5</v>
      </c>
      <c r="B10" s="8" t="s">
        <v>5</v>
      </c>
      <c r="C10" s="8" t="s">
        <v>5</v>
      </c>
      <c r="D10" s="8" t="s">
        <v>5</v>
      </c>
      <c r="E10" s="8" t="s">
        <v>5</v>
      </c>
      <c r="F10" s="8" t="s">
        <v>5</v>
      </c>
      <c r="G10" s="15" t="s">
        <v>91</v>
      </c>
      <c r="H10" s="61" t="s">
        <v>93</v>
      </c>
      <c r="I10" s="62"/>
      <c r="J10" s="63"/>
      <c r="K10" s="61" t="s">
        <v>104</v>
      </c>
      <c r="L10" s="63"/>
      <c r="M10" s="24"/>
    </row>
    <row r="11" spans="1:24" ht="12.75">
      <c r="A11" s="2" t="s">
        <v>6</v>
      </c>
      <c r="B11" s="9" t="s">
        <v>24</v>
      </c>
      <c r="C11" s="9" t="s">
        <v>25</v>
      </c>
      <c r="D11" s="9" t="s">
        <v>52</v>
      </c>
      <c r="E11" s="9" t="s">
        <v>84</v>
      </c>
      <c r="F11" s="12" t="s">
        <v>90</v>
      </c>
      <c r="G11" s="16" t="s">
        <v>92</v>
      </c>
      <c r="H11" s="18" t="s">
        <v>94</v>
      </c>
      <c r="I11" s="19" t="s">
        <v>100</v>
      </c>
      <c r="J11" s="20" t="s">
        <v>103</v>
      </c>
      <c r="K11" s="18" t="s">
        <v>91</v>
      </c>
      <c r="L11" s="20" t="s">
        <v>103</v>
      </c>
      <c r="M11" s="24"/>
      <c r="P11" s="22" t="s">
        <v>105</v>
      </c>
      <c r="Q11" s="22" t="s">
        <v>106</v>
      </c>
      <c r="R11" s="22" t="s">
        <v>111</v>
      </c>
      <c r="S11" s="22" t="s">
        <v>112</v>
      </c>
      <c r="T11" s="22" t="s">
        <v>113</v>
      </c>
      <c r="U11" s="22" t="s">
        <v>114</v>
      </c>
      <c r="V11" s="22" t="s">
        <v>115</v>
      </c>
      <c r="W11" s="22" t="s">
        <v>116</v>
      </c>
      <c r="X11" s="22" t="s">
        <v>117</v>
      </c>
    </row>
    <row r="12" spans="1:37" ht="12.75">
      <c r="A12" s="3"/>
      <c r="B12" s="3"/>
      <c r="C12" s="10"/>
      <c r="D12" s="64" t="s">
        <v>53</v>
      </c>
      <c r="E12" s="65"/>
      <c r="F12" s="65"/>
      <c r="G12" s="65"/>
      <c r="H12" s="27">
        <f>SUM(H13:H16)</f>
        <v>0</v>
      </c>
      <c r="I12" s="27">
        <f>SUM(I13:I16)</f>
        <v>0</v>
      </c>
      <c r="J12" s="27">
        <f>H12+I12</f>
        <v>0</v>
      </c>
      <c r="K12" s="21"/>
      <c r="L12" s="27">
        <f>SUM(L13:L16)</f>
        <v>0</v>
      </c>
      <c r="P12" s="28">
        <f>IF(Q12="PR",J12,SUM(O13:O16))</f>
        <v>0</v>
      </c>
      <c r="Q12" s="22" t="s">
        <v>107</v>
      </c>
      <c r="R12" s="28">
        <f>IF(Q12="HS",H12,0)</f>
        <v>0</v>
      </c>
      <c r="S12" s="28">
        <f>IF(Q12="HS",I12-P12,0)</f>
        <v>0</v>
      </c>
      <c r="T12" s="28">
        <f>IF(Q12="PS",H12,0)</f>
        <v>0</v>
      </c>
      <c r="U12" s="28">
        <f>IF(Q12="PS",I12-P12,0)</f>
        <v>0</v>
      </c>
      <c r="V12" s="28">
        <f>IF(Q12="MP",H12,0)</f>
        <v>0</v>
      </c>
      <c r="W12" s="28">
        <f>IF(Q12="MP",I12-P12,0)</f>
        <v>0</v>
      </c>
      <c r="X12" s="28">
        <f>IF(Q12="OM",H12,0)</f>
        <v>0</v>
      </c>
      <c r="Y12" s="22"/>
      <c r="AI12" s="28">
        <f>SUM(Z13:Z16)</f>
        <v>0</v>
      </c>
      <c r="AJ12" s="28">
        <f>SUM(AA13:AA16)</f>
        <v>0</v>
      </c>
      <c r="AK12" s="28">
        <f>SUM(AB13:AB16)</f>
        <v>0</v>
      </c>
    </row>
    <row r="13" spans="1:32" ht="12.75">
      <c r="A13" s="4" t="s">
        <v>7</v>
      </c>
      <c r="B13" s="4"/>
      <c r="C13" s="4" t="s">
        <v>26</v>
      </c>
      <c r="D13" s="4" t="s">
        <v>54</v>
      </c>
      <c r="E13" s="4" t="s">
        <v>85</v>
      </c>
      <c r="F13" s="13">
        <v>286.926</v>
      </c>
      <c r="H13" s="13">
        <f>ROUND(F13*AE13,2)</f>
        <v>0</v>
      </c>
      <c r="I13" s="13">
        <f>J13-H13</f>
        <v>0</v>
      </c>
      <c r="J13" s="13">
        <f>ROUND(F13*G13,2)</f>
        <v>0</v>
      </c>
      <c r="K13" s="13">
        <v>0</v>
      </c>
      <c r="L13" s="13">
        <f>F13*K13</f>
        <v>0</v>
      </c>
      <c r="N13" s="25" t="s">
        <v>11</v>
      </c>
      <c r="O13" s="13">
        <f>IF(N13="5",I13,0)</f>
        <v>0</v>
      </c>
      <c r="Z13" s="13">
        <f>IF(AD13=0,J13,0)</f>
        <v>0</v>
      </c>
      <c r="AA13" s="13">
        <f>IF(AD13=14,J13,0)</f>
        <v>0</v>
      </c>
      <c r="AB13" s="13">
        <f>IF(AD13=20,J13,0)</f>
        <v>0</v>
      </c>
      <c r="AD13" s="26">
        <v>0</v>
      </c>
      <c r="AE13" s="26">
        <f>G13*0</f>
        <v>0</v>
      </c>
      <c r="AF13" s="26">
        <f>G13*(1-0)</f>
        <v>0</v>
      </c>
    </row>
    <row r="14" spans="1:32" ht="12.75">
      <c r="A14" s="4" t="s">
        <v>8</v>
      </c>
      <c r="B14" s="4"/>
      <c r="C14" s="4" t="s">
        <v>27</v>
      </c>
      <c r="D14" s="4" t="s">
        <v>55</v>
      </c>
      <c r="E14" s="4" t="s">
        <v>85</v>
      </c>
      <c r="F14" s="13">
        <v>286.926</v>
      </c>
      <c r="H14" s="13">
        <f>ROUND(F14*AE14,2)</f>
        <v>0</v>
      </c>
      <c r="I14" s="13">
        <f>J14-H14</f>
        <v>0</v>
      </c>
      <c r="J14" s="13">
        <f>ROUND(F14*G14,2)</f>
        <v>0</v>
      </c>
      <c r="K14" s="13">
        <v>0</v>
      </c>
      <c r="L14" s="13">
        <f>F14*K14</f>
        <v>0</v>
      </c>
      <c r="N14" s="25" t="s">
        <v>11</v>
      </c>
      <c r="O14" s="13">
        <f>IF(N14="5",I14,0)</f>
        <v>0</v>
      </c>
      <c r="Z14" s="13">
        <f>IF(AD14=0,J14,0)</f>
        <v>0</v>
      </c>
      <c r="AA14" s="13">
        <f>IF(AD14=14,J14,0)</f>
        <v>0</v>
      </c>
      <c r="AB14" s="13">
        <f>IF(AD14=20,J14,0)</f>
        <v>0</v>
      </c>
      <c r="AD14" s="26">
        <v>0</v>
      </c>
      <c r="AE14" s="26">
        <f>G14*0</f>
        <v>0</v>
      </c>
      <c r="AF14" s="26">
        <f>G14*(1-0)</f>
        <v>0</v>
      </c>
    </row>
    <row r="15" spans="1:32" ht="12.75">
      <c r="A15" s="4" t="s">
        <v>9</v>
      </c>
      <c r="B15" s="4"/>
      <c r="C15" s="4" t="s">
        <v>28</v>
      </c>
      <c r="D15" s="4" t="s">
        <v>56</v>
      </c>
      <c r="E15" s="4" t="s">
        <v>85</v>
      </c>
      <c r="F15" s="13">
        <v>265</v>
      </c>
      <c r="H15" s="13">
        <f>ROUND(F15*AE15,2)</f>
        <v>0</v>
      </c>
      <c r="I15" s="13">
        <f>J15-H15</f>
        <v>0</v>
      </c>
      <c r="J15" s="13">
        <f>ROUND(F15*G15,2)</f>
        <v>0</v>
      </c>
      <c r="K15" s="13">
        <v>0</v>
      </c>
      <c r="L15" s="13">
        <f>F15*K15</f>
        <v>0</v>
      </c>
      <c r="N15" s="25" t="s">
        <v>11</v>
      </c>
      <c r="O15" s="13">
        <f>IF(N15="5",I15,0)</f>
        <v>0</v>
      </c>
      <c r="Z15" s="13">
        <f>IF(AD15=0,J15,0)</f>
        <v>0</v>
      </c>
      <c r="AA15" s="13">
        <f>IF(AD15=14,J15,0)</f>
        <v>0</v>
      </c>
      <c r="AB15" s="13">
        <f>IF(AD15=20,J15,0)</f>
        <v>0</v>
      </c>
      <c r="AD15" s="26">
        <v>0</v>
      </c>
      <c r="AE15" s="26">
        <f>G15*0</f>
        <v>0</v>
      </c>
      <c r="AF15" s="26">
        <f>G15*(1-0)</f>
        <v>0</v>
      </c>
    </row>
    <row r="16" spans="1:32" ht="12.75">
      <c r="A16" s="4" t="s">
        <v>10</v>
      </c>
      <c r="B16" s="4"/>
      <c r="C16" s="4" t="s">
        <v>29</v>
      </c>
      <c r="D16" s="4" t="s">
        <v>57</v>
      </c>
      <c r="E16" s="4" t="s">
        <v>85</v>
      </c>
      <c r="F16" s="13">
        <v>1060</v>
      </c>
      <c r="H16" s="13">
        <f>ROUND(F16*AE16,2)</f>
        <v>0</v>
      </c>
      <c r="I16" s="13">
        <f>J16-H16</f>
        <v>0</v>
      </c>
      <c r="J16" s="13">
        <f>ROUND(F16*G16,2)</f>
        <v>0</v>
      </c>
      <c r="K16" s="13">
        <v>0</v>
      </c>
      <c r="L16" s="13">
        <f>F16*K16</f>
        <v>0</v>
      </c>
      <c r="N16" s="25" t="s">
        <v>11</v>
      </c>
      <c r="O16" s="13">
        <f>IF(N16="5",I16,0)</f>
        <v>0</v>
      </c>
      <c r="Z16" s="13">
        <f>IF(AD16=0,J16,0)</f>
        <v>0</v>
      </c>
      <c r="AA16" s="13">
        <f>IF(AD16=14,J16,0)</f>
        <v>0</v>
      </c>
      <c r="AB16" s="13">
        <f>IF(AD16=20,J16,0)</f>
        <v>0</v>
      </c>
      <c r="AD16" s="26">
        <v>0</v>
      </c>
      <c r="AE16" s="26">
        <f>G16*0</f>
        <v>0</v>
      </c>
      <c r="AF16" s="26">
        <f>G16*(1-0)</f>
        <v>0</v>
      </c>
    </row>
    <row r="17" spans="1:37" ht="12.75">
      <c r="A17" s="5"/>
      <c r="B17" s="5"/>
      <c r="C17" s="11" t="s">
        <v>17</v>
      </c>
      <c r="D17" s="59" t="s">
        <v>58</v>
      </c>
      <c r="E17" s="60"/>
      <c r="F17" s="60"/>
      <c r="G17" s="60"/>
      <c r="H17" s="28">
        <f>SUM(H18:H20)</f>
        <v>0</v>
      </c>
      <c r="I17" s="28">
        <f>SUM(I18:I20)</f>
        <v>0</v>
      </c>
      <c r="J17" s="28">
        <f>H17+I17</f>
        <v>0</v>
      </c>
      <c r="K17" s="22"/>
      <c r="L17" s="28">
        <f>SUM(L18:L20)</f>
        <v>286.926</v>
      </c>
      <c r="P17" s="28">
        <f>IF(Q17="PR",J17,SUM(O18:O20))</f>
        <v>0</v>
      </c>
      <c r="Q17" s="22" t="s">
        <v>108</v>
      </c>
      <c r="R17" s="28">
        <f>IF(Q17="HS",H17,0)</f>
        <v>0</v>
      </c>
      <c r="S17" s="28">
        <f>IF(Q17="HS",I17-P17,0)</f>
        <v>0</v>
      </c>
      <c r="T17" s="28">
        <f>IF(Q17="PS",H17,0)</f>
        <v>0</v>
      </c>
      <c r="U17" s="28">
        <f>IF(Q17="PS",I17-P17,0)</f>
        <v>0</v>
      </c>
      <c r="V17" s="28">
        <f>IF(Q17="MP",H17,0)</f>
        <v>0</v>
      </c>
      <c r="W17" s="28">
        <f>IF(Q17="MP",I17-P17,0)</f>
        <v>0</v>
      </c>
      <c r="X17" s="28">
        <f>IF(Q17="OM",H17,0)</f>
        <v>0</v>
      </c>
      <c r="Y17" s="22"/>
      <c r="AI17" s="28">
        <f>SUM(Z18:Z20)</f>
        <v>0</v>
      </c>
      <c r="AJ17" s="28">
        <f>SUM(AA18:AA20)</f>
        <v>0</v>
      </c>
      <c r="AK17" s="28">
        <f>SUM(AB18:AB20)</f>
        <v>0</v>
      </c>
    </row>
    <row r="18" spans="1:32" ht="12.75">
      <c r="A18" s="4" t="s">
        <v>11</v>
      </c>
      <c r="B18" s="4"/>
      <c r="C18" s="4" t="s">
        <v>30</v>
      </c>
      <c r="D18" s="4" t="s">
        <v>59</v>
      </c>
      <c r="E18" s="4" t="s">
        <v>86</v>
      </c>
      <c r="F18" s="13">
        <v>582</v>
      </c>
      <c r="H18" s="13">
        <f>ROUND(F18*AE18,2)</f>
        <v>0</v>
      </c>
      <c r="I18" s="13">
        <f>J18-H18</f>
        <v>0</v>
      </c>
      <c r="J18" s="13">
        <f>ROUND(F18*G18,2)</f>
        <v>0</v>
      </c>
      <c r="K18" s="13">
        <v>0.235</v>
      </c>
      <c r="L18" s="13">
        <f>F18*K18</f>
        <v>136.76999999999998</v>
      </c>
      <c r="N18" s="25" t="s">
        <v>7</v>
      </c>
      <c r="O18" s="13">
        <f>IF(N18="5",I18,0)</f>
        <v>0</v>
      </c>
      <c r="Z18" s="13">
        <f>IF(AD18=0,J18,0)</f>
        <v>0</v>
      </c>
      <c r="AA18" s="13">
        <f>IF(AD18=14,J18,0)</f>
        <v>0</v>
      </c>
      <c r="AB18" s="13">
        <f>IF(AD18=20,J18,0)</f>
        <v>0</v>
      </c>
      <c r="AD18" s="26">
        <v>0</v>
      </c>
      <c r="AE18" s="26">
        <f>G18*0</f>
        <v>0</v>
      </c>
      <c r="AF18" s="26">
        <f>G18*(1-0)</f>
        <v>0</v>
      </c>
    </row>
    <row r="19" spans="1:32" ht="12.75">
      <c r="A19" s="4" t="s">
        <v>12</v>
      </c>
      <c r="B19" s="4"/>
      <c r="C19" s="4" t="s">
        <v>31</v>
      </c>
      <c r="D19" s="4" t="s">
        <v>60</v>
      </c>
      <c r="E19" s="4" t="s">
        <v>86</v>
      </c>
      <c r="F19" s="13">
        <v>582</v>
      </c>
      <c r="H19" s="13">
        <f>ROUND(F19*AE19,2)</f>
        <v>0</v>
      </c>
      <c r="I19" s="13">
        <f>J19-H19</f>
        <v>0</v>
      </c>
      <c r="J19" s="13">
        <f>ROUND(F19*G19,2)</f>
        <v>0</v>
      </c>
      <c r="K19" s="13">
        <v>0.098</v>
      </c>
      <c r="L19" s="13">
        <f>F19*K19</f>
        <v>57.036</v>
      </c>
      <c r="N19" s="25" t="s">
        <v>7</v>
      </c>
      <c r="O19" s="13">
        <f>IF(N19="5",I19,0)</f>
        <v>0</v>
      </c>
      <c r="Z19" s="13">
        <f>IF(AD19=0,J19,0)</f>
        <v>0</v>
      </c>
      <c r="AA19" s="13">
        <f>IF(AD19=14,J19,0)</f>
        <v>0</v>
      </c>
      <c r="AB19" s="13">
        <f>IF(AD19=20,J19,0)</f>
        <v>0</v>
      </c>
      <c r="AD19" s="26">
        <v>0</v>
      </c>
      <c r="AE19" s="26">
        <f>G19*0</f>
        <v>0</v>
      </c>
      <c r="AF19" s="26">
        <f>G19*(1-0)</f>
        <v>0</v>
      </c>
    </row>
    <row r="20" spans="1:32" ht="12.75">
      <c r="A20" s="4" t="s">
        <v>13</v>
      </c>
      <c r="B20" s="4"/>
      <c r="C20" s="4" t="s">
        <v>32</v>
      </c>
      <c r="D20" s="4" t="s">
        <v>61</v>
      </c>
      <c r="E20" s="4" t="s">
        <v>86</v>
      </c>
      <c r="F20" s="13">
        <v>582</v>
      </c>
      <c r="H20" s="13">
        <f>ROUND(F20*AE20,2)</f>
        <v>0</v>
      </c>
      <c r="I20" s="13">
        <f>J20-H20</f>
        <v>0</v>
      </c>
      <c r="J20" s="13">
        <f>ROUND(F20*G20,2)</f>
        <v>0</v>
      </c>
      <c r="K20" s="13">
        <v>0.16</v>
      </c>
      <c r="L20" s="13">
        <f>F20*K20</f>
        <v>93.12</v>
      </c>
      <c r="N20" s="25" t="s">
        <v>7</v>
      </c>
      <c r="O20" s="13">
        <f>IF(N20="5",I20,0)</f>
        <v>0</v>
      </c>
      <c r="Z20" s="13">
        <f>IF(AD20=0,J20,0)</f>
        <v>0</v>
      </c>
      <c r="AA20" s="13">
        <f>IF(AD20=14,J20,0)</f>
        <v>0</v>
      </c>
      <c r="AB20" s="13">
        <f>IF(AD20=20,J20,0)</f>
        <v>0</v>
      </c>
      <c r="AD20" s="26">
        <v>0</v>
      </c>
      <c r="AE20" s="26">
        <f>G20*0</f>
        <v>0</v>
      </c>
      <c r="AF20" s="26">
        <f>G20*(1-0)</f>
        <v>0</v>
      </c>
    </row>
    <row r="21" spans="1:37" ht="12.75">
      <c r="A21" s="5"/>
      <c r="B21" s="5"/>
      <c r="C21" s="11" t="s">
        <v>33</v>
      </c>
      <c r="D21" s="59" t="s">
        <v>62</v>
      </c>
      <c r="E21" s="60"/>
      <c r="F21" s="60"/>
      <c r="G21" s="60"/>
      <c r="H21" s="28">
        <f>SUM(H22:H23)</f>
        <v>0</v>
      </c>
      <c r="I21" s="28">
        <f>SUM(I22:I23)</f>
        <v>0</v>
      </c>
      <c r="J21" s="28">
        <f>H21+I21</f>
        <v>0</v>
      </c>
      <c r="K21" s="22"/>
      <c r="L21" s="28">
        <f>SUM(L22:L23)</f>
        <v>0</v>
      </c>
      <c r="P21" s="28">
        <f>IF(Q21="PR",J21,SUM(O22:O23))</f>
        <v>0</v>
      </c>
      <c r="Q21" s="22" t="s">
        <v>108</v>
      </c>
      <c r="R21" s="28">
        <f>IF(Q21="HS",H21,0)</f>
        <v>0</v>
      </c>
      <c r="S21" s="28">
        <f>IF(Q21="HS",I21-P21,0)</f>
        <v>0</v>
      </c>
      <c r="T21" s="28">
        <f>IF(Q21="PS",H21,0)</f>
        <v>0</v>
      </c>
      <c r="U21" s="28">
        <f>IF(Q21="PS",I21-P21,0)</f>
        <v>0</v>
      </c>
      <c r="V21" s="28">
        <f>IF(Q21="MP",H21,0)</f>
        <v>0</v>
      </c>
      <c r="W21" s="28">
        <f>IF(Q21="MP",I21-P21,0)</f>
        <v>0</v>
      </c>
      <c r="X21" s="28">
        <f>IF(Q21="OM",H21,0)</f>
        <v>0</v>
      </c>
      <c r="Y21" s="22"/>
      <c r="AI21" s="28">
        <f>SUM(Z22:Z23)</f>
        <v>0</v>
      </c>
      <c r="AJ21" s="28">
        <f>SUM(AA22:AA23)</f>
        <v>0</v>
      </c>
      <c r="AK21" s="28">
        <f>SUM(AB22:AB23)</f>
        <v>0</v>
      </c>
    </row>
    <row r="22" spans="1:32" ht="12.75">
      <c r="A22" s="4" t="s">
        <v>14</v>
      </c>
      <c r="B22" s="4"/>
      <c r="C22" s="4" t="s">
        <v>34</v>
      </c>
      <c r="D22" s="4" t="s">
        <v>63</v>
      </c>
      <c r="E22" s="4" t="s">
        <v>86</v>
      </c>
      <c r="F22" s="13">
        <v>582</v>
      </c>
      <c r="H22" s="13">
        <f>ROUND(F22*AE22,2)</f>
        <v>0</v>
      </c>
      <c r="I22" s="13">
        <f>J22-H22</f>
        <v>0</v>
      </c>
      <c r="J22" s="13">
        <f>ROUND(F22*G22,2)</f>
        <v>0</v>
      </c>
      <c r="K22" s="13">
        <v>0</v>
      </c>
      <c r="L22" s="13">
        <f>F22*K22</f>
        <v>0</v>
      </c>
      <c r="N22" s="25" t="s">
        <v>7</v>
      </c>
      <c r="O22" s="13">
        <f>IF(N22="5",I22,0)</f>
        <v>0</v>
      </c>
      <c r="Z22" s="13">
        <f>IF(AD22=0,J22,0)</f>
        <v>0</v>
      </c>
      <c r="AA22" s="13">
        <f>IF(AD22=14,J22,0)</f>
        <v>0</v>
      </c>
      <c r="AB22" s="13">
        <f>IF(AD22=20,J22,0)</f>
        <v>0</v>
      </c>
      <c r="AD22" s="26">
        <v>0</v>
      </c>
      <c r="AE22" s="26">
        <f>G22*0</f>
        <v>0</v>
      </c>
      <c r="AF22" s="26">
        <f>G22*(1-0)</f>
        <v>0</v>
      </c>
    </row>
    <row r="23" spans="1:32" ht="12.75">
      <c r="A23" s="4" t="s">
        <v>15</v>
      </c>
      <c r="B23" s="4"/>
      <c r="C23" s="4" t="s">
        <v>35</v>
      </c>
      <c r="D23" s="4" t="s">
        <v>64</v>
      </c>
      <c r="E23" s="4" t="s">
        <v>86</v>
      </c>
      <c r="F23" s="13">
        <v>145</v>
      </c>
      <c r="H23" s="13">
        <f>ROUND(F23*AE23,2)</f>
        <v>0</v>
      </c>
      <c r="I23" s="13">
        <f>J23-H23</f>
        <v>0</v>
      </c>
      <c r="J23" s="13">
        <f>ROUND(F23*G23,2)</f>
        <v>0</v>
      </c>
      <c r="K23" s="13">
        <v>0</v>
      </c>
      <c r="L23" s="13">
        <f>F23*K23</f>
        <v>0</v>
      </c>
      <c r="N23" s="25" t="s">
        <v>7</v>
      </c>
      <c r="O23" s="13">
        <f>IF(N23="5",I23,0)</f>
        <v>0</v>
      </c>
      <c r="Z23" s="13">
        <f>IF(AD23=0,J23,0)</f>
        <v>0</v>
      </c>
      <c r="AA23" s="13">
        <f>IF(AD23=14,J23,0)</f>
        <v>0</v>
      </c>
      <c r="AB23" s="13">
        <f>IF(AD23=20,J23,0)</f>
        <v>0</v>
      </c>
      <c r="AD23" s="26">
        <v>0</v>
      </c>
      <c r="AE23" s="26">
        <f>G23*0</f>
        <v>0</v>
      </c>
      <c r="AF23" s="26">
        <f>G23*(1-0)</f>
        <v>0</v>
      </c>
    </row>
    <row r="24" spans="1:37" ht="12.75">
      <c r="A24" s="5"/>
      <c r="B24" s="5"/>
      <c r="C24" s="11" t="s">
        <v>36</v>
      </c>
      <c r="D24" s="59" t="s">
        <v>65</v>
      </c>
      <c r="E24" s="60"/>
      <c r="F24" s="60"/>
      <c r="G24" s="60"/>
      <c r="H24" s="28">
        <f>SUM(H25:H25)</f>
        <v>0</v>
      </c>
      <c r="I24" s="28">
        <f>SUM(I25:I25)</f>
        <v>0</v>
      </c>
      <c r="J24" s="28">
        <f>H24+I24</f>
        <v>0</v>
      </c>
      <c r="K24" s="22"/>
      <c r="L24" s="28">
        <f>SUM(L25:L25)</f>
        <v>0</v>
      </c>
      <c r="P24" s="28">
        <f>IF(Q24="PR",J24,SUM(O25:O25))</f>
        <v>0</v>
      </c>
      <c r="Q24" s="22" t="s">
        <v>108</v>
      </c>
      <c r="R24" s="28">
        <f>IF(Q24="HS",H24,0)</f>
        <v>0</v>
      </c>
      <c r="S24" s="28">
        <f>IF(Q24="HS",I24-P24,0)</f>
        <v>0</v>
      </c>
      <c r="T24" s="28">
        <f>IF(Q24="PS",H24,0)</f>
        <v>0</v>
      </c>
      <c r="U24" s="28">
        <f>IF(Q24="PS",I24-P24,0)</f>
        <v>0</v>
      </c>
      <c r="V24" s="28">
        <f>IF(Q24="MP",H24,0)</f>
        <v>0</v>
      </c>
      <c r="W24" s="28">
        <f>IF(Q24="MP",I24-P24,0)</f>
        <v>0</v>
      </c>
      <c r="X24" s="28">
        <f>IF(Q24="OM",H24,0)</f>
        <v>0</v>
      </c>
      <c r="Y24" s="22"/>
      <c r="AI24" s="28">
        <f>SUM(Z25:Z25)</f>
        <v>0</v>
      </c>
      <c r="AJ24" s="28">
        <f>SUM(AA25:AA25)</f>
        <v>0</v>
      </c>
      <c r="AK24" s="28">
        <f>SUM(AB25:AB25)</f>
        <v>0</v>
      </c>
    </row>
    <row r="25" spans="1:32" ht="12.75">
      <c r="A25" s="4" t="s">
        <v>16</v>
      </c>
      <c r="B25" s="4"/>
      <c r="C25" s="4" t="s">
        <v>37</v>
      </c>
      <c r="D25" s="4" t="s">
        <v>66</v>
      </c>
      <c r="E25" s="4" t="s">
        <v>86</v>
      </c>
      <c r="F25" s="13">
        <v>582</v>
      </c>
      <c r="H25" s="13">
        <f>ROUND(F25*AE25,2)</f>
        <v>0</v>
      </c>
      <c r="I25" s="13">
        <f>J25-H25</f>
        <v>0</v>
      </c>
      <c r="J25" s="13">
        <f>ROUND(F25*G25,2)</f>
        <v>0</v>
      </c>
      <c r="K25" s="13">
        <v>0</v>
      </c>
      <c r="L25" s="13">
        <f>F25*K25</f>
        <v>0</v>
      </c>
      <c r="N25" s="25" t="s">
        <v>7</v>
      </c>
      <c r="O25" s="13">
        <f>IF(N25="5",I25,0)</f>
        <v>0</v>
      </c>
      <c r="Z25" s="13">
        <f>IF(AD25=0,J25,0)</f>
        <v>0</v>
      </c>
      <c r="AA25" s="13">
        <f>IF(AD25=14,J25,0)</f>
        <v>0</v>
      </c>
      <c r="AB25" s="13">
        <f>IF(AD25=20,J25,0)</f>
        <v>0</v>
      </c>
      <c r="AD25" s="26">
        <v>0</v>
      </c>
      <c r="AE25" s="26">
        <f>G25*0</f>
        <v>0</v>
      </c>
      <c r="AF25" s="26">
        <f>G25*(1-0)</f>
        <v>0</v>
      </c>
    </row>
    <row r="26" spans="1:37" ht="12.75">
      <c r="A26" s="5"/>
      <c r="B26" s="5"/>
      <c r="C26" s="11" t="s">
        <v>38</v>
      </c>
      <c r="D26" s="59" t="s">
        <v>67</v>
      </c>
      <c r="E26" s="60"/>
      <c r="F26" s="60"/>
      <c r="G26" s="60"/>
      <c r="H26" s="28">
        <f>SUM(H27:H27)</f>
        <v>0</v>
      </c>
      <c r="I26" s="28">
        <f>SUM(I27:I27)</f>
        <v>0</v>
      </c>
      <c r="J26" s="28">
        <f>H26+I26</f>
        <v>0</v>
      </c>
      <c r="K26" s="22"/>
      <c r="L26" s="28">
        <f>SUM(L27:L27)</f>
        <v>130.95582</v>
      </c>
      <c r="P26" s="28">
        <f>IF(Q26="PR",J26,SUM(O27:O27))</f>
        <v>0</v>
      </c>
      <c r="Q26" s="22" t="s">
        <v>108</v>
      </c>
      <c r="R26" s="28">
        <f>IF(Q26="HS",H26,0)</f>
        <v>0</v>
      </c>
      <c r="S26" s="28">
        <f>IF(Q26="HS",I26-P26,0)</f>
        <v>0</v>
      </c>
      <c r="T26" s="28">
        <f>IF(Q26="PS",H26,0)</f>
        <v>0</v>
      </c>
      <c r="U26" s="28">
        <f>IF(Q26="PS",I26-P26,0)</f>
        <v>0</v>
      </c>
      <c r="V26" s="28">
        <f>IF(Q26="MP",H26,0)</f>
        <v>0</v>
      </c>
      <c r="W26" s="28">
        <f>IF(Q26="MP",I26-P26,0)</f>
        <v>0</v>
      </c>
      <c r="X26" s="28">
        <f>IF(Q26="OM",H26,0)</f>
        <v>0</v>
      </c>
      <c r="Y26" s="22"/>
      <c r="AI26" s="28">
        <f>SUM(Z27:Z27)</f>
        <v>0</v>
      </c>
      <c r="AJ26" s="28">
        <f>SUM(AA27:AA27)</f>
        <v>0</v>
      </c>
      <c r="AK26" s="28">
        <f>SUM(AB27:AB27)</f>
        <v>0</v>
      </c>
    </row>
    <row r="27" spans="1:32" ht="12.75">
      <c r="A27" s="4" t="s">
        <v>17</v>
      </c>
      <c r="B27" s="4"/>
      <c r="C27" s="4" t="s">
        <v>39</v>
      </c>
      <c r="D27" s="4" t="s">
        <v>68</v>
      </c>
      <c r="E27" s="4" t="s">
        <v>86</v>
      </c>
      <c r="F27" s="13">
        <v>582</v>
      </c>
      <c r="H27" s="13">
        <f>ROUND(F27*AE27,2)</f>
        <v>0</v>
      </c>
      <c r="I27" s="13">
        <f>J27-H27</f>
        <v>0</v>
      </c>
      <c r="J27" s="13">
        <f>ROUND(F27*G27,2)</f>
        <v>0</v>
      </c>
      <c r="K27" s="13">
        <v>0.22501</v>
      </c>
      <c r="L27" s="13">
        <f>F27*K27</f>
        <v>130.95582</v>
      </c>
      <c r="N27" s="25" t="s">
        <v>7</v>
      </c>
      <c r="O27" s="13">
        <f>IF(N27="5",I27,0)</f>
        <v>0</v>
      </c>
      <c r="Z27" s="13">
        <f>IF(AD27=0,J27,0)</f>
        <v>0</v>
      </c>
      <c r="AA27" s="13">
        <f>IF(AD27=14,J27,0)</f>
        <v>0</v>
      </c>
      <c r="AB27" s="13">
        <f>IF(AD27=20,J27,0)</f>
        <v>0</v>
      </c>
      <c r="AD27" s="26">
        <v>0</v>
      </c>
      <c r="AE27" s="26">
        <f>G27*0.845219321301326</f>
        <v>0</v>
      </c>
      <c r="AF27" s="26">
        <f>G27*(1-0.845219321301326)</f>
        <v>0</v>
      </c>
    </row>
    <row r="28" spans="1:32" ht="12.75">
      <c r="A28" s="4" t="s">
        <v>18</v>
      </c>
      <c r="B28" s="4"/>
      <c r="C28" s="4" t="s">
        <v>160</v>
      </c>
      <c r="D28" s="4" t="s">
        <v>161</v>
      </c>
      <c r="E28" s="4" t="s">
        <v>86</v>
      </c>
      <c r="F28" s="13">
        <v>582</v>
      </c>
      <c r="H28" s="13">
        <v>0</v>
      </c>
      <c r="I28" s="13">
        <v>0</v>
      </c>
      <c r="J28" s="13">
        <v>0</v>
      </c>
      <c r="K28" s="13">
        <v>0.02</v>
      </c>
      <c r="L28" s="13">
        <v>11.64</v>
      </c>
      <c r="N28" s="25"/>
      <c r="O28" s="13"/>
      <c r="Z28" s="13"/>
      <c r="AA28" s="13"/>
      <c r="AB28" s="13"/>
      <c r="AD28" s="26"/>
      <c r="AE28" s="26"/>
      <c r="AF28" s="26"/>
    </row>
    <row r="29" spans="1:32" ht="12.75">
      <c r="A29" s="4" t="s">
        <v>19</v>
      </c>
      <c r="B29" s="4"/>
      <c r="C29" s="4" t="s">
        <v>158</v>
      </c>
      <c r="D29" s="4" t="s">
        <v>159</v>
      </c>
      <c r="E29" s="4" t="s">
        <v>86</v>
      </c>
      <c r="F29" s="13">
        <v>582</v>
      </c>
      <c r="H29" s="13">
        <v>0</v>
      </c>
      <c r="I29" s="13">
        <v>0</v>
      </c>
      <c r="J29" s="13">
        <v>0</v>
      </c>
      <c r="K29" s="13">
        <v>0.01</v>
      </c>
      <c r="L29" s="13">
        <v>5.82</v>
      </c>
      <c r="N29" s="25"/>
      <c r="O29" s="13"/>
      <c r="Z29" s="13"/>
      <c r="AA29" s="13"/>
      <c r="AB29" s="13"/>
      <c r="AD29" s="26"/>
      <c r="AE29" s="26"/>
      <c r="AF29" s="26"/>
    </row>
    <row r="30" spans="1:37" ht="12.75">
      <c r="A30" s="5"/>
      <c r="B30" s="5"/>
      <c r="C30" s="11" t="s">
        <v>40</v>
      </c>
      <c r="D30" s="59" t="s">
        <v>69</v>
      </c>
      <c r="E30" s="60"/>
      <c r="F30" s="60"/>
      <c r="G30" s="60"/>
      <c r="H30" s="28">
        <f>SUM(H31:H32)</f>
        <v>0</v>
      </c>
      <c r="I30" s="28">
        <f>SUM(I31:I32)</f>
        <v>0</v>
      </c>
      <c r="J30" s="28">
        <f>H30+I30</f>
        <v>0</v>
      </c>
      <c r="K30" s="22"/>
      <c r="L30" s="28">
        <f>SUM(L31:L32)</f>
        <v>0.023700000000000002</v>
      </c>
      <c r="P30" s="28">
        <f>IF(Q30="PR",J30,SUM(O31:O32))</f>
        <v>0</v>
      </c>
      <c r="Q30" s="22" t="s">
        <v>108</v>
      </c>
      <c r="R30" s="28">
        <f>IF(Q30="HS",H30,0)</f>
        <v>0</v>
      </c>
      <c r="S30" s="28">
        <f>IF(Q30="HS",I30-P30,0)</f>
        <v>0</v>
      </c>
      <c r="T30" s="28">
        <f>IF(Q30="PS",H30,0)</f>
        <v>0</v>
      </c>
      <c r="U30" s="28">
        <f>IF(Q30="PS",I30-P30,0)</f>
        <v>0</v>
      </c>
      <c r="V30" s="28">
        <f>IF(Q30="MP",H30,0)</f>
        <v>0</v>
      </c>
      <c r="W30" s="28">
        <f>IF(Q30="MP",I30-P30,0)</f>
        <v>0</v>
      </c>
      <c r="X30" s="28">
        <f>IF(Q30="OM",H30,0)</f>
        <v>0</v>
      </c>
      <c r="Y30" s="22"/>
      <c r="AI30" s="28">
        <f>SUM(Z31:Z32)</f>
        <v>0</v>
      </c>
      <c r="AJ30" s="28">
        <f>SUM(AA31:AA32)</f>
        <v>0</v>
      </c>
      <c r="AK30" s="28">
        <f>SUM(AB31:AB32)</f>
        <v>0</v>
      </c>
    </row>
    <row r="31" spans="1:32" ht="12.75">
      <c r="A31" s="4" t="s">
        <v>20</v>
      </c>
      <c r="B31" s="4"/>
      <c r="C31" s="4" t="s">
        <v>41</v>
      </c>
      <c r="D31" s="4" t="s">
        <v>70</v>
      </c>
      <c r="E31" s="4" t="s">
        <v>87</v>
      </c>
      <c r="F31" s="13">
        <v>2</v>
      </c>
      <c r="H31" s="13">
        <f>ROUND(F31*AE31,2)</f>
        <v>0</v>
      </c>
      <c r="I31" s="13">
        <f>J31-H31</f>
        <v>0</v>
      </c>
      <c r="J31" s="13">
        <f>ROUND(F31*G31,2)</f>
        <v>0</v>
      </c>
      <c r="K31" s="13">
        <v>0</v>
      </c>
      <c r="L31" s="13">
        <f>F31*K31</f>
        <v>0</v>
      </c>
      <c r="N31" s="25" t="s">
        <v>7</v>
      </c>
      <c r="O31" s="13">
        <f>IF(N31="5",I31,0)</f>
        <v>0</v>
      </c>
      <c r="Z31" s="13">
        <f>IF(AD31=0,J31,0)</f>
        <v>0</v>
      </c>
      <c r="AA31" s="13">
        <f>IF(AD31=14,J31,0)</f>
        <v>0</v>
      </c>
      <c r="AB31" s="13">
        <f>IF(AD31=20,J31,0)</f>
        <v>0</v>
      </c>
      <c r="AD31" s="26">
        <v>0</v>
      </c>
      <c r="AE31" s="26">
        <f>G31*0.204836198210851</f>
        <v>0</v>
      </c>
      <c r="AF31" s="26">
        <f>G31*(1-0.204836198210851)</f>
        <v>0</v>
      </c>
    </row>
    <row r="32" spans="1:32" ht="12.75">
      <c r="A32" s="4" t="s">
        <v>21</v>
      </c>
      <c r="B32" s="4"/>
      <c r="C32" s="4" t="s">
        <v>42</v>
      </c>
      <c r="D32" s="4" t="s">
        <v>71</v>
      </c>
      <c r="E32" s="4" t="s">
        <v>88</v>
      </c>
      <c r="F32" s="13">
        <v>10</v>
      </c>
      <c r="H32" s="13">
        <f>ROUND(F32*AE32,2)</f>
        <v>0</v>
      </c>
      <c r="I32" s="13">
        <f>J32-H32</f>
        <v>0</v>
      </c>
      <c r="J32" s="13">
        <f>ROUND(F32*G32,2)</f>
        <v>0</v>
      </c>
      <c r="K32" s="13">
        <v>0.00237</v>
      </c>
      <c r="L32" s="13">
        <f>F32*K32</f>
        <v>0.023700000000000002</v>
      </c>
      <c r="N32" s="25" t="s">
        <v>7</v>
      </c>
      <c r="O32" s="13">
        <f>IF(N32="5",I32,0)</f>
        <v>0</v>
      </c>
      <c r="Z32" s="13">
        <f>IF(AD32=0,J32,0)</f>
        <v>0</v>
      </c>
      <c r="AA32" s="13">
        <f>IF(AD32=14,J32,0)</f>
        <v>0</v>
      </c>
      <c r="AB32" s="13">
        <f>IF(AD32=20,J32,0)</f>
        <v>0</v>
      </c>
      <c r="AD32" s="26">
        <v>0</v>
      </c>
      <c r="AE32" s="26">
        <f>G32*0.880727272727273</f>
        <v>0</v>
      </c>
      <c r="AF32" s="26">
        <f>G32*(1-0.880727272727273)</f>
        <v>0</v>
      </c>
    </row>
    <row r="33" spans="1:37" ht="12.75">
      <c r="A33" s="5"/>
      <c r="B33" s="5"/>
      <c r="C33" s="11" t="s">
        <v>43</v>
      </c>
      <c r="D33" s="59" t="s">
        <v>72</v>
      </c>
      <c r="E33" s="60"/>
      <c r="F33" s="60"/>
      <c r="G33" s="60"/>
      <c r="H33" s="28">
        <f>SUM(H34:H34)</f>
        <v>0</v>
      </c>
      <c r="I33" s="28">
        <f>SUM(I34:I34)</f>
        <v>0</v>
      </c>
      <c r="J33" s="28">
        <f>H33+I33</f>
        <v>0</v>
      </c>
      <c r="K33" s="22"/>
      <c r="L33" s="28">
        <f>SUM(L34:L34)</f>
        <v>0.12994</v>
      </c>
      <c r="P33" s="28">
        <f>IF(Q33="PR",J33,SUM(O34:O34))</f>
        <v>0</v>
      </c>
      <c r="Q33" s="22" t="s">
        <v>108</v>
      </c>
      <c r="R33" s="28">
        <f>IF(Q33="HS",H33,0)</f>
        <v>0</v>
      </c>
      <c r="S33" s="28">
        <f>IF(Q33="HS",I33-P33,0)</f>
        <v>0</v>
      </c>
      <c r="T33" s="28">
        <f>IF(Q33="PS",H33,0)</f>
        <v>0</v>
      </c>
      <c r="U33" s="28">
        <f>IF(Q33="PS",I33-P33,0)</f>
        <v>0</v>
      </c>
      <c r="V33" s="28">
        <f>IF(Q33="MP",H33,0)</f>
        <v>0</v>
      </c>
      <c r="W33" s="28">
        <f>IF(Q33="MP",I33-P33,0)</f>
        <v>0</v>
      </c>
      <c r="X33" s="28">
        <f>IF(Q33="OM",H33,0)</f>
        <v>0</v>
      </c>
      <c r="Y33" s="22"/>
      <c r="AI33" s="28">
        <f>SUM(Z34:Z34)</f>
        <v>0</v>
      </c>
      <c r="AJ33" s="28">
        <f>SUM(AA34:AA34)</f>
        <v>0</v>
      </c>
      <c r="AK33" s="28">
        <f>SUM(AB34:AB34)</f>
        <v>0</v>
      </c>
    </row>
    <row r="34" spans="1:32" ht="12.75">
      <c r="A34" s="4" t="s">
        <v>22</v>
      </c>
      <c r="B34" s="4"/>
      <c r="C34" s="4" t="s">
        <v>44</v>
      </c>
      <c r="D34" s="4" t="s">
        <v>73</v>
      </c>
      <c r="E34" s="4" t="s">
        <v>87</v>
      </c>
      <c r="F34" s="13">
        <v>2</v>
      </c>
      <c r="H34" s="13">
        <f>ROUND(F34*AE34,2)</f>
        <v>0</v>
      </c>
      <c r="I34" s="13">
        <f>J34-H34</f>
        <v>0</v>
      </c>
      <c r="J34" s="13">
        <f>ROUND(F34*G34,2)</f>
        <v>0</v>
      </c>
      <c r="K34" s="13">
        <v>0.06497</v>
      </c>
      <c r="L34" s="13">
        <f>F34*K34</f>
        <v>0.12994</v>
      </c>
      <c r="N34" s="25" t="s">
        <v>9</v>
      </c>
      <c r="O34" s="13">
        <f>IF(N34="5",I34,0)</f>
        <v>0</v>
      </c>
      <c r="Z34" s="13">
        <f>IF(AD34=0,J34,0)</f>
        <v>0</v>
      </c>
      <c r="AA34" s="13">
        <f>IF(AD34=14,J34,0)</f>
        <v>0</v>
      </c>
      <c r="AB34" s="13">
        <f>IF(AD34=20,J34,0)</f>
        <v>0</v>
      </c>
      <c r="AD34" s="26">
        <v>0</v>
      </c>
      <c r="AE34" s="26">
        <f>G34*0.925598670375144</f>
        <v>0</v>
      </c>
      <c r="AF34" s="26">
        <f>G34*(1-0.925598670375144)</f>
        <v>0</v>
      </c>
    </row>
    <row r="35" spans="1:37" ht="12.75">
      <c r="A35" s="5"/>
      <c r="B35" s="5"/>
      <c r="C35" s="11" t="s">
        <v>45</v>
      </c>
      <c r="D35" s="59" t="s">
        <v>74</v>
      </c>
      <c r="E35" s="60"/>
      <c r="F35" s="60"/>
      <c r="G35" s="60"/>
      <c r="H35" s="28">
        <f>SUM(H36:H36)</f>
        <v>0</v>
      </c>
      <c r="I35" s="28">
        <f>SUM(I36:I36)</f>
        <v>0</v>
      </c>
      <c r="J35" s="28">
        <f>H35+I35</f>
        <v>0</v>
      </c>
      <c r="K35" s="22"/>
      <c r="L35" s="28">
        <f>SUM(L36:L36)</f>
        <v>0</v>
      </c>
      <c r="P35" s="28">
        <f>IF(Q35="PR",J35,SUM(O36:O36))</f>
        <v>0</v>
      </c>
      <c r="Q35" s="22" t="s">
        <v>108</v>
      </c>
      <c r="R35" s="28">
        <f>IF(Q35="HS",H35,0)</f>
        <v>0</v>
      </c>
      <c r="S35" s="28">
        <f>IF(Q35="HS",I35-P35,0)</f>
        <v>0</v>
      </c>
      <c r="T35" s="28">
        <f>IF(Q35="PS",H35,0)</f>
        <v>0</v>
      </c>
      <c r="U35" s="28">
        <f>IF(Q35="PS",I35-P35,0)</f>
        <v>0</v>
      </c>
      <c r="V35" s="28">
        <f>IF(Q35="MP",H35,0)</f>
        <v>0</v>
      </c>
      <c r="W35" s="28">
        <f>IF(Q35="MP",I35-P35,0)</f>
        <v>0</v>
      </c>
      <c r="X35" s="28">
        <f>IF(Q35="OM",H35,0)</f>
        <v>0</v>
      </c>
      <c r="Y35" s="22"/>
      <c r="AI35" s="28">
        <f>SUM(Z36:Z36)</f>
        <v>0</v>
      </c>
      <c r="AJ35" s="28">
        <f>SUM(AA36:AA36)</f>
        <v>0</v>
      </c>
      <c r="AK35" s="28">
        <f>SUM(AB36:AB36)</f>
        <v>0</v>
      </c>
    </row>
    <row r="36" spans="1:32" ht="12.75">
      <c r="A36" s="4" t="s">
        <v>23</v>
      </c>
      <c r="B36" s="4"/>
      <c r="C36" s="4" t="s">
        <v>46</v>
      </c>
      <c r="D36" s="4" t="s">
        <v>75</v>
      </c>
      <c r="E36" s="4" t="s">
        <v>88</v>
      </c>
      <c r="F36" s="13">
        <v>6</v>
      </c>
      <c r="H36" s="13">
        <f>ROUND(F36*AE36,2)</f>
        <v>0</v>
      </c>
      <c r="I36" s="13">
        <f>J36-H36</f>
        <v>0</v>
      </c>
      <c r="J36" s="13">
        <f>ROUND(F36*G36,2)</f>
        <v>0</v>
      </c>
      <c r="K36" s="13">
        <v>0</v>
      </c>
      <c r="L36" s="13">
        <f>F36*K36</f>
        <v>0</v>
      </c>
      <c r="N36" s="25" t="s">
        <v>7</v>
      </c>
      <c r="O36" s="13">
        <f>IF(N36="5",I36,0)</f>
        <v>0</v>
      </c>
      <c r="Z36" s="13">
        <f>IF(AD36=0,J36,0)</f>
        <v>0</v>
      </c>
      <c r="AA36" s="13">
        <f>IF(AD36=14,J36,0)</f>
        <v>0</v>
      </c>
      <c r="AB36" s="13">
        <f>IF(AD36=20,J36,0)</f>
        <v>0</v>
      </c>
      <c r="AD36" s="26">
        <v>0</v>
      </c>
      <c r="AE36" s="26">
        <f>G36*0.643579443136168</f>
        <v>0</v>
      </c>
      <c r="AF36" s="26">
        <f>G36*(1-0.643579443136168)</f>
        <v>0</v>
      </c>
    </row>
    <row r="37" spans="1:37" ht="12.75">
      <c r="A37" s="5"/>
      <c r="B37" s="5"/>
      <c r="C37" s="11" t="s">
        <v>47</v>
      </c>
      <c r="D37" s="59" t="s">
        <v>76</v>
      </c>
      <c r="E37" s="60"/>
      <c r="F37" s="60"/>
      <c r="G37" s="60"/>
      <c r="H37" s="28">
        <f>SUM(H38:H38)</f>
        <v>0</v>
      </c>
      <c r="I37" s="28">
        <f>SUM(I38:I38)</f>
        <v>0</v>
      </c>
      <c r="J37" s="28">
        <f>H37+I37</f>
        <v>0</v>
      </c>
      <c r="K37" s="22"/>
      <c r="L37" s="28">
        <f>SUM(L38:L38)</f>
        <v>0</v>
      </c>
      <c r="P37" s="28">
        <f>IF(Q37="PR",J37,SUM(O38:O38))</f>
        <v>0</v>
      </c>
      <c r="Q37" s="22" t="s">
        <v>109</v>
      </c>
      <c r="R37" s="28">
        <f>IF(Q37="HS",H37,0)</f>
        <v>0</v>
      </c>
      <c r="S37" s="28">
        <f>IF(Q37="HS",I37-P37,0)</f>
        <v>0</v>
      </c>
      <c r="T37" s="28">
        <f>IF(Q37="PS",H37,0)</f>
        <v>0</v>
      </c>
      <c r="U37" s="28">
        <f>IF(Q37="PS",I37-P37,0)</f>
        <v>0</v>
      </c>
      <c r="V37" s="28">
        <f>IF(Q37="MP",H37,0)</f>
        <v>0</v>
      </c>
      <c r="W37" s="28">
        <f>IF(Q37="MP",I37-P37,0)</f>
        <v>0</v>
      </c>
      <c r="X37" s="28">
        <f>IF(Q37="OM",H37,0)</f>
        <v>0</v>
      </c>
      <c r="Y37" s="22"/>
      <c r="AI37" s="28">
        <f>SUM(Z38:Z38)</f>
        <v>0</v>
      </c>
      <c r="AJ37" s="28">
        <f>SUM(AA38:AA38)</f>
        <v>0</v>
      </c>
      <c r="AK37" s="28">
        <f>SUM(AB38:AB38)</f>
        <v>0</v>
      </c>
    </row>
    <row r="38" spans="1:32" ht="12.75">
      <c r="A38" s="4" t="s">
        <v>33</v>
      </c>
      <c r="B38" s="4"/>
      <c r="C38" s="4" t="s">
        <v>48</v>
      </c>
      <c r="D38" s="4" t="s">
        <v>77</v>
      </c>
      <c r="E38" s="4" t="s">
        <v>85</v>
      </c>
      <c r="F38" s="13">
        <v>167</v>
      </c>
      <c r="H38" s="13">
        <f>ROUND(F38*AE38,2)</f>
        <v>0</v>
      </c>
      <c r="I38" s="13">
        <f>J38-H38</f>
        <v>0</v>
      </c>
      <c r="J38" s="13">
        <f>ROUND(F38*G38,2)</f>
        <v>0</v>
      </c>
      <c r="K38" s="13">
        <v>0</v>
      </c>
      <c r="L38" s="13">
        <f>F38*K38</f>
        <v>0</v>
      </c>
      <c r="N38" s="25" t="s">
        <v>11</v>
      </c>
      <c r="O38" s="13">
        <f>IF(N38="5",I38,0)</f>
        <v>0</v>
      </c>
      <c r="Z38" s="13">
        <f>IF(AD38=0,J38,0)</f>
        <v>0</v>
      </c>
      <c r="AA38" s="13">
        <f>IF(AD38=14,J38,0)</f>
        <v>0</v>
      </c>
      <c r="AB38" s="13">
        <f>IF(AD38=20,J38,0)</f>
        <v>0</v>
      </c>
      <c r="AD38" s="26">
        <v>0</v>
      </c>
      <c r="AE38" s="26">
        <f>G38*0</f>
        <v>0</v>
      </c>
      <c r="AF38" s="26">
        <f>G38*(1-0)</f>
        <v>0</v>
      </c>
    </row>
    <row r="39" spans="1:37" ht="12.75">
      <c r="A39" s="5"/>
      <c r="B39" s="5"/>
      <c r="C39" s="11" t="s">
        <v>49</v>
      </c>
      <c r="D39" s="59" t="s">
        <v>78</v>
      </c>
      <c r="E39" s="60"/>
      <c r="F39" s="60"/>
      <c r="G39" s="60"/>
      <c r="H39" s="28">
        <f>SUM(H40:H40)</f>
        <v>0</v>
      </c>
      <c r="I39" s="28">
        <f>SUM(I40:I40)</f>
        <v>0</v>
      </c>
      <c r="J39" s="28">
        <f>H39+I39</f>
        <v>0</v>
      </c>
      <c r="K39" s="22"/>
      <c r="L39" s="28">
        <f>SUM(L40:L40)</f>
        <v>0.001686</v>
      </c>
      <c r="P39" s="28">
        <f>IF(Q39="PR",J39,SUM(O40:O40))</f>
        <v>0</v>
      </c>
      <c r="Q39" s="22" t="s">
        <v>110</v>
      </c>
      <c r="R39" s="28">
        <f>IF(Q39="HS",H39,0)</f>
        <v>0</v>
      </c>
      <c r="S39" s="28">
        <f>IF(Q39="HS",I39-P39,0)</f>
        <v>0</v>
      </c>
      <c r="T39" s="28">
        <f>IF(Q39="PS",H39,0)</f>
        <v>0</v>
      </c>
      <c r="U39" s="28">
        <f>IF(Q39="PS",I39-P39,0)</f>
        <v>0</v>
      </c>
      <c r="V39" s="28">
        <f>IF(Q39="MP",H39,0)</f>
        <v>0</v>
      </c>
      <c r="W39" s="28">
        <f>IF(Q39="MP",I39-P39,0)</f>
        <v>0</v>
      </c>
      <c r="X39" s="28">
        <f>IF(Q39="OM",H39,0)</f>
        <v>0</v>
      </c>
      <c r="Y39" s="22"/>
      <c r="AI39" s="28">
        <f>SUM(Z40:Z40)</f>
        <v>0</v>
      </c>
      <c r="AJ39" s="28">
        <f>SUM(AA40:AA40)</f>
        <v>0</v>
      </c>
      <c r="AK39" s="28">
        <f>SUM(AB40:AB40)</f>
        <v>0</v>
      </c>
    </row>
    <row r="40" spans="1:32" ht="12.75">
      <c r="A40" s="6" t="s">
        <v>162</v>
      </c>
      <c r="B40" s="6"/>
      <c r="C40" s="6" t="s">
        <v>50</v>
      </c>
      <c r="D40" s="6" t="s">
        <v>79</v>
      </c>
      <c r="E40" s="6" t="s">
        <v>89</v>
      </c>
      <c r="F40" s="14">
        <v>0.15</v>
      </c>
      <c r="G40" s="17"/>
      <c r="H40" s="14">
        <f>ROUND(F40*AE40,2)</f>
        <v>0</v>
      </c>
      <c r="I40" s="14">
        <f>J40-H40</f>
        <v>0</v>
      </c>
      <c r="J40" s="14">
        <f>ROUND(F40*G40,2)</f>
        <v>0</v>
      </c>
      <c r="K40" s="14">
        <v>0.01124</v>
      </c>
      <c r="L40" s="14">
        <f>F40*K40</f>
        <v>0.001686</v>
      </c>
      <c r="N40" s="25" t="s">
        <v>8</v>
      </c>
      <c r="O40" s="13">
        <f>IF(N40="5",I40,0)</f>
        <v>0</v>
      </c>
      <c r="Z40" s="13">
        <f>IF(AD40=0,J40,0)</f>
        <v>0</v>
      </c>
      <c r="AA40" s="13">
        <f>IF(AD40=14,J40,0)</f>
        <v>0</v>
      </c>
      <c r="AB40" s="13">
        <f>IF(AD40=20,J40,0)</f>
        <v>0</v>
      </c>
      <c r="AD40" s="26">
        <v>0</v>
      </c>
      <c r="AE40" s="26">
        <f>G40*0.110942147779451</f>
        <v>0</v>
      </c>
      <c r="AF40" s="26">
        <f>G40*(1-0.110942147779451)</f>
        <v>0</v>
      </c>
    </row>
    <row r="41" spans="1:28" ht="12.75">
      <c r="A41" s="7"/>
      <c r="B41" s="7"/>
      <c r="C41" s="7"/>
      <c r="D41" s="7"/>
      <c r="E41" s="7"/>
      <c r="F41" s="7"/>
      <c r="G41" s="7"/>
      <c r="H41" s="54" t="s">
        <v>95</v>
      </c>
      <c r="I41" s="66"/>
      <c r="J41" s="29">
        <f>J12+J17+J21+J24+J26+J30+J33+J35+J37+J39</f>
        <v>0</v>
      </c>
      <c r="K41" s="7"/>
      <c r="L41" s="7"/>
      <c r="Z41" s="30">
        <f>SUM(Z13:Z40)</f>
        <v>0</v>
      </c>
      <c r="AA41" s="30">
        <f>SUM(AA13:AA40)</f>
        <v>0</v>
      </c>
      <c r="AB41" s="30">
        <f>SUM(AB13:AB40)</f>
        <v>0</v>
      </c>
    </row>
  </sheetData>
  <sheetProtection/>
  <mergeCells count="38">
    <mergeCell ref="D39:G39"/>
    <mergeCell ref="H10:J10"/>
    <mergeCell ref="K10:L10"/>
    <mergeCell ref="D12:G12"/>
    <mergeCell ref="D17:G17"/>
    <mergeCell ref="H41:I41"/>
    <mergeCell ref="D26:G26"/>
    <mergeCell ref="D30:G30"/>
    <mergeCell ref="D33:G33"/>
    <mergeCell ref="D35:G35"/>
    <mergeCell ref="D37:G37"/>
    <mergeCell ref="J8:L9"/>
    <mergeCell ref="D21:G21"/>
    <mergeCell ref="D24:G24"/>
    <mergeCell ref="I2:I3"/>
    <mergeCell ref="I4:I5"/>
    <mergeCell ref="I6:I7"/>
    <mergeCell ref="I8:I9"/>
    <mergeCell ref="E4:F5"/>
    <mergeCell ref="E6:F7"/>
    <mergeCell ref="E8:F9"/>
    <mergeCell ref="A1:L1"/>
    <mergeCell ref="A2:C3"/>
    <mergeCell ref="A4:C5"/>
    <mergeCell ref="A6:C7"/>
    <mergeCell ref="A8:C9"/>
    <mergeCell ref="D2:D3"/>
    <mergeCell ref="D4:D5"/>
    <mergeCell ref="J2:L3"/>
    <mergeCell ref="J4:L5"/>
    <mergeCell ref="J6:L7"/>
    <mergeCell ref="D6:D7"/>
    <mergeCell ref="D8:D9"/>
    <mergeCell ref="E2:F3"/>
    <mergeCell ref="G4:H5"/>
    <mergeCell ref="G6:H7"/>
    <mergeCell ref="G8:H9"/>
    <mergeCell ref="G2:H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C10" sqref="C10:D11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69" t="s">
        <v>118</v>
      </c>
      <c r="B1" s="70"/>
      <c r="C1" s="70"/>
      <c r="D1" s="70"/>
      <c r="E1" s="70"/>
      <c r="F1" s="70"/>
      <c r="G1" s="70"/>
      <c r="H1" s="70"/>
      <c r="I1" s="70"/>
    </row>
    <row r="2" spans="1:10" ht="12.75">
      <c r="A2" s="50" t="s">
        <v>1</v>
      </c>
      <c r="B2" s="46"/>
      <c r="C2" s="54" t="s">
        <v>51</v>
      </c>
      <c r="D2" s="66"/>
      <c r="E2" s="45" t="s">
        <v>96</v>
      </c>
      <c r="F2" s="45"/>
      <c r="G2" s="46"/>
      <c r="H2" s="45" t="s">
        <v>150</v>
      </c>
      <c r="I2" s="75"/>
      <c r="J2" s="23"/>
    </row>
    <row r="3" spans="1:10" ht="12.75">
      <c r="A3" s="51"/>
      <c r="B3" s="43"/>
      <c r="C3" s="55"/>
      <c r="D3" s="55"/>
      <c r="E3" s="43"/>
      <c r="F3" s="43"/>
      <c r="G3" s="43"/>
      <c r="H3" s="43"/>
      <c r="I3" s="57"/>
      <c r="J3" s="23"/>
    </row>
    <row r="4" spans="1:10" ht="12.75">
      <c r="A4" s="52" t="s">
        <v>2</v>
      </c>
      <c r="B4" s="43"/>
      <c r="C4" s="42"/>
      <c r="D4" s="43"/>
      <c r="E4" s="42" t="s">
        <v>97</v>
      </c>
      <c r="F4" s="42" t="s">
        <v>101</v>
      </c>
      <c r="G4" s="43"/>
      <c r="H4" s="42" t="s">
        <v>150</v>
      </c>
      <c r="I4" s="76"/>
      <c r="J4" s="23"/>
    </row>
    <row r="5" spans="1:10" ht="12.75">
      <c r="A5" s="51"/>
      <c r="B5" s="43"/>
      <c r="C5" s="43"/>
      <c r="D5" s="43"/>
      <c r="E5" s="43"/>
      <c r="F5" s="43"/>
      <c r="G5" s="43"/>
      <c r="H5" s="43"/>
      <c r="I5" s="57"/>
      <c r="J5" s="23"/>
    </row>
    <row r="6" spans="1:10" ht="12.75">
      <c r="A6" s="52" t="s">
        <v>3</v>
      </c>
      <c r="B6" s="43"/>
      <c r="C6" s="42"/>
      <c r="D6" s="43"/>
      <c r="E6" s="42" t="s">
        <v>98</v>
      </c>
      <c r="F6" s="42" t="s">
        <v>102</v>
      </c>
      <c r="G6" s="43"/>
      <c r="H6" s="42" t="s">
        <v>150</v>
      </c>
      <c r="I6" s="76"/>
      <c r="J6" s="23"/>
    </row>
    <row r="7" spans="1:10" ht="12.75">
      <c r="A7" s="51"/>
      <c r="B7" s="43"/>
      <c r="C7" s="43"/>
      <c r="D7" s="43"/>
      <c r="E7" s="43"/>
      <c r="F7" s="43"/>
      <c r="G7" s="43"/>
      <c r="H7" s="43"/>
      <c r="I7" s="57"/>
      <c r="J7" s="23"/>
    </row>
    <row r="8" spans="1:10" ht="12.75">
      <c r="A8" s="52" t="s">
        <v>81</v>
      </c>
      <c r="B8" s="43"/>
      <c r="C8" s="42" t="s">
        <v>5</v>
      </c>
      <c r="D8" s="43"/>
      <c r="E8" s="42" t="s">
        <v>82</v>
      </c>
      <c r="F8" s="43"/>
      <c r="G8" s="43"/>
      <c r="H8" s="42" t="s">
        <v>151</v>
      </c>
      <c r="I8" s="76" t="s">
        <v>162</v>
      </c>
      <c r="J8" s="23"/>
    </row>
    <row r="9" spans="1:10" ht="12.75">
      <c r="A9" s="51"/>
      <c r="B9" s="43"/>
      <c r="C9" s="43"/>
      <c r="D9" s="43"/>
      <c r="E9" s="43"/>
      <c r="F9" s="43"/>
      <c r="G9" s="43"/>
      <c r="H9" s="43"/>
      <c r="I9" s="57"/>
      <c r="J9" s="23"/>
    </row>
    <row r="10" spans="1:10" ht="12.75">
      <c r="A10" s="52" t="s">
        <v>4</v>
      </c>
      <c r="B10" s="43"/>
      <c r="C10" s="42"/>
      <c r="D10" s="43"/>
      <c r="E10" s="42" t="s">
        <v>99</v>
      </c>
      <c r="F10" s="42"/>
      <c r="G10" s="43"/>
      <c r="H10" s="42" t="s">
        <v>152</v>
      </c>
      <c r="I10" s="71">
        <v>41670</v>
      </c>
      <c r="J10" s="23"/>
    </row>
    <row r="11" spans="1:10" ht="12.75">
      <c r="A11" s="67"/>
      <c r="B11" s="68"/>
      <c r="C11" s="68"/>
      <c r="D11" s="68"/>
      <c r="E11" s="68"/>
      <c r="F11" s="68"/>
      <c r="G11" s="68"/>
      <c r="H11" s="68"/>
      <c r="I11" s="72"/>
      <c r="J11" s="23"/>
    </row>
    <row r="12" spans="1:9" ht="23.25" customHeight="1">
      <c r="A12" s="73" t="s">
        <v>119</v>
      </c>
      <c r="B12" s="74"/>
      <c r="C12" s="74"/>
      <c r="D12" s="74"/>
      <c r="E12" s="74"/>
      <c r="F12" s="74"/>
      <c r="G12" s="74"/>
      <c r="H12" s="74"/>
      <c r="I12" s="74"/>
    </row>
    <row r="13" spans="1:10" ht="26.25" customHeight="1">
      <c r="A13" s="31" t="s">
        <v>120</v>
      </c>
      <c r="B13" s="79" t="s">
        <v>130</v>
      </c>
      <c r="C13" s="80"/>
      <c r="D13" s="31" t="s">
        <v>132</v>
      </c>
      <c r="E13" s="79" t="s">
        <v>138</v>
      </c>
      <c r="F13" s="80"/>
      <c r="G13" s="31" t="s">
        <v>139</v>
      </c>
      <c r="H13" s="79" t="s">
        <v>153</v>
      </c>
      <c r="I13" s="80"/>
      <c r="J13" s="23"/>
    </row>
    <row r="14" spans="1:10" ht="15" customHeight="1">
      <c r="A14" s="32" t="s">
        <v>121</v>
      </c>
      <c r="B14" s="37" t="s">
        <v>131</v>
      </c>
      <c r="C14" s="38"/>
      <c r="D14" s="77" t="s">
        <v>133</v>
      </c>
      <c r="E14" s="78"/>
      <c r="F14" s="38"/>
      <c r="G14" s="77" t="s">
        <v>140</v>
      </c>
      <c r="H14" s="78"/>
      <c r="I14" s="38"/>
      <c r="J14" s="23"/>
    </row>
    <row r="15" spans="1:10" ht="15" customHeight="1">
      <c r="A15" s="33"/>
      <c r="B15" s="37" t="s">
        <v>100</v>
      </c>
      <c r="C15" s="38"/>
      <c r="D15" s="77" t="s">
        <v>134</v>
      </c>
      <c r="E15" s="78"/>
      <c r="F15" s="38"/>
      <c r="G15" s="77" t="s">
        <v>141</v>
      </c>
      <c r="H15" s="78"/>
      <c r="I15" s="38"/>
      <c r="J15" s="23"/>
    </row>
    <row r="16" spans="1:10" ht="15" customHeight="1">
      <c r="A16" s="32" t="s">
        <v>122</v>
      </c>
      <c r="B16" s="37" t="s">
        <v>131</v>
      </c>
      <c r="C16" s="38"/>
      <c r="D16" s="77" t="s">
        <v>135</v>
      </c>
      <c r="E16" s="78"/>
      <c r="F16" s="38"/>
      <c r="G16" s="77" t="s">
        <v>142</v>
      </c>
      <c r="H16" s="78"/>
      <c r="I16" s="38"/>
      <c r="J16" s="23"/>
    </row>
    <row r="17" spans="1:10" ht="15" customHeight="1">
      <c r="A17" s="33"/>
      <c r="B17" s="37" t="s">
        <v>100</v>
      </c>
      <c r="C17" s="38"/>
      <c r="D17" s="77"/>
      <c r="E17" s="78"/>
      <c r="F17" s="41"/>
      <c r="G17" s="77" t="s">
        <v>143</v>
      </c>
      <c r="H17" s="78"/>
      <c r="I17" s="38"/>
      <c r="J17" s="23"/>
    </row>
    <row r="18" spans="1:10" ht="15" customHeight="1">
      <c r="A18" s="32" t="s">
        <v>123</v>
      </c>
      <c r="B18" s="37" t="s">
        <v>131</v>
      </c>
      <c r="C18" s="38"/>
      <c r="D18" s="77"/>
      <c r="E18" s="78"/>
      <c r="F18" s="41"/>
      <c r="G18" s="77" t="s">
        <v>144</v>
      </c>
      <c r="H18" s="78"/>
      <c r="I18" s="38"/>
      <c r="J18" s="23"/>
    </row>
    <row r="19" spans="1:10" ht="15" customHeight="1">
      <c r="A19" s="33"/>
      <c r="B19" s="37" t="s">
        <v>100</v>
      </c>
      <c r="C19" s="38"/>
      <c r="D19" s="77"/>
      <c r="E19" s="78"/>
      <c r="F19" s="41"/>
      <c r="G19" s="77" t="s">
        <v>145</v>
      </c>
      <c r="H19" s="78"/>
      <c r="I19" s="38"/>
      <c r="J19" s="23"/>
    </row>
    <row r="20" spans="1:10" ht="15" customHeight="1">
      <c r="A20" s="83" t="s">
        <v>124</v>
      </c>
      <c r="B20" s="84"/>
      <c r="C20" s="38"/>
      <c r="D20" s="77"/>
      <c r="E20" s="78"/>
      <c r="F20" s="41"/>
      <c r="G20" s="77"/>
      <c r="H20" s="78"/>
      <c r="I20" s="41"/>
      <c r="J20" s="23"/>
    </row>
    <row r="21" spans="1:10" ht="15" customHeight="1">
      <c r="A21" s="83" t="s">
        <v>125</v>
      </c>
      <c r="B21" s="84"/>
      <c r="C21" s="38"/>
      <c r="D21" s="77"/>
      <c r="E21" s="78"/>
      <c r="F21" s="41"/>
      <c r="G21" s="77"/>
      <c r="H21" s="78"/>
      <c r="I21" s="41"/>
      <c r="J21" s="23"/>
    </row>
    <row r="22" spans="1:10" ht="16.5" customHeight="1">
      <c r="A22" s="83" t="s">
        <v>126</v>
      </c>
      <c r="B22" s="84"/>
      <c r="C22" s="38"/>
      <c r="D22" s="83" t="s">
        <v>136</v>
      </c>
      <c r="E22" s="84"/>
      <c r="F22" s="38"/>
      <c r="G22" s="83" t="s">
        <v>146</v>
      </c>
      <c r="H22" s="84"/>
      <c r="I22" s="38"/>
      <c r="J22" s="23"/>
    </row>
    <row r="23" spans="1:9" ht="12.75">
      <c r="A23" s="34"/>
      <c r="B23" s="34"/>
      <c r="C23" s="34"/>
      <c r="D23" s="7"/>
      <c r="E23" s="7"/>
      <c r="F23" s="7"/>
      <c r="G23" s="7"/>
      <c r="H23" s="7"/>
      <c r="I23" s="7"/>
    </row>
    <row r="24" spans="1:9" ht="15" customHeight="1">
      <c r="A24" s="81" t="s">
        <v>127</v>
      </c>
      <c r="B24" s="82"/>
      <c r="C24" s="39"/>
      <c r="D24" s="40"/>
      <c r="E24" s="17"/>
      <c r="F24" s="17"/>
      <c r="G24" s="17"/>
      <c r="H24" s="17"/>
      <c r="I24" s="17"/>
    </row>
    <row r="25" spans="1:10" ht="15" customHeight="1">
      <c r="A25" s="81" t="s">
        <v>154</v>
      </c>
      <c r="B25" s="82"/>
      <c r="C25" s="39"/>
      <c r="D25" s="81" t="s">
        <v>156</v>
      </c>
      <c r="E25" s="82"/>
      <c r="F25" s="39"/>
      <c r="G25" s="81" t="s">
        <v>147</v>
      </c>
      <c r="H25" s="82"/>
      <c r="I25" s="39"/>
      <c r="J25" s="23"/>
    </row>
    <row r="26" spans="1:10" ht="15" customHeight="1">
      <c r="A26" s="81" t="s">
        <v>155</v>
      </c>
      <c r="B26" s="82"/>
      <c r="C26" s="39"/>
      <c r="D26" s="81" t="s">
        <v>157</v>
      </c>
      <c r="E26" s="82"/>
      <c r="F26" s="39"/>
      <c r="G26" s="81" t="s">
        <v>148</v>
      </c>
      <c r="H26" s="82"/>
      <c r="I26" s="39"/>
      <c r="J26" s="23"/>
    </row>
    <row r="27" spans="1:9" ht="12.75">
      <c r="A27" s="35"/>
      <c r="B27" s="35"/>
      <c r="C27" s="35"/>
      <c r="D27" s="35"/>
      <c r="E27" s="35"/>
      <c r="F27" s="35"/>
      <c r="G27" s="35"/>
      <c r="H27" s="35"/>
      <c r="I27" s="35"/>
    </row>
    <row r="28" spans="1:10" ht="14.25" customHeight="1">
      <c r="A28" s="85" t="s">
        <v>128</v>
      </c>
      <c r="B28" s="86"/>
      <c r="C28" s="87"/>
      <c r="D28" s="85" t="s">
        <v>137</v>
      </c>
      <c r="E28" s="86"/>
      <c r="F28" s="87"/>
      <c r="G28" s="85" t="s">
        <v>149</v>
      </c>
      <c r="H28" s="86"/>
      <c r="I28" s="87"/>
      <c r="J28" s="24"/>
    </row>
    <row r="29" spans="1:10" ht="14.25" customHeight="1">
      <c r="A29" s="91"/>
      <c r="B29" s="92"/>
      <c r="C29" s="93"/>
      <c r="D29" s="91"/>
      <c r="E29" s="92"/>
      <c r="F29" s="93"/>
      <c r="G29" s="91"/>
      <c r="H29" s="92"/>
      <c r="I29" s="93"/>
      <c r="J29" s="24"/>
    </row>
    <row r="30" spans="1:10" ht="14.25" customHeight="1">
      <c r="A30" s="91"/>
      <c r="B30" s="92"/>
      <c r="C30" s="93"/>
      <c r="D30" s="91"/>
      <c r="E30" s="92"/>
      <c r="F30" s="93"/>
      <c r="G30" s="91"/>
      <c r="H30" s="92"/>
      <c r="I30" s="93"/>
      <c r="J30" s="24"/>
    </row>
    <row r="31" spans="1:10" ht="14.25" customHeight="1">
      <c r="A31" s="91"/>
      <c r="B31" s="92"/>
      <c r="C31" s="93"/>
      <c r="D31" s="91"/>
      <c r="E31" s="92"/>
      <c r="F31" s="93"/>
      <c r="G31" s="91"/>
      <c r="H31" s="92"/>
      <c r="I31" s="93"/>
      <c r="J31" s="24"/>
    </row>
    <row r="32" spans="1:10" ht="14.25" customHeight="1">
      <c r="A32" s="88" t="s">
        <v>129</v>
      </c>
      <c r="B32" s="89"/>
      <c r="C32" s="90"/>
      <c r="D32" s="88" t="s">
        <v>129</v>
      </c>
      <c r="E32" s="89"/>
      <c r="F32" s="90"/>
      <c r="G32" s="88" t="s">
        <v>129</v>
      </c>
      <c r="H32" s="89"/>
      <c r="I32" s="90"/>
      <c r="J32" s="24"/>
    </row>
    <row r="33" spans="1:9" ht="12.75">
      <c r="A33" s="36"/>
      <c r="B33" s="36"/>
      <c r="C33" s="36"/>
      <c r="D33" s="36"/>
      <c r="E33" s="36"/>
      <c r="F33" s="36"/>
      <c r="G33" s="36"/>
      <c r="H33" s="36"/>
      <c r="I33" s="36"/>
    </row>
  </sheetData>
  <sheetProtection/>
  <mergeCells count="78">
    <mergeCell ref="G29:I29"/>
    <mergeCell ref="G30:I30"/>
    <mergeCell ref="G31:I31"/>
    <mergeCell ref="G32:I32"/>
    <mergeCell ref="D30:F30"/>
    <mergeCell ref="D31:F31"/>
    <mergeCell ref="A29:C29"/>
    <mergeCell ref="A30:C30"/>
    <mergeCell ref="A31:C31"/>
    <mergeCell ref="A32:C32"/>
    <mergeCell ref="G25:H25"/>
    <mergeCell ref="G26:H26"/>
    <mergeCell ref="A28:C28"/>
    <mergeCell ref="G28:I28"/>
    <mergeCell ref="D32:F32"/>
    <mergeCell ref="A26:B26"/>
    <mergeCell ref="D25:E25"/>
    <mergeCell ref="D26:E26"/>
    <mergeCell ref="D28:F28"/>
    <mergeCell ref="D29:F29"/>
    <mergeCell ref="A21:B21"/>
    <mergeCell ref="A22:B22"/>
    <mergeCell ref="G19:H19"/>
    <mergeCell ref="G20:H20"/>
    <mergeCell ref="G21:H21"/>
    <mergeCell ref="G22:H22"/>
    <mergeCell ref="G16:H16"/>
    <mergeCell ref="G17:H17"/>
    <mergeCell ref="A24:B24"/>
    <mergeCell ref="A25:B25"/>
    <mergeCell ref="D18:E18"/>
    <mergeCell ref="D19:E19"/>
    <mergeCell ref="D20:E20"/>
    <mergeCell ref="D21:E21"/>
    <mergeCell ref="D22:E22"/>
    <mergeCell ref="A20:B20"/>
    <mergeCell ref="G18:H18"/>
    <mergeCell ref="B13:C13"/>
    <mergeCell ref="E13:F13"/>
    <mergeCell ref="H13:I13"/>
    <mergeCell ref="D14:E14"/>
    <mergeCell ref="D15:E15"/>
    <mergeCell ref="D16:E16"/>
    <mergeCell ref="D17:E17"/>
    <mergeCell ref="G14:H14"/>
    <mergeCell ref="G15:H15"/>
    <mergeCell ref="H4:H5"/>
    <mergeCell ref="H6:H7"/>
    <mergeCell ref="I2:I3"/>
    <mergeCell ref="I4:I5"/>
    <mergeCell ref="I6:I7"/>
    <mergeCell ref="I8:I9"/>
    <mergeCell ref="E8:E9"/>
    <mergeCell ref="E10:E11"/>
    <mergeCell ref="I10:I11"/>
    <mergeCell ref="A12:I12"/>
    <mergeCell ref="F2:G3"/>
    <mergeCell ref="F4:G5"/>
    <mergeCell ref="F6:G7"/>
    <mergeCell ref="F8:G9"/>
    <mergeCell ref="F10:G11"/>
    <mergeCell ref="H2:H3"/>
    <mergeCell ref="A1:I1"/>
    <mergeCell ref="A2:B3"/>
    <mergeCell ref="A4:B5"/>
    <mergeCell ref="A6:B7"/>
    <mergeCell ref="H8:H9"/>
    <mergeCell ref="H10:H11"/>
    <mergeCell ref="C10:D11"/>
    <mergeCell ref="E2:E3"/>
    <mergeCell ref="E4:E5"/>
    <mergeCell ref="E6:E7"/>
    <mergeCell ref="A8:B9"/>
    <mergeCell ref="A10:B11"/>
    <mergeCell ref="C2:D3"/>
    <mergeCell ref="C4:D5"/>
    <mergeCell ref="C6:D7"/>
    <mergeCell ref="C8:D9"/>
  </mergeCells>
  <printOptions/>
  <pageMargins left="0.787401575" right="0.787401575" top="0.984251969" bottom="0.984251969" header="0.4921259845" footer="0.4921259845"/>
  <pageSetup fitToHeight="1" fitToWidth="1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Odvarka</dc:creator>
  <cp:keywords/>
  <dc:description/>
  <cp:lastModifiedBy>Zdenek Kocian</cp:lastModifiedBy>
  <cp:lastPrinted>2014-02-03T17:35:12Z</cp:lastPrinted>
  <dcterms:created xsi:type="dcterms:W3CDTF">2014-02-03T07:48:14Z</dcterms:created>
  <dcterms:modified xsi:type="dcterms:W3CDTF">2014-05-05T17:16:12Z</dcterms:modified>
  <cp:category/>
  <cp:version/>
  <cp:contentType/>
  <cp:contentStatus/>
</cp:coreProperties>
</file>