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Pol'!$A$1:$X$48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3" i="1"/>
  <c r="I52"/>
  <c r="I51"/>
  <c r="I50"/>
  <c r="G42"/>
  <c r="F42"/>
  <c r="G41"/>
  <c r="F41"/>
  <c r="G39"/>
  <c r="F39"/>
  <c r="G47" i="12"/>
  <c r="BA45"/>
  <c r="BA43"/>
  <c r="BA37"/>
  <c r="BA34"/>
  <c r="G9"/>
  <c r="G12"/>
  <c r="G8"/>
  <c r="I9"/>
  <c r="I12"/>
  <c r="I8"/>
  <c r="K9"/>
  <c r="K12"/>
  <c r="K8"/>
  <c r="M9"/>
  <c r="M12"/>
  <c r="M8"/>
  <c r="O9"/>
  <c r="O12"/>
  <c r="O8"/>
  <c r="Q9"/>
  <c r="Q12"/>
  <c r="Q8"/>
  <c r="V9"/>
  <c r="V12"/>
  <c r="V8"/>
  <c r="G16"/>
  <c r="G19"/>
  <c r="G21"/>
  <c r="G23"/>
  <c r="G15"/>
  <c r="I16"/>
  <c r="I19"/>
  <c r="I21"/>
  <c r="I23"/>
  <c r="I15"/>
  <c r="K16"/>
  <c r="K19"/>
  <c r="K21"/>
  <c r="K23"/>
  <c r="K15"/>
  <c r="M16"/>
  <c r="M19"/>
  <c r="M21"/>
  <c r="M23"/>
  <c r="M15"/>
  <c r="O16"/>
  <c r="O19"/>
  <c r="O21"/>
  <c r="O23"/>
  <c r="O15"/>
  <c r="Q16"/>
  <c r="Q19"/>
  <c r="Q21"/>
  <c r="Q23"/>
  <c r="Q15"/>
  <c r="V16"/>
  <c r="V19"/>
  <c r="V21"/>
  <c r="V23"/>
  <c r="V15"/>
  <c r="G25"/>
  <c r="G26"/>
  <c r="G27"/>
  <c r="G29"/>
  <c r="G24"/>
  <c r="I25"/>
  <c r="I26"/>
  <c r="I27"/>
  <c r="I29"/>
  <c r="I24"/>
  <c r="K25"/>
  <c r="K26"/>
  <c r="K27"/>
  <c r="K29"/>
  <c r="K24"/>
  <c r="M25"/>
  <c r="M26"/>
  <c r="M27"/>
  <c r="M29"/>
  <c r="M24"/>
  <c r="O25"/>
  <c r="O26"/>
  <c r="O27"/>
  <c r="O29"/>
  <c r="O24"/>
  <c r="Q25"/>
  <c r="Q26"/>
  <c r="Q27"/>
  <c r="Q29"/>
  <c r="Q24"/>
  <c r="V25"/>
  <c r="V26"/>
  <c r="V27"/>
  <c r="V29"/>
  <c r="V24"/>
  <c r="G32"/>
  <c r="G33"/>
  <c r="G42"/>
  <c r="G44"/>
  <c r="G31"/>
  <c r="I32"/>
  <c r="I33"/>
  <c r="I42"/>
  <c r="I44"/>
  <c r="I31"/>
  <c r="K32"/>
  <c r="K33"/>
  <c r="K42"/>
  <c r="K44"/>
  <c r="K31"/>
  <c r="M32"/>
  <c r="M33"/>
  <c r="M42"/>
  <c r="M44"/>
  <c r="M31"/>
  <c r="O32"/>
  <c r="O33"/>
  <c r="O42"/>
  <c r="O44"/>
  <c r="O31"/>
  <c r="Q32"/>
  <c r="Q33"/>
  <c r="Q42"/>
  <c r="Q44"/>
  <c r="Q31"/>
  <c r="V32"/>
  <c r="V33"/>
  <c r="V42"/>
  <c r="V44"/>
  <c r="V31"/>
  <c r="AE47"/>
  <c r="AF47"/>
  <c r="I20" i="1"/>
  <c r="I19"/>
  <c r="I18"/>
  <c r="I17"/>
  <c r="I16"/>
  <c r="I54"/>
  <c r="J50"/>
  <c r="J51"/>
  <c r="J52"/>
  <c r="J53"/>
  <c r="J54"/>
  <c r="F43"/>
  <c r="G23"/>
  <c r="A23"/>
  <c r="G24"/>
  <c r="G43"/>
  <c r="G25"/>
  <c r="A25"/>
  <c r="G26"/>
  <c r="A27"/>
  <c r="G29"/>
  <c r="A29"/>
  <c r="G28"/>
  <c r="G27"/>
  <c r="A26"/>
  <c r="A24"/>
  <c r="H39"/>
  <c r="H43"/>
  <c r="I39"/>
  <c r="I43"/>
  <c r="J39"/>
  <c r="J43"/>
  <c r="H42"/>
  <c r="I42"/>
  <c r="J42"/>
  <c r="H41"/>
  <c r="I41"/>
  <c r="J41"/>
  <c r="H40"/>
  <c r="I21"/>
  <c r="J28"/>
  <c r="J26"/>
  <c r="G38"/>
  <c r="F38"/>
  <c r="J23"/>
  <c r="J24"/>
  <c r="J25"/>
  <c r="J27"/>
  <c r="E24"/>
  <c r="E26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<sst xmlns="http://schemas.openxmlformats.org/spreadsheetml/2006/main" count="297" uniqueCount="166">
  <si>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</si>
  <si>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</si>
  <si>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</si>
  <si>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</si>
  <si>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</si>
  <si>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</si>
  <si>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</si>
  <si>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</si>
  <si>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</si>
  <si>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</si>
  <si>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</si>
  <si>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</si>
  <si>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</si>
  <si>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</si>
  <si>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</si>
  <si>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</si>
  <si>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</si>
  <si>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</si>
  <si>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</si>
  <si>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</si>
  <si>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</si>
  <si>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</si>
  <si>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</si>
  <si>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</si>
  <si>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</si>
  <si>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</si>
  <si>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</si>
  <si>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</si>
  <si>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</si>
  <si>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</si>
  <si>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</si>
  <si>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</si>
  <si>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</si>
  <si>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</si>
  <si>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</si>
  <si>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</si>
  <si>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</si>
  <si>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</si>
  <si>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</si>
  <si>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</si>
  <si>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</si>
  <si>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</si>
  <si>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</si>
  <si>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</si>
  <si>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Rozpočet</t>
  </si>
  <si>
    <t xml:space="preserve">Sportovní podlaha v tělocvičně </t>
  </si>
  <si>
    <t>Objekt:</t>
  </si>
  <si>
    <t>Rozpočet:</t>
  </si>
  <si>
    <t>Ing. Jan Červinka</t>
  </si>
  <si>
    <t>1808</t>
  </si>
  <si>
    <t>Rekonstrukce 1. ZS NMNM</t>
  </si>
  <si>
    <t>Stavba</t>
  </si>
  <si>
    <t>Stavební objekt</t>
  </si>
  <si>
    <t>Celkem za stavbu</t>
  </si>
  <si>
    <t>CZK</t>
  </si>
  <si>
    <t>Rekapitulace dílů</t>
  </si>
  <si>
    <t>Typ dílu</t>
  </si>
  <si>
    <t>2</t>
  </si>
  <si>
    <t>Základy a zvláštní zakládání</t>
  </si>
  <si>
    <t>63</t>
  </si>
  <si>
    <t>Podlahy a podlahové konstrukce</t>
  </si>
  <si>
    <t>713</t>
  </si>
  <si>
    <t>Izolace tepelné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</si>
  <si>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</si>
  <si>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</si>
  <si>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</si>
  <si>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</si>
  <si>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</si>
  <si>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</si>
  <si>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</si>
  <si>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</si>
  <si>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</si>
  <si>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</si>
  <si>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</si>
  <si>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</si>
  <si>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</si>
  <si>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</si>
  <si>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</si>
  <si>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</si>
  <si>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</si>
  <si>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</si>
  <si>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</si>
  <si>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</si>
  <si>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</si>
  <si>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</si>
  <si>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</si>
  <si>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</si>
  <si>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</si>
  <si>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</si>
  <si>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</si>
  <si>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</si>
  <si>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</si>
  <si>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</si>
  <si>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273321411R00</t>
  </si>
  <si>
    <t>Beton základových desek železový třídy C 25/30</t>
  </si>
  <si>
    <t>m3</t>
  </si>
  <si>
    <t>801-1</t>
  </si>
  <si>
    <t>RTS 20/ I</t>
  </si>
  <si>
    <t>Práce</t>
  </si>
  <si>
    <t>POL1_</t>
  </si>
  <si>
    <t>bez dodávky a uložení výztuže</t>
  </si>
  <si>
    <t>SPI</t>
  </si>
  <si>
    <t>158*0,12</t>
  </si>
  <si>
    <t>VV</t>
  </si>
  <si>
    <t>273361921RT5</t>
  </si>
  <si>
    <t>Výztuž základových desek ze svařovaných sítí průměr drátu 6 mm, velikost oka 150/150 mm</t>
  </si>
  <si>
    <t>t</t>
  </si>
  <si>
    <t>včetně distančních prvků</t>
  </si>
  <si>
    <t>158*1,3*18,2/1000/6</t>
  </si>
  <si>
    <t>631311121R00</t>
  </si>
  <si>
    <t>Doplnění mazanin betonem prostým o ploše jednotlivě do 1 m2 tloušťky do 80 mm</t>
  </si>
  <si>
    <t>801-4</t>
  </si>
  <si>
    <t>prostým betonem (s dodáním hmot) bez potěru,</t>
  </si>
  <si>
    <t>7*0,04</t>
  </si>
  <si>
    <t>632419104R00</t>
  </si>
  <si>
    <t>Potěr ze suchých směsí cementová samonivelační podlahová stěrka, tloušťky 4 mm, bez penetrace</t>
  </si>
  <si>
    <t>m2</t>
  </si>
  <si>
    <t>s rozprostřením a uhlazením</t>
  </si>
  <si>
    <t>998777101R00</t>
  </si>
  <si>
    <t>Přesun hmot pro podlahy syntetické v objektech výšky do 6 m</t>
  </si>
  <si>
    <t>soubor</t>
  </si>
  <si>
    <t>800-773</t>
  </si>
  <si>
    <t>Indiv</t>
  </si>
  <si>
    <t>50 m vodorovně</t>
  </si>
  <si>
    <t>D+M Kompletní sportovní podlaha dle PD</t>
  </si>
  <si>
    <t xml:space="preserve">m2    </t>
  </si>
  <si>
    <t>Vlastní</t>
  </si>
  <si>
    <t>713121111RT1</t>
  </si>
  <si>
    <t>Montáž tepelné izolace podlah  jednovrstvá, bez dodávky materiálu</t>
  </si>
  <si>
    <t>800-713</t>
  </si>
  <si>
    <t>713191100RT9</t>
  </si>
  <si>
    <t>Izolace tepelné běžných konstrukcí - doplňky položení separační fólie, včetně dodávky PE fólie</t>
  </si>
  <si>
    <t>28375705R</t>
  </si>
  <si>
    <t>deska izolační stabilizovaná; pěnový polystyren; rovná hrana; součinitel tepelné vodivosti 0,035 W/mK; obj. hmotnost 25,00 kg/m3</t>
  </si>
  <si>
    <t>SPCM</t>
  </si>
  <si>
    <t>Specifikace</t>
  </si>
  <si>
    <t>POL3_</t>
  </si>
  <si>
    <t>158*0,1*1,1</t>
  </si>
  <si>
    <t>998713101R00</t>
  </si>
  <si>
    <t>Přesun hmot pro izolace tepelné v objektech výšky do 6 m</t>
  </si>
  <si>
    <t>Přesun hmot</t>
  </si>
  <si>
    <t>POL7_</t>
  </si>
  <si>
    <t>02</t>
  </si>
  <si>
    <t>Příplatek za ztíženou staveništní přepravu a omezení plynoucí z provozu školy</t>
  </si>
  <si>
    <t>005121010R</t>
  </si>
  <si>
    <t>Vybudování zařízení staveniště</t>
  </si>
  <si>
    <t>Soubor</t>
  </si>
  <si>
    <t>VRN</t>
  </si>
  <si>
    <t>POL99_8</t>
  </si>
  <si>
    <t>POP</t>
  </si>
  <si>
    <t>Položka zahrnuje i náklady na zabezpečení staveniště, dále</t>
  </si>
  <si>
    <t>Zhotovitel nacení položku na základě svého POV.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</si>
  <si>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</si>
  <si>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</si>
  <si>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</si>
  <si>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</si>
  <si>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</si>
  <si>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</si>
  <si>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SUM</t>
  </si>
  <si>
    <t>Náklady spojené s případným vypracováním pNáklady spojené se zřízením přípojek energií k objektům zařízení staveniště, vybudování případných měřících odběrných míst a zařízení, případná příprava území pro objekty zařízení staveniště a vlastní vybudování objektů zařízení staveniště.</t>
  </si>
  <si>
    <t>-vnitrostaveništní komunikace, mosty do 5 m délky</t>
  </si>
  <si>
    <t>-zábory, vyřízení povolení pro zábory			-venkovní osvětlení staveniště, výkopů, manipulačních skladových ploch</t>
  </si>
  <si>
    <t>-revizní zprávy zařízení staveniště</t>
  </si>
  <si>
    <t>-čistící zóny u výjezdů ze staveniště</t>
  </si>
  <si>
    <t>-součástí je i projednání povolení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</si>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</sst>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0" xfId="0" applyBorder="1" applyAlignment="1">
      <alignment horizontal="left" indent="1"/>
    </xf>
    <xf numFmtId="0" fontId="0" fillId="0" borderId="12" xfId="0" applyBorder="1" applyAlignment="1">
      <alignment horizontal="left" vertical="top" indent="1"/>
    </xf>
    <xf numFmtId="0" fontId="8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8" fillId="0" borderId="10" xfId="0" applyFont="1" applyBorder="1" applyAlignment="1">
      <alignment horizontal="left" vertical="center" indent="1"/>
    </xf>
    <xf numFmtId="49" fontId="0" fillId="0" borderId="8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1" fontId="8" fillId="0" borderId="8" xfId="0" applyNumberFormat="1" applyFont="1" applyBorder="1" applyAlignment="1">
      <alignment horizontal="righ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3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17" xfId="0" applyNumberFormat="1" applyFont="1" applyFill="1" applyBorder="1" applyAlignment="1">
      <alignment vertical="center"/>
    </xf>
    <xf numFmtId="4" fontId="7" fillId="5" borderId="8" xfId="0" applyNumberFormat="1" applyFont="1" applyFill="1" applyBorder="1" applyAlignment="1">
      <alignment vertical="center" wrapText="1"/>
    </xf>
    <xf numFmtId="4" fontId="10" fillId="5" borderId="16" xfId="0" applyNumberFormat="1" applyFont="1" applyFill="1" applyBorder="1" applyAlignment="1">
      <alignment horizontal="center" vertical="center" wrapText="1" shrinkToFit="1"/>
    </xf>
    <xf numFmtId="4" fontId="7" fillId="5" borderId="16" xfId="0" applyNumberFormat="1" applyFont="1" applyFill="1" applyBorder="1" applyAlignment="1">
      <alignment horizontal="center" vertical="center" wrapText="1" shrinkToFit="1"/>
    </xf>
    <xf numFmtId="3" fontId="7" fillId="5" borderId="16" xfId="0" applyNumberFormat="1" applyFont="1" applyFill="1" applyBorder="1" applyAlignment="1">
      <alignment horizontal="center" vertical="center" wrapText="1"/>
    </xf>
    <xf numFmtId="4" fontId="0" fillId="0" borderId="17" xfId="0" applyNumberFormat="1" applyBorder="1" applyAlignment="1">
      <alignment vertical="center"/>
    </xf>
    <xf numFmtId="4" fontId="3" fillId="0" borderId="16" xfId="0" applyNumberFormat="1" applyFont="1" applyBorder="1" applyAlignment="1">
      <alignment horizontal="right" vertical="center" wrapText="1" shrinkToFit="1"/>
    </xf>
    <xf numFmtId="4" fontId="3" fillId="0" borderId="16" xfId="0" applyNumberFormat="1" applyFont="1" applyBorder="1" applyAlignment="1">
      <alignment horizontal="right" vertical="center" shrinkToFit="1"/>
    </xf>
    <xf numFmtId="4" fontId="0" fillId="0" borderId="16" xfId="0" applyNumberFormat="1" applyBorder="1" applyAlignment="1">
      <alignment vertical="center" shrinkToFit="1"/>
    </xf>
    <xf numFmtId="3" fontId="0" fillId="0" borderId="16" xfId="0" applyNumberFormat="1" applyBorder="1" applyAlignment="1">
      <alignment vertical="center"/>
    </xf>
    <xf numFmtId="4" fontId="8" fillId="0" borderId="17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vertical="center" wrapText="1" shrinkToFit="1"/>
    </xf>
    <xf numFmtId="4" fontId="8" fillId="0" borderId="16" xfId="0" applyNumberFormat="1" applyFont="1" applyBorder="1" applyAlignment="1">
      <alignment vertical="center" shrinkToFit="1"/>
    </xf>
    <xf numFmtId="3" fontId="8" fillId="0" borderId="16" xfId="0" applyNumberFormat="1" applyFont="1" applyBorder="1" applyAlignment="1">
      <alignment vertical="center"/>
    </xf>
    <xf numFmtId="4" fontId="0" fillId="0" borderId="17" xfId="0" applyNumberFormat="1" applyBorder="1" applyAlignment="1">
      <alignment horizontal="left" vertical="center"/>
    </xf>
    <xf numFmtId="4" fontId="0" fillId="0" borderId="16" xfId="0" applyNumberFormat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shrinkToFit="1"/>
    </xf>
    <xf numFmtId="3" fontId="0" fillId="3" borderId="16" xfId="0" applyNumberFormat="1" applyFill="1" applyBorder="1" applyAlignment="1">
      <alignment vertical="center"/>
    </xf>
    <xf numFmtId="0" fontId="4" fillId="3" borderId="24" xfId="0" applyFont="1" applyFill="1" applyBorder="1" applyAlignment="1">
      <alignment horizontal="left" vertical="center" indent="1"/>
    </xf>
    <xf numFmtId="0" fontId="5" fillId="3" borderId="25" xfId="0" applyFont="1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4" fontId="4" fillId="3" borderId="25" xfId="0" applyNumberFormat="1" applyFon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0" fillId="3" borderId="25" xfId="0" applyFill="1" applyBorder="1" applyAlignment="1">
      <alignment wrapText="1"/>
    </xf>
    <xf numFmtId="0" fontId="0" fillId="3" borderId="25" xfId="0" applyFill="1" applyBorder="1"/>
    <xf numFmtId="49" fontId="8" fillId="3" borderId="26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0" fontId="16" fillId="5" borderId="1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3" fontId="7" fillId="0" borderId="16" xfId="0" applyNumberFormat="1" applyFont="1" applyBorder="1" applyAlignment="1">
      <alignment vertical="center"/>
    </xf>
    <xf numFmtId="3" fontId="7" fillId="3" borderId="16" xfId="0" applyNumberFormat="1" applyFont="1" applyFill="1" applyBorder="1" applyAlignment="1">
      <alignment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vertical="center"/>
    </xf>
    <xf numFmtId="4" fontId="7" fillId="3" borderId="16" xfId="0" applyNumberFormat="1" applyFont="1" applyFill="1" applyBorder="1" applyAlignment="1">
      <alignment horizontal="center" vertical="center"/>
    </xf>
    <xf numFmtId="4" fontId="7" fillId="3" borderId="1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5" fillId="0" borderId="16" xfId="0" applyFont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5" borderId="16" xfId="0" applyFill="1" applyBorder="1"/>
    <xf numFmtId="0" fontId="0" fillId="5" borderId="16" xfId="0" applyFill="1" applyBorder="1" applyAlignment="1">
      <alignment horizontal="center"/>
    </xf>
    <xf numFmtId="49" fontId="0" fillId="5" borderId="16" xfId="0" applyNumberFormat="1" applyFill="1" applyBorder="1"/>
    <xf numFmtId="0" fontId="0" fillId="5" borderId="16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7" xfId="0" applyFont="1" applyFill="1" applyBorder="1" applyAlignment="1">
      <alignment vertical="top"/>
    </xf>
    <xf numFmtId="49" fontId="8" fillId="3" borderId="8" xfId="0" applyNumberFormat="1" applyFont="1" applyFill="1" applyBorder="1" applyAlignment="1">
      <alignment vertical="top"/>
    </xf>
    <xf numFmtId="0" fontId="8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8" xfId="0" applyFont="1" applyFill="1" applyBorder="1" applyAlignment="1">
      <alignment horizontal="center" vertical="top" shrinkToFit="1"/>
    </xf>
    <xf numFmtId="164" fontId="8" fillId="3" borderId="8" xfId="0" applyNumberFormat="1" applyFont="1" applyFill="1" applyBorder="1" applyAlignment="1">
      <alignment vertical="top" shrinkToFit="1"/>
    </xf>
    <xf numFmtId="4" fontId="8" fillId="3" borderId="8" xfId="0" applyNumberFormat="1" applyFont="1" applyFill="1" applyBorder="1" applyAlignment="1">
      <alignment vertical="top" shrinkToFit="1"/>
    </xf>
    <xf numFmtId="4" fontId="8" fillId="3" borderId="19" xfId="0" applyNumberFormat="1" applyFont="1" applyFill="1" applyBorder="1" applyAlignment="1">
      <alignment vertical="top" shrinkToFit="1"/>
    </xf>
    <xf numFmtId="0" fontId="17" fillId="0" borderId="27" xfId="0" applyFont="1" applyBorder="1" applyAlignment="1">
      <alignment vertical="top"/>
    </xf>
    <xf numFmtId="49" fontId="17" fillId="0" borderId="28" xfId="0" applyNumberFormat="1" applyFont="1" applyBorder="1" applyAlignment="1">
      <alignment vertical="top"/>
    </xf>
    <xf numFmtId="0" fontId="17" fillId="0" borderId="28" xfId="0" applyFont="1" applyBorder="1" applyAlignment="1">
      <alignment horizontal="center" vertical="top" shrinkToFit="1"/>
    </xf>
    <xf numFmtId="164" fontId="17" fillId="0" borderId="28" xfId="0" applyNumberFormat="1" applyFont="1" applyBorder="1" applyAlignment="1">
      <alignment vertical="top" shrinkToFit="1"/>
    </xf>
    <xf numFmtId="4" fontId="17" fillId="4" borderId="28" xfId="0" applyNumberFormat="1" applyFont="1" applyFill="1" applyBorder="1" applyAlignment="1" applyProtection="1">
      <alignment vertical="top" shrinkToFit="1"/>
      <protection locked="0"/>
    </xf>
    <xf numFmtId="4" fontId="17" fillId="0" borderId="28" xfId="0" applyNumberFormat="1" applyFont="1" applyBorder="1" applyAlignment="1">
      <alignment vertical="top" shrinkToFit="1"/>
    </xf>
    <xf numFmtId="4" fontId="17" fillId="0" borderId="29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8" fillId="3" borderId="19" xfId="0" applyNumberFormat="1" applyFont="1" applyFill="1" applyBorder="1" applyAlignment="1">
      <alignment vertical="top"/>
    </xf>
    <xf numFmtId="49" fontId="8" fillId="3" borderId="8" xfId="0" applyNumberFormat="1" applyFont="1" applyFill="1" applyBorder="1" applyAlignment="1">
      <alignment horizontal="left" vertical="top" wrapText="1"/>
    </xf>
    <xf numFmtId="49" fontId="17" fillId="0" borderId="2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17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4" fontId="0" fillId="3" borderId="17" xfId="0" applyNumberFormat="1" applyFill="1" applyBorder="1" applyAlignment="1">
      <alignment vertical="center"/>
    </xf>
    <xf numFmtId="4" fontId="0" fillId="3" borderId="8" xfId="0" applyNumberFormat="1" applyFill="1" applyBorder="1" applyAlignment="1">
      <alignment vertical="center"/>
    </xf>
    <xf numFmtId="4" fontId="0" fillId="3" borderId="19" xfId="0" applyNumberFormat="1" applyFill="1" applyBorder="1" applyAlignment="1">
      <alignment vertical="center"/>
    </xf>
    <xf numFmtId="4" fontId="0" fillId="0" borderId="8" xfId="0" applyNumberFormat="1" applyBorder="1" applyAlignment="1">
      <alignment vertical="center" wrapText="1"/>
    </xf>
    <xf numFmtId="4" fontId="8" fillId="0" borderId="8" xfId="0" applyNumberFormat="1" applyFont="1" applyBorder="1" applyAlignment="1">
      <alignment vertical="center" wrapText="1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4" fontId="13" fillId="0" borderId="17" xfId="0" applyNumberFormat="1" applyFont="1" applyBorder="1" applyAlignment="1">
      <alignment horizontal="right" vertical="center" indent="1"/>
    </xf>
    <xf numFmtId="4" fontId="13" fillId="0" borderId="11" xfId="0" applyNumberFormat="1" applyFont="1" applyBorder="1" applyAlignment="1">
      <alignment horizontal="righ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" fontId="13" fillId="0" borderId="19" xfId="0" applyNumberFormat="1" applyFont="1" applyBorder="1" applyAlignment="1">
      <alignment horizontal="right" vertical="center" indent="1"/>
    </xf>
    <xf numFmtId="49" fontId="6" fillId="3" borderId="13" xfId="0" applyNumberFormat="1" applyFont="1" applyFill="1" applyBorder="1" applyAlignment="1">
      <alignment horizontal="left" vertical="center" wrapText="1"/>
    </xf>
    <xf numFmtId="0" fontId="0" fillId="3" borderId="13" xfId="0" applyFill="1" applyBorder="1" applyAlignment="1">
      <alignment wrapText="1"/>
    </xf>
    <xf numFmtId="0" fontId="0" fillId="3" borderId="14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1" fillId="0" borderId="17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2" fontId="12" fillId="3" borderId="25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 indent="1"/>
    </xf>
    <xf numFmtId="4" fontId="11" fillId="0" borderId="19" xfId="0" applyNumberFormat="1" applyFont="1" applyBorder="1" applyAlignment="1">
      <alignment horizontal="right" vertical="center" indent="1"/>
    </xf>
    <xf numFmtId="0" fontId="0" fillId="0" borderId="13" xfId="0" applyBorder="1" applyAlignment="1">
      <alignment horizont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 indent="1"/>
    </xf>
    <xf numFmtId="4" fontId="12" fillId="3" borderId="25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8" xfId="0" applyNumberFormat="1" applyBorder="1" applyAlignment="1">
      <alignment vertical="center" shrinkToFit="1"/>
    </xf>
    <xf numFmtId="49" fontId="0" fillId="0" borderId="19" xfId="0" applyNumberFormat="1" applyBorder="1" applyAlignment="1">
      <alignment vertical="center" shrinkToFi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9" fillId="0" borderId="13" xfId="0" applyNumberFormat="1" applyFont="1" applyBorder="1" applyAlignment="1">
      <alignment horizontal="left" vertical="top" wrapText="1"/>
    </xf>
    <xf numFmtId="0" fontId="19" fillId="0" borderId="13" xfId="0" applyNumberFormat="1" applyFont="1" applyBorder="1" applyAlignment="1">
      <alignment vertical="top" wrapText="1"/>
    </xf>
    <xf numFmtId="0" fontId="17" fillId="0" borderId="13" xfId="0" applyNumberFormat="1" applyFont="1" applyBorder="1" applyAlignment="1">
      <alignment horizontal="left" vertical="top" wrapText="1"/>
    </xf>
    <xf numFmtId="0" fontId="17" fillId="0" borderId="13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9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45"/>
  <sheetData>
    <row r="1" spans="1:7">
      <c r="A1" s="21" t="s">
        <v>38</v>
      </c>
    </row>
    <row r="2" spans="1:7" ht="57.75" customHeight="1">
      <c r="A2" s="178" t="s">
        <v>39</v>
      </c>
      <c r="B2" s="178"/>
      <c r="C2" s="178"/>
      <c r="D2" s="178"/>
      <c r="E2" s="178"/>
      <c r="F2" s="178"/>
      <c r="G2" s="178"/>
    </row>
  </sheetData>
  <sheetProtection password="9231" sheet="1"/>
  <mergeCells count="1">
    <mergeCell ref="A2:G2"/>
  </mergeCells>
  <phoneticPr fontId="1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45"/>
  <cols>
    <col min="1" max="1" width="8.3828125" hidden="1" customWidth="1"/>
    <col min="2" max="2" width="13.3828125" customWidth="1"/>
    <col min="3" max="3" width="7.3828125" style="52" customWidth="1"/>
    <col min="4" max="4" width="13" style="52" customWidth="1"/>
    <col min="5" max="5" width="9.69140625" style="52" customWidth="1"/>
    <col min="6" max="6" width="11.69140625" customWidth="1"/>
    <col min="7" max="9" width="13" customWidth="1"/>
    <col min="10" max="10" width="5.53515625" customWidth="1"/>
    <col min="11" max="11" width="4.3046875" customWidth="1"/>
    <col min="12" max="15" width="10.69140625" customWidth="1"/>
  </cols>
  <sheetData>
    <row r="1" spans="1:15" ht="33.75" customHeight="1">
      <c r="A1" s="47" t="s">
        <v>36</v>
      </c>
      <c r="B1" s="191" t="s">
        <v>41</v>
      </c>
      <c r="C1" s="192"/>
      <c r="D1" s="192"/>
      <c r="E1" s="192"/>
      <c r="F1" s="192"/>
      <c r="G1" s="192"/>
      <c r="H1" s="192"/>
      <c r="I1" s="192"/>
      <c r="J1" s="193"/>
    </row>
    <row r="2" spans="1:15" ht="36" customHeight="1">
      <c r="A2" s="2"/>
      <c r="B2" s="77" t="s">
        <v>22</v>
      </c>
      <c r="C2" s="78"/>
      <c r="D2" s="79" t="s">
        <v>49</v>
      </c>
      <c r="E2" s="198" t="s">
        <v>50</v>
      </c>
      <c r="F2" s="199"/>
      <c r="G2" s="199"/>
      <c r="H2" s="199"/>
      <c r="I2" s="199"/>
      <c r="J2" s="200"/>
      <c r="O2" s="1"/>
    </row>
    <row r="3" spans="1:15" ht="27" customHeight="1">
      <c r="A3" s="2"/>
      <c r="B3" s="80" t="s">
        <v>46</v>
      </c>
      <c r="C3" s="78"/>
      <c r="D3" s="81" t="s">
        <v>43</v>
      </c>
      <c r="E3" s="201" t="s">
        <v>45</v>
      </c>
      <c r="F3" s="202"/>
      <c r="G3" s="202"/>
      <c r="H3" s="202"/>
      <c r="I3" s="202"/>
      <c r="J3" s="203"/>
    </row>
    <row r="4" spans="1:15" ht="23.25" customHeight="1">
      <c r="A4" s="76">
        <v>560</v>
      </c>
      <c r="B4" s="82" t="s">
        <v>47</v>
      </c>
      <c r="C4" s="83"/>
      <c r="D4" s="84" t="s">
        <v>43</v>
      </c>
      <c r="E4" s="206" t="s">
        <v>44</v>
      </c>
      <c r="F4" s="207"/>
      <c r="G4" s="207"/>
      <c r="H4" s="207"/>
      <c r="I4" s="207"/>
      <c r="J4" s="208"/>
    </row>
    <row r="5" spans="1:15" ht="24" customHeight="1">
      <c r="A5" s="2"/>
      <c r="B5" s="31" t="s">
        <v>42</v>
      </c>
      <c r="D5" s="211"/>
      <c r="E5" s="212"/>
      <c r="F5" s="212"/>
      <c r="G5" s="212"/>
      <c r="H5" s="18" t="s">
        <v>40</v>
      </c>
      <c r="I5" s="22"/>
      <c r="J5" s="8"/>
    </row>
    <row r="6" spans="1:15" ht="15.75" customHeight="1">
      <c r="A6" s="2"/>
      <c r="B6" s="28"/>
      <c r="C6" s="55"/>
      <c r="D6" s="213"/>
      <c r="E6" s="214"/>
      <c r="F6" s="214"/>
      <c r="G6" s="214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215"/>
      <c r="F7" s="216"/>
      <c r="G7" s="216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86"/>
      <c r="E11" s="186"/>
      <c r="F11" s="186"/>
      <c r="G11" s="186"/>
      <c r="H11" s="18" t="s">
        <v>40</v>
      </c>
      <c r="I11" s="85"/>
      <c r="J11" s="8"/>
    </row>
    <row r="12" spans="1:15" ht="15.75" customHeight="1">
      <c r="A12" s="2"/>
      <c r="B12" s="28"/>
      <c r="C12" s="55"/>
      <c r="D12" s="205"/>
      <c r="E12" s="205"/>
      <c r="F12" s="205"/>
      <c r="G12" s="205"/>
      <c r="H12" s="18" t="s">
        <v>34</v>
      </c>
      <c r="I12" s="85"/>
      <c r="J12" s="8"/>
    </row>
    <row r="13" spans="1:15" ht="15.75" customHeight="1">
      <c r="A13" s="2"/>
      <c r="B13" s="29"/>
      <c r="C13" s="56"/>
      <c r="D13" s="86"/>
      <c r="E13" s="209"/>
      <c r="F13" s="210"/>
      <c r="G13" s="210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204"/>
      <c r="F15" s="204"/>
      <c r="G15" s="187"/>
      <c r="H15" s="187"/>
      <c r="I15" s="187" t="s">
        <v>29</v>
      </c>
      <c r="J15" s="188"/>
    </row>
    <row r="16" spans="1:15" ht="23.25" customHeight="1">
      <c r="A16" s="139" t="s">
        <v>24</v>
      </c>
      <c r="B16" s="38" t="s">
        <v>24</v>
      </c>
      <c r="C16" s="62"/>
      <c r="D16" s="63"/>
      <c r="E16" s="189"/>
      <c r="F16" s="197"/>
      <c r="G16" s="189"/>
      <c r="H16" s="197"/>
      <c r="I16" s="189">
        <f>SUMIF(F50:F53,A16,I50:I53)+SUMIF(F50:F53,"PSU",I50:I53)</f>
        <v>0</v>
      </c>
      <c r="J16" s="190"/>
    </row>
    <row r="17" spans="1:10" ht="23.25" customHeight="1">
      <c r="A17" s="139" t="s">
        <v>25</v>
      </c>
      <c r="B17" s="38" t="s">
        <v>25</v>
      </c>
      <c r="C17" s="62"/>
      <c r="D17" s="63"/>
      <c r="E17" s="189"/>
      <c r="F17" s="197"/>
      <c r="G17" s="189"/>
      <c r="H17" s="197"/>
      <c r="I17" s="189">
        <f>SUMIF(F50:F53,A17,I50:I53)</f>
        <v>0</v>
      </c>
      <c r="J17" s="190"/>
    </row>
    <row r="18" spans="1:10" ht="23.25" customHeight="1">
      <c r="A18" s="139" t="s">
        <v>26</v>
      </c>
      <c r="B18" s="38" t="s">
        <v>26</v>
      </c>
      <c r="C18" s="62"/>
      <c r="D18" s="63"/>
      <c r="E18" s="189"/>
      <c r="F18" s="197"/>
      <c r="G18" s="189"/>
      <c r="H18" s="197"/>
      <c r="I18" s="189">
        <f>SUMIF(F50:F53,A18,I50:I53)</f>
        <v>0</v>
      </c>
      <c r="J18" s="190"/>
    </row>
    <row r="19" spans="1:10" ht="23.25" customHeight="1">
      <c r="A19" s="139" t="s">
        <v>63</v>
      </c>
      <c r="B19" s="38" t="s">
        <v>27</v>
      </c>
      <c r="C19" s="62"/>
      <c r="D19" s="63"/>
      <c r="E19" s="189"/>
      <c r="F19" s="197"/>
      <c r="G19" s="189"/>
      <c r="H19" s="197"/>
      <c r="I19" s="189">
        <f>SUMIF(F50:F53,A19,I50:I53)</f>
        <v>0</v>
      </c>
      <c r="J19" s="190"/>
    </row>
    <row r="20" spans="1:10" ht="23.25" customHeight="1">
      <c r="A20" s="139" t="s">
        <v>64</v>
      </c>
      <c r="B20" s="38" t="s">
        <v>28</v>
      </c>
      <c r="C20" s="62"/>
      <c r="D20" s="63"/>
      <c r="E20" s="189"/>
      <c r="F20" s="197"/>
      <c r="G20" s="189"/>
      <c r="H20" s="197"/>
      <c r="I20" s="189">
        <f>SUMIF(F50:F53,A20,I50:I53)</f>
        <v>0</v>
      </c>
      <c r="J20" s="190"/>
    </row>
    <row r="21" spans="1:10" ht="23.25" customHeight="1">
      <c r="A21" s="2"/>
      <c r="B21" s="48" t="s">
        <v>29</v>
      </c>
      <c r="C21" s="64"/>
      <c r="D21" s="65"/>
      <c r="E21" s="224"/>
      <c r="F21" s="225"/>
      <c r="G21" s="224"/>
      <c r="H21" s="225"/>
      <c r="I21" s="224">
        <f>SUM(I16:J20)</f>
        <v>0</v>
      </c>
      <c r="J21" s="229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 ca="1"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7">
        <f ca="1">ZakladDPHSniVypocet</f>
        <v>0</v>
      </c>
      <c r="H23" s="218"/>
      <c r="I23" s="218"/>
      <c r="J23" s="40" t="str">
        <f t="shared" ref="J23:J28" ca="1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 ca="1">SazbaDPH1</f>
        <v>15</v>
      </c>
      <c r="F24" s="39" t="s">
        <v>0</v>
      </c>
      <c r="G24" s="227">
        <f>A23</f>
        <v>0</v>
      </c>
      <c r="H24" s="228"/>
      <c r="I24" s="228"/>
      <c r="J24" s="40" t="str">
        <f t="shared" ca="1" si="0"/>
        <v>CZK</v>
      </c>
    </row>
    <row r="25" spans="1:10" ht="23.25" customHeight="1">
      <c r="A25" s="2">
        <f ca="1"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7">
        <f ca="1">ZakladDPHZaklVypocet</f>
        <v>0</v>
      </c>
      <c r="H25" s="218"/>
      <c r="I25" s="218"/>
      <c r="J25" s="40" t="str">
        <f t="shared" ca="1" si="0"/>
        <v>CZK</v>
      </c>
    </row>
    <row r="26" spans="1:10" ht="23.25" customHeight="1">
      <c r="A26" s="2">
        <f ca="1">(A25-INT(A25))*100</f>
        <v>0</v>
      </c>
      <c r="B26" s="32" t="s">
        <v>15</v>
      </c>
      <c r="C26" s="68"/>
      <c r="D26" s="54"/>
      <c r="E26" s="69">
        <f ca="1">SazbaDPH2</f>
        <v>21</v>
      </c>
      <c r="F26" s="30" t="s">
        <v>0</v>
      </c>
      <c r="G26" s="194">
        <f ca="1">A25</f>
        <v>0</v>
      </c>
      <c r="H26" s="195"/>
      <c r="I26" s="195"/>
      <c r="J26" s="37" t="str">
        <f t="shared" ca="1" si="0"/>
        <v>CZK</v>
      </c>
    </row>
    <row r="27" spans="1:10" ht="23.25" customHeight="1" thickBot="1">
      <c r="A27" s="2">
        <f ca="1">ZakladDPHSni+DPHSni+ZakladDPHZakl+DPHZakl</f>
        <v>0</v>
      </c>
      <c r="B27" s="31" t="s">
        <v>4</v>
      </c>
      <c r="C27" s="70"/>
      <c r="D27" s="71"/>
      <c r="E27" s="70"/>
      <c r="F27" s="16"/>
      <c r="G27" s="196">
        <f ca="1">CenaCelkem-(ZakladDPHSni+DPHSni+ZakladDPHZakl+DPHZakl)</f>
        <v>0</v>
      </c>
      <c r="H27" s="196"/>
      <c r="I27" s="196"/>
      <c r="J27" s="41" t="str">
        <f t="shared" ca="1" si="0"/>
        <v>CZK</v>
      </c>
    </row>
    <row r="28" spans="1:10" ht="27.75" hidden="1" customHeight="1" thickBot="1">
      <c r="A28" s="2"/>
      <c r="B28" s="113" t="s">
        <v>23</v>
      </c>
      <c r="C28" s="114"/>
      <c r="D28" s="114"/>
      <c r="E28" s="115"/>
      <c r="F28" s="116"/>
      <c r="G28" s="219">
        <f ca="1">ZakladDPHSniVypocet+ZakladDPHZaklVypocet</f>
        <v>0</v>
      </c>
      <c r="H28" s="219"/>
      <c r="I28" s="219"/>
      <c r="J28" s="117" t="str">
        <f t="shared" ca="1" si="0"/>
        <v>CZK</v>
      </c>
    </row>
    <row r="29" spans="1:10" ht="27.75" customHeight="1" thickBot="1">
      <c r="A29" s="2">
        <f>(A27-INT(A27))*100</f>
        <v>0</v>
      </c>
      <c r="B29" s="113" t="s">
        <v>35</v>
      </c>
      <c r="C29" s="118"/>
      <c r="D29" s="118"/>
      <c r="E29" s="118"/>
      <c r="F29" s="119"/>
      <c r="G29" s="230">
        <f>A27</f>
        <v>0</v>
      </c>
      <c r="H29" s="230"/>
      <c r="I29" s="230"/>
      <c r="J29" s="120" t="s">
        <v>54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20"/>
      <c r="E34" s="221"/>
      <c r="G34" s="222"/>
      <c r="H34" s="223"/>
      <c r="I34" s="223"/>
      <c r="J34" s="25"/>
    </row>
    <row r="35" spans="1:10" ht="12.75" customHeight="1">
      <c r="A35" s="2"/>
      <c r="B35" s="2"/>
      <c r="D35" s="226" t="s">
        <v>2</v>
      </c>
      <c r="E35" s="226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>
      <c r="A39" s="89">
        <v>1</v>
      </c>
      <c r="B39" s="99" t="s">
        <v>51</v>
      </c>
      <c r="C39" s="184"/>
      <c r="D39" s="184"/>
      <c r="E39" s="184"/>
      <c r="F39" s="100">
        <f ca="1">'01 01 Pol'!AE47</f>
        <v>0</v>
      </c>
      <c r="G39" s="101">
        <f ca="1">'01 01 Pol'!AF47</f>
        <v>0</v>
      </c>
      <c r="H39" s="102">
        <f ca="1">(F39*SazbaDPH1/100)+(G39*SazbaDPH2/100)</f>
        <v>0</v>
      </c>
      <c r="I39" s="102">
        <f>F39+G39+H39</f>
        <v>0</v>
      </c>
      <c r="J39" s="103" t="str">
        <f ca="1">IF(CenaCelkemVypocet=0,"",I39/CenaCelkemVypocet*100)</f>
        <v/>
      </c>
    </row>
    <row r="40" spans="1:10" ht="25.5" hidden="1" customHeight="1">
      <c r="A40" s="89">
        <v>2</v>
      </c>
      <c r="B40" s="104"/>
      <c r="C40" s="185" t="s">
        <v>52</v>
      </c>
      <c r="D40" s="185"/>
      <c r="E40" s="185"/>
      <c r="F40" s="105"/>
      <c r="G40" s="106"/>
      <c r="H40" s="106">
        <f ca="1">(F40*SazbaDPH1/100)+(G40*SazbaDPH2/100)</f>
        <v>0</v>
      </c>
      <c r="I40" s="106"/>
      <c r="J40" s="107"/>
    </row>
    <row r="41" spans="1:10" ht="25.5" hidden="1" customHeight="1">
      <c r="A41" s="89">
        <v>2</v>
      </c>
      <c r="B41" s="104" t="s">
        <v>43</v>
      </c>
      <c r="C41" s="185" t="s">
        <v>45</v>
      </c>
      <c r="D41" s="185"/>
      <c r="E41" s="185"/>
      <c r="F41" s="105">
        <f ca="1">'01 01 Pol'!AE47</f>
        <v>0</v>
      </c>
      <c r="G41" s="106">
        <f ca="1">'01 01 Pol'!AF47</f>
        <v>0</v>
      </c>
      <c r="H41" s="106">
        <f ca="1">(F41*SazbaDPH1/100)+(G41*SazbaDPH2/100)</f>
        <v>0</v>
      </c>
      <c r="I41" s="106">
        <f>F41+G41+H41</f>
        <v>0</v>
      </c>
      <c r="J41" s="107" t="str">
        <f ca="1">IF(CenaCelkemVypocet=0,"",I41/CenaCelkemVypocet*100)</f>
        <v/>
      </c>
    </row>
    <row r="42" spans="1:10" ht="25.5" hidden="1" customHeight="1">
      <c r="A42" s="89">
        <v>3</v>
      </c>
      <c r="B42" s="108" t="s">
        <v>43</v>
      </c>
      <c r="C42" s="184" t="s">
        <v>44</v>
      </c>
      <c r="D42" s="184"/>
      <c r="E42" s="184"/>
      <c r="F42" s="109">
        <f ca="1">'01 01 Pol'!AE47</f>
        <v>0</v>
      </c>
      <c r="G42" s="102">
        <f ca="1">'01 01 Pol'!AF47</f>
        <v>0</v>
      </c>
      <c r="H42" s="102">
        <f ca="1">(F42*SazbaDPH1/100)+(G42*SazbaDPH2/100)</f>
        <v>0</v>
      </c>
      <c r="I42" s="102">
        <f>F42+G42+H42</f>
        <v>0</v>
      </c>
      <c r="J42" s="103" t="str">
        <f ca="1">IF(CenaCelkemVypocet=0,"",I42/CenaCelkemVypocet*100)</f>
        <v/>
      </c>
    </row>
    <row r="43" spans="1:10" ht="25.5" hidden="1" customHeight="1">
      <c r="A43" s="89"/>
      <c r="B43" s="181" t="s">
        <v>53</v>
      </c>
      <c r="C43" s="182"/>
      <c r="D43" s="182"/>
      <c r="E43" s="183"/>
      <c r="F43" s="110">
        <f>SUMIF(A39:A42,"=1",F39:F42)</f>
        <v>0</v>
      </c>
      <c r="G43" s="111">
        <f>SUMIF(A39:A42,"=1",G39:G42)</f>
        <v>0</v>
      </c>
      <c r="H43" s="111">
        <f>SUMIF(A39:A42,"=1",H39:H42)</f>
        <v>0</v>
      </c>
      <c r="I43" s="111">
        <f>SUMIF(A39:A42,"=1",I39:I42)</f>
        <v>0</v>
      </c>
      <c r="J43" s="112">
        <f>SUMIF(A39:A42,"=1",J39:J42)</f>
        <v>0</v>
      </c>
    </row>
    <row r="47" spans="1:10" ht="15.45">
      <c r="B47" s="121" t="s">
        <v>55</v>
      </c>
    </row>
    <row r="49" spans="1:10" ht="25.5" customHeight="1">
      <c r="A49" s="123"/>
      <c r="B49" s="126" t="s">
        <v>17</v>
      </c>
      <c r="C49" s="126" t="s">
        <v>5</v>
      </c>
      <c r="D49" s="127"/>
      <c r="E49" s="127"/>
      <c r="F49" s="128" t="s">
        <v>56</v>
      </c>
      <c r="G49" s="128"/>
      <c r="H49" s="128"/>
      <c r="I49" s="128" t="s">
        <v>29</v>
      </c>
      <c r="J49" s="128" t="s">
        <v>0</v>
      </c>
    </row>
    <row r="50" spans="1:10" ht="36.75" customHeight="1">
      <c r="A50" s="124"/>
      <c r="B50" s="129" t="s">
        <v>57</v>
      </c>
      <c r="C50" s="179" t="s">
        <v>58</v>
      </c>
      <c r="D50" s="180"/>
      <c r="E50" s="180"/>
      <c r="F50" s="135" t="s">
        <v>24</v>
      </c>
      <c r="G50" s="136"/>
      <c r="H50" s="136"/>
      <c r="I50" s="136">
        <f ca="1">'01 01 Pol'!G8</f>
        <v>0</v>
      </c>
      <c r="J50" s="133" t="str">
        <f>IF(I54=0,"",I50/I54*100)</f>
        <v/>
      </c>
    </row>
    <row r="51" spans="1:10" ht="36.75" customHeight="1">
      <c r="A51" s="124"/>
      <c r="B51" s="129" t="s">
        <v>59</v>
      </c>
      <c r="C51" s="179" t="s">
        <v>60</v>
      </c>
      <c r="D51" s="180"/>
      <c r="E51" s="180"/>
      <c r="F51" s="135" t="s">
        <v>24</v>
      </c>
      <c r="G51" s="136"/>
      <c r="H51" s="136"/>
      <c r="I51" s="136">
        <f ca="1">'01 01 Pol'!G15</f>
        <v>0</v>
      </c>
      <c r="J51" s="133" t="str">
        <f>IF(I54=0,"",I51/I54*100)</f>
        <v/>
      </c>
    </row>
    <row r="52" spans="1:10" ht="36.75" customHeight="1">
      <c r="A52" s="124"/>
      <c r="B52" s="129" t="s">
        <v>61</v>
      </c>
      <c r="C52" s="179" t="s">
        <v>62</v>
      </c>
      <c r="D52" s="180"/>
      <c r="E52" s="180"/>
      <c r="F52" s="135" t="s">
        <v>25</v>
      </c>
      <c r="G52" s="136"/>
      <c r="H52" s="136"/>
      <c r="I52" s="136">
        <f ca="1">'01 01 Pol'!G24</f>
        <v>0</v>
      </c>
      <c r="J52" s="133" t="str">
        <f>IF(I54=0,"",I52/I54*100)</f>
        <v/>
      </c>
    </row>
    <row r="53" spans="1:10" ht="36.75" customHeight="1">
      <c r="A53" s="124"/>
      <c r="B53" s="129" t="s">
        <v>63</v>
      </c>
      <c r="C53" s="179" t="s">
        <v>27</v>
      </c>
      <c r="D53" s="180"/>
      <c r="E53" s="180"/>
      <c r="F53" s="135" t="s">
        <v>63</v>
      </c>
      <c r="G53" s="136"/>
      <c r="H53" s="136"/>
      <c r="I53" s="136">
        <f ca="1">'01 01 Pol'!G31</f>
        <v>0</v>
      </c>
      <c r="J53" s="133" t="str">
        <f>IF(I54=0,"",I53/I54*100)</f>
        <v/>
      </c>
    </row>
    <row r="54" spans="1:10" ht="25.5" customHeight="1">
      <c r="A54" s="125"/>
      <c r="B54" s="130" t="s">
        <v>1</v>
      </c>
      <c r="C54" s="131"/>
      <c r="D54" s="132"/>
      <c r="E54" s="132"/>
      <c r="F54" s="137"/>
      <c r="G54" s="138"/>
      <c r="H54" s="138"/>
      <c r="I54" s="138">
        <f>SUM(I50:I53)</f>
        <v>0</v>
      </c>
      <c r="J54" s="134">
        <f>SUM(J50:J53)</f>
        <v>0</v>
      </c>
    </row>
    <row r="55" spans="1:10">
      <c r="F55" s="87"/>
      <c r="G55" s="87"/>
      <c r="H55" s="87"/>
      <c r="I55" s="87"/>
      <c r="J55" s="88"/>
    </row>
    <row r="56" spans="1:10">
      <c r="F56" s="87"/>
      <c r="G56" s="87"/>
      <c r="H56" s="87"/>
      <c r="I56" s="87"/>
      <c r="J56" s="88"/>
    </row>
    <row r="57" spans="1:10">
      <c r="F57" s="87"/>
      <c r="G57" s="87"/>
      <c r="H57" s="87"/>
      <c r="I57" s="87"/>
      <c r="J57" s="88"/>
    </row>
  </sheetData>
  <sheetProtection password="9231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G20:H20"/>
    <mergeCell ref="G29:I29"/>
    <mergeCell ref="G28:I28"/>
    <mergeCell ref="D34:E34"/>
    <mergeCell ref="G34:I34"/>
    <mergeCell ref="E21:F21"/>
    <mergeCell ref="G21:H21"/>
    <mergeCell ref="D35:E35"/>
    <mergeCell ref="G24:I24"/>
    <mergeCell ref="G23:I23"/>
    <mergeCell ref="I21:J21"/>
    <mergeCell ref="E13:G13"/>
    <mergeCell ref="D5:G5"/>
    <mergeCell ref="D6:G6"/>
    <mergeCell ref="E7:G7"/>
    <mergeCell ref="G25:I25"/>
    <mergeCell ref="I19:J19"/>
    <mergeCell ref="E19:F19"/>
    <mergeCell ref="E20:F20"/>
    <mergeCell ref="I20:J20"/>
    <mergeCell ref="G19:H19"/>
    <mergeCell ref="G27:I27"/>
    <mergeCell ref="G18:H18"/>
    <mergeCell ref="I17:J17"/>
    <mergeCell ref="I18:J18"/>
    <mergeCell ref="E18:F18"/>
    <mergeCell ref="E2:J2"/>
    <mergeCell ref="E3:J3"/>
    <mergeCell ref="E15:F15"/>
    <mergeCell ref="E17:F17"/>
    <mergeCell ref="D12:G12"/>
    <mergeCell ref="D11:G11"/>
    <mergeCell ref="G15:H15"/>
    <mergeCell ref="I15:J15"/>
    <mergeCell ref="I16:J16"/>
    <mergeCell ref="B1:J1"/>
    <mergeCell ref="G26:I26"/>
    <mergeCell ref="E4:J4"/>
    <mergeCell ref="G16:H16"/>
    <mergeCell ref="G17:H17"/>
    <mergeCell ref="E16:F16"/>
    <mergeCell ref="C53:E53"/>
    <mergeCell ref="B43:E43"/>
    <mergeCell ref="C50:E50"/>
    <mergeCell ref="C51:E51"/>
    <mergeCell ref="C52:E52"/>
    <mergeCell ref="C39:E39"/>
    <mergeCell ref="C40:E40"/>
    <mergeCell ref="C41:E41"/>
    <mergeCell ref="C42:E4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5234375" defaultRowHeight="12.45"/>
  <cols>
    <col min="1" max="1" width="4.3046875" style="3" customWidth="1"/>
    <col min="2" max="2" width="14.3828125" style="3" customWidth="1"/>
    <col min="3" max="3" width="38.3046875" style="7" customWidth="1"/>
    <col min="4" max="4" width="4.53515625" style="3" customWidth="1"/>
    <col min="5" max="5" width="10.53515625" style="3" customWidth="1"/>
    <col min="6" max="6" width="9.84375" style="3" customWidth="1"/>
    <col min="7" max="7" width="12.69140625" style="3" customWidth="1"/>
    <col min="8" max="16384" width="9.15234375" style="3"/>
  </cols>
  <sheetData>
    <row r="1" spans="1:7" ht="15.45">
      <c r="A1" s="231" t="s">
        <v>6</v>
      </c>
      <c r="B1" s="231"/>
      <c r="C1" s="232"/>
      <c r="D1" s="231"/>
      <c r="E1" s="231"/>
      <c r="F1" s="231"/>
      <c r="G1" s="231"/>
    </row>
    <row r="2" spans="1:7" ht="25" customHeight="1">
      <c r="A2" s="50" t="s">
        <v>7</v>
      </c>
      <c r="B2" s="49"/>
      <c r="C2" s="233"/>
      <c r="D2" s="233"/>
      <c r="E2" s="233"/>
      <c r="F2" s="233"/>
      <c r="G2" s="234"/>
    </row>
    <row r="3" spans="1:7" ht="25" customHeight="1">
      <c r="A3" s="50" t="s">
        <v>8</v>
      </c>
      <c r="B3" s="49"/>
      <c r="C3" s="233"/>
      <c r="D3" s="233"/>
      <c r="E3" s="233"/>
      <c r="F3" s="233"/>
      <c r="G3" s="234"/>
    </row>
    <row r="4" spans="1:7" ht="25" customHeight="1">
      <c r="A4" s="50" t="s">
        <v>9</v>
      </c>
      <c r="B4" s="49"/>
      <c r="C4" s="233"/>
      <c r="D4" s="233"/>
      <c r="E4" s="233"/>
      <c r="F4" s="233"/>
      <c r="G4" s="234"/>
    </row>
    <row r="5" spans="1:7">
      <c r="B5" s="4"/>
      <c r="C5" s="5"/>
      <c r="D5" s="6"/>
    </row>
  </sheetData>
  <sheetProtection password="9231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7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2" customWidth="1"/>
    <col min="3" max="3" width="63.3046875" style="122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  <col min="53" max="53" width="98.69140625" customWidth="1"/>
  </cols>
  <sheetData>
    <row r="1" spans="1:60" ht="15.75" customHeight="1">
      <c r="A1" s="241" t="s">
        <v>65</v>
      </c>
      <c r="B1" s="241"/>
      <c r="C1" s="241"/>
      <c r="D1" s="241"/>
      <c r="E1" s="241"/>
      <c r="F1" s="241"/>
      <c r="G1" s="241"/>
      <c r="AG1" t="s">
        <v>66</v>
      </c>
    </row>
    <row r="2" spans="1:60" ht="25" customHeight="1">
      <c r="A2" s="140" t="s">
        <v>7</v>
      </c>
      <c r="B2" s="49" t="s">
        <v>49</v>
      </c>
      <c r="C2" s="242" t="s">
        <v>50</v>
      </c>
      <c r="D2" s="243"/>
      <c r="E2" s="243"/>
      <c r="F2" s="243"/>
      <c r="G2" s="244"/>
      <c r="AG2" t="s">
        <v>67</v>
      </c>
    </row>
    <row r="3" spans="1:60" ht="25" customHeight="1">
      <c r="A3" s="140" t="s">
        <v>8</v>
      </c>
      <c r="B3" s="49" t="s">
        <v>43</v>
      </c>
      <c r="C3" s="242" t="s">
        <v>45</v>
      </c>
      <c r="D3" s="243"/>
      <c r="E3" s="243"/>
      <c r="F3" s="243"/>
      <c r="G3" s="244"/>
      <c r="AC3" s="122" t="s">
        <v>67</v>
      </c>
      <c r="AG3" t="s">
        <v>68</v>
      </c>
    </row>
    <row r="4" spans="1:60" ht="25" customHeight="1">
      <c r="A4" s="141" t="s">
        <v>9</v>
      </c>
      <c r="B4" s="142" t="s">
        <v>43</v>
      </c>
      <c r="C4" s="245" t="s">
        <v>44</v>
      </c>
      <c r="D4" s="246"/>
      <c r="E4" s="246"/>
      <c r="F4" s="246"/>
      <c r="G4" s="247"/>
      <c r="AG4" t="s">
        <v>69</v>
      </c>
    </row>
    <row r="5" spans="1:60">
      <c r="D5" s="10"/>
    </row>
    <row r="6" spans="1:60" ht="37.299999999999997">
      <c r="A6" s="143" t="s">
        <v>70</v>
      </c>
      <c r="B6" s="145" t="s">
        <v>71</v>
      </c>
      <c r="C6" s="145" t="s">
        <v>72</v>
      </c>
      <c r="D6" s="144" t="s">
        <v>73</v>
      </c>
      <c r="E6" s="143" t="s">
        <v>74</v>
      </c>
      <c r="F6" s="143" t="s">
        <v>75</v>
      </c>
      <c r="G6" s="143" t="s">
        <v>29</v>
      </c>
      <c r="H6" s="146" t="s">
        <v>30</v>
      </c>
      <c r="I6" s="146" t="s">
        <v>76</v>
      </c>
      <c r="J6" s="146" t="s">
        <v>31</v>
      </c>
      <c r="K6" s="146" t="s">
        <v>77</v>
      </c>
      <c r="L6" s="146" t="s">
        <v>78</v>
      </c>
      <c r="M6" s="146" t="s">
        <v>79</v>
      </c>
      <c r="N6" s="146" t="s">
        <v>80</v>
      </c>
      <c r="O6" s="146" t="s">
        <v>81</v>
      </c>
      <c r="P6" s="146" t="s">
        <v>82</v>
      </c>
      <c r="Q6" s="146" t="s">
        <v>83</v>
      </c>
      <c r="R6" s="146" t="s">
        <v>84</v>
      </c>
      <c r="S6" s="146" t="s">
        <v>85</v>
      </c>
      <c r="T6" s="146" t="s">
        <v>86</v>
      </c>
      <c r="U6" s="146" t="s">
        <v>87</v>
      </c>
      <c r="V6" s="146" t="s">
        <v>88</v>
      </c>
      <c r="W6" s="146" t="s">
        <v>89</v>
      </c>
      <c r="X6" s="146" t="s">
        <v>90</v>
      </c>
    </row>
    <row r="7" spans="1:60" hidden="1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>
      <c r="A8" s="150" t="s">
        <v>91</v>
      </c>
      <c r="B8" s="151" t="s">
        <v>57</v>
      </c>
      <c r="C8" s="173" t="s">
        <v>58</v>
      </c>
      <c r="D8" s="160"/>
      <c r="E8" s="161"/>
      <c r="F8" s="162"/>
      <c r="G8" s="162">
        <f>SUMIF(AG9:AG14,"&lt;&gt;NOR",G9:G14)</f>
        <v>0</v>
      </c>
      <c r="H8" s="162"/>
      <c r="I8" s="162">
        <f>SUM(I9:I14)</f>
        <v>0</v>
      </c>
      <c r="J8" s="162"/>
      <c r="K8" s="162">
        <f>SUM(K9:K14)</f>
        <v>0</v>
      </c>
      <c r="L8" s="162"/>
      <c r="M8" s="162">
        <f>SUM(M9:M14)</f>
        <v>0</v>
      </c>
      <c r="N8" s="162"/>
      <c r="O8" s="162">
        <f>SUM(O9:O14)</f>
        <v>48.529999999999994</v>
      </c>
      <c r="P8" s="162"/>
      <c r="Q8" s="162">
        <f>SUM(Q9:Q14)</f>
        <v>0</v>
      </c>
      <c r="R8" s="162"/>
      <c r="S8" s="162"/>
      <c r="T8" s="163"/>
      <c r="U8" s="159"/>
      <c r="V8" s="159">
        <f>SUM(V9:V14)</f>
        <v>18.59</v>
      </c>
      <c r="W8" s="159"/>
      <c r="X8" s="159"/>
      <c r="AG8" t="s">
        <v>92</v>
      </c>
    </row>
    <row r="9" spans="1:60" outlineLevel="1">
      <c r="A9" s="164">
        <v>1</v>
      </c>
      <c r="B9" s="165" t="s">
        <v>93</v>
      </c>
      <c r="C9" s="174" t="s">
        <v>94</v>
      </c>
      <c r="D9" s="166" t="s">
        <v>95</v>
      </c>
      <c r="E9" s="167">
        <v>18.96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21</v>
      </c>
      <c r="M9" s="169">
        <f>G9*(1+L9/100)</f>
        <v>0</v>
      </c>
      <c r="N9" s="169">
        <v>2.5249999999999999</v>
      </c>
      <c r="O9" s="169">
        <f>ROUND(E9*N9,2)</f>
        <v>47.87</v>
      </c>
      <c r="P9" s="169">
        <v>0</v>
      </c>
      <c r="Q9" s="169">
        <f>ROUND(E9*P9,2)</f>
        <v>0</v>
      </c>
      <c r="R9" s="169" t="s">
        <v>96</v>
      </c>
      <c r="S9" s="169" t="s">
        <v>97</v>
      </c>
      <c r="T9" s="170" t="s">
        <v>97</v>
      </c>
      <c r="U9" s="156">
        <v>0.48</v>
      </c>
      <c r="V9" s="156">
        <f>ROUND(E9*U9,2)</f>
        <v>9.1</v>
      </c>
      <c r="W9" s="156"/>
      <c r="X9" s="156" t="s">
        <v>98</v>
      </c>
      <c r="Y9" s="147"/>
      <c r="Z9" s="147"/>
      <c r="AA9" s="147"/>
      <c r="AB9" s="147"/>
      <c r="AC9" s="147"/>
      <c r="AD9" s="147"/>
      <c r="AE9" s="147"/>
      <c r="AF9" s="147"/>
      <c r="AG9" s="147" t="s">
        <v>99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>
      <c r="A10" s="154"/>
      <c r="B10" s="155"/>
      <c r="C10" s="239" t="s">
        <v>100</v>
      </c>
      <c r="D10" s="240"/>
      <c r="E10" s="240"/>
      <c r="F10" s="240"/>
      <c r="G10" s="240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101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>
      <c r="A11" s="154"/>
      <c r="B11" s="155"/>
      <c r="C11" s="175" t="s">
        <v>102</v>
      </c>
      <c r="D11" s="157"/>
      <c r="E11" s="158">
        <v>18.96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103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>
      <c r="A12" s="164">
        <v>2</v>
      </c>
      <c r="B12" s="165" t="s">
        <v>104</v>
      </c>
      <c r="C12" s="174" t="s">
        <v>105</v>
      </c>
      <c r="D12" s="166" t="s">
        <v>106</v>
      </c>
      <c r="E12" s="167">
        <v>0.62304999999999999</v>
      </c>
      <c r="F12" s="168"/>
      <c r="G12" s="169">
        <f>ROUND(E12*F12,2)</f>
        <v>0</v>
      </c>
      <c r="H12" s="168"/>
      <c r="I12" s="169">
        <f>ROUND(E12*H12,2)</f>
        <v>0</v>
      </c>
      <c r="J12" s="168"/>
      <c r="K12" s="169">
        <f>ROUND(E12*J12,2)</f>
        <v>0</v>
      </c>
      <c r="L12" s="169">
        <v>21</v>
      </c>
      <c r="M12" s="169">
        <f>G12*(1+L12/100)</f>
        <v>0</v>
      </c>
      <c r="N12" s="169">
        <v>1.0554399999999999</v>
      </c>
      <c r="O12" s="169">
        <f>ROUND(E12*N12,2)</f>
        <v>0.66</v>
      </c>
      <c r="P12" s="169">
        <v>0</v>
      </c>
      <c r="Q12" s="169">
        <f>ROUND(E12*P12,2)</f>
        <v>0</v>
      </c>
      <c r="R12" s="169" t="s">
        <v>96</v>
      </c>
      <c r="S12" s="169" t="s">
        <v>97</v>
      </c>
      <c r="T12" s="170" t="s">
        <v>97</v>
      </c>
      <c r="U12" s="156">
        <v>15.23</v>
      </c>
      <c r="V12" s="156">
        <f>ROUND(E12*U12,2)</f>
        <v>9.49</v>
      </c>
      <c r="W12" s="156"/>
      <c r="X12" s="156" t="s">
        <v>98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99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>
      <c r="A13" s="154"/>
      <c r="B13" s="155"/>
      <c r="C13" s="239" t="s">
        <v>107</v>
      </c>
      <c r="D13" s="240"/>
      <c r="E13" s="240"/>
      <c r="F13" s="240"/>
      <c r="G13" s="240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101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>
      <c r="A14" s="154"/>
      <c r="B14" s="155"/>
      <c r="C14" s="175" t="s">
        <v>108</v>
      </c>
      <c r="D14" s="157"/>
      <c r="E14" s="158">
        <v>0.62304999999999999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103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>
      <c r="A15" s="150" t="s">
        <v>91</v>
      </c>
      <c r="B15" s="151" t="s">
        <v>59</v>
      </c>
      <c r="C15" s="173" t="s">
        <v>60</v>
      </c>
      <c r="D15" s="160"/>
      <c r="E15" s="161"/>
      <c r="F15" s="162"/>
      <c r="G15" s="162">
        <f>SUMIF(AG16:AG23,"&lt;&gt;NOR",G16:G23)</f>
        <v>0</v>
      </c>
      <c r="H15" s="162"/>
      <c r="I15" s="162">
        <f>SUM(I16:I23)</f>
        <v>0</v>
      </c>
      <c r="J15" s="162"/>
      <c r="K15" s="162">
        <f>SUM(K16:K23)</f>
        <v>0</v>
      </c>
      <c r="L15" s="162"/>
      <c r="M15" s="162">
        <f>SUM(M16:M23)</f>
        <v>0</v>
      </c>
      <c r="N15" s="162"/>
      <c r="O15" s="162">
        <f>SUM(O16:O23)</f>
        <v>0.78999999999999992</v>
      </c>
      <c r="P15" s="162"/>
      <c r="Q15" s="162">
        <f>SUM(Q16:Q23)</f>
        <v>0</v>
      </c>
      <c r="R15" s="162"/>
      <c r="S15" s="162"/>
      <c r="T15" s="163"/>
      <c r="U15" s="159"/>
      <c r="V15" s="159">
        <f>SUM(V16:V23)</f>
        <v>5.85</v>
      </c>
      <c r="W15" s="159"/>
      <c r="X15" s="159"/>
      <c r="AG15" t="s">
        <v>92</v>
      </c>
    </row>
    <row r="16" spans="1:60" outlineLevel="1">
      <c r="A16" s="164">
        <v>3</v>
      </c>
      <c r="B16" s="165" t="s">
        <v>109</v>
      </c>
      <c r="C16" s="174" t="s">
        <v>110</v>
      </c>
      <c r="D16" s="166" t="s">
        <v>95</v>
      </c>
      <c r="E16" s="167">
        <v>0.28000000000000003</v>
      </c>
      <c r="F16" s="168"/>
      <c r="G16" s="169">
        <f>ROUND(E16*F16,2)</f>
        <v>0</v>
      </c>
      <c r="H16" s="168"/>
      <c r="I16" s="169">
        <f>ROUND(E16*H16,2)</f>
        <v>0</v>
      </c>
      <c r="J16" s="168"/>
      <c r="K16" s="169">
        <f>ROUND(E16*J16,2)</f>
        <v>0</v>
      </c>
      <c r="L16" s="169">
        <v>21</v>
      </c>
      <c r="M16" s="169">
        <f>G16*(1+L16/100)</f>
        <v>0</v>
      </c>
      <c r="N16" s="169">
        <v>2.5</v>
      </c>
      <c r="O16" s="169">
        <f>ROUND(E16*N16,2)</f>
        <v>0.7</v>
      </c>
      <c r="P16" s="169">
        <v>0</v>
      </c>
      <c r="Q16" s="169">
        <f>ROUND(E16*P16,2)</f>
        <v>0</v>
      </c>
      <c r="R16" s="169" t="s">
        <v>111</v>
      </c>
      <c r="S16" s="169" t="s">
        <v>97</v>
      </c>
      <c r="T16" s="170" t="s">
        <v>97</v>
      </c>
      <c r="U16" s="156">
        <v>4.66</v>
      </c>
      <c r="V16" s="156">
        <f>ROUND(E16*U16,2)</f>
        <v>1.3</v>
      </c>
      <c r="W16" s="156"/>
      <c r="X16" s="156" t="s">
        <v>98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99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>
      <c r="A17" s="154"/>
      <c r="B17" s="155"/>
      <c r="C17" s="239" t="s">
        <v>112</v>
      </c>
      <c r="D17" s="240"/>
      <c r="E17" s="240"/>
      <c r="F17" s="240"/>
      <c r="G17" s="240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101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>
      <c r="A18" s="154"/>
      <c r="B18" s="155"/>
      <c r="C18" s="175" t="s">
        <v>113</v>
      </c>
      <c r="D18" s="157"/>
      <c r="E18" s="158">
        <v>0.28000000000000003</v>
      </c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103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.6" outlineLevel="1">
      <c r="A19" s="164">
        <v>4</v>
      </c>
      <c r="B19" s="165" t="s">
        <v>114</v>
      </c>
      <c r="C19" s="174" t="s">
        <v>115</v>
      </c>
      <c r="D19" s="166" t="s">
        <v>116</v>
      </c>
      <c r="E19" s="167">
        <v>12</v>
      </c>
      <c r="F19" s="168"/>
      <c r="G19" s="169">
        <f>ROUND(E19*F19,2)</f>
        <v>0</v>
      </c>
      <c r="H19" s="168"/>
      <c r="I19" s="169">
        <f>ROUND(E19*H19,2)</f>
        <v>0</v>
      </c>
      <c r="J19" s="168"/>
      <c r="K19" s="169">
        <f>ROUND(E19*J19,2)</f>
        <v>0</v>
      </c>
      <c r="L19" s="169">
        <v>21</v>
      </c>
      <c r="M19" s="169">
        <f>G19*(1+L19/100)</f>
        <v>0</v>
      </c>
      <c r="N19" s="169">
        <v>7.1399999999999996E-3</v>
      </c>
      <c r="O19" s="169">
        <f>ROUND(E19*N19,2)</f>
        <v>0.09</v>
      </c>
      <c r="P19" s="169">
        <v>0</v>
      </c>
      <c r="Q19" s="169">
        <f>ROUND(E19*P19,2)</f>
        <v>0</v>
      </c>
      <c r="R19" s="169" t="s">
        <v>96</v>
      </c>
      <c r="S19" s="169" t="s">
        <v>97</v>
      </c>
      <c r="T19" s="170" t="s">
        <v>97</v>
      </c>
      <c r="U19" s="156">
        <v>0.254</v>
      </c>
      <c r="V19" s="156">
        <f>ROUND(E19*U19,2)</f>
        <v>3.05</v>
      </c>
      <c r="W19" s="156"/>
      <c r="X19" s="156" t="s">
        <v>98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99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>
      <c r="A20" s="154"/>
      <c r="B20" s="155"/>
      <c r="C20" s="239" t="s">
        <v>117</v>
      </c>
      <c r="D20" s="240"/>
      <c r="E20" s="240"/>
      <c r="F20" s="240"/>
      <c r="G20" s="240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101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>
      <c r="A21" s="164">
        <v>5</v>
      </c>
      <c r="B21" s="165" t="s">
        <v>118</v>
      </c>
      <c r="C21" s="174" t="s">
        <v>119</v>
      </c>
      <c r="D21" s="166" t="s">
        <v>120</v>
      </c>
      <c r="E21" s="167">
        <v>1</v>
      </c>
      <c r="F21" s="168"/>
      <c r="G21" s="169">
        <f>ROUND(E21*F21,2)</f>
        <v>0</v>
      </c>
      <c r="H21" s="168"/>
      <c r="I21" s="169">
        <f>ROUND(E21*H21,2)</f>
        <v>0</v>
      </c>
      <c r="J21" s="168"/>
      <c r="K21" s="169">
        <f>ROUND(E21*J21,2)</f>
        <v>0</v>
      </c>
      <c r="L21" s="169">
        <v>21</v>
      </c>
      <c r="M21" s="169">
        <f>G21*(1+L21/100)</f>
        <v>0</v>
      </c>
      <c r="N21" s="169">
        <v>0</v>
      </c>
      <c r="O21" s="169">
        <f>ROUND(E21*N21,2)</f>
        <v>0</v>
      </c>
      <c r="P21" s="169">
        <v>0</v>
      </c>
      <c r="Q21" s="169">
        <f>ROUND(E21*P21,2)</f>
        <v>0</v>
      </c>
      <c r="R21" s="169" t="s">
        <v>121</v>
      </c>
      <c r="S21" s="169" t="s">
        <v>97</v>
      </c>
      <c r="T21" s="170" t="s">
        <v>122</v>
      </c>
      <c r="U21" s="156">
        <v>1.5</v>
      </c>
      <c r="V21" s="156">
        <f>ROUND(E21*U21,2)</f>
        <v>1.5</v>
      </c>
      <c r="W21" s="156"/>
      <c r="X21" s="156" t="s">
        <v>98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99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>
      <c r="A22" s="154"/>
      <c r="B22" s="155"/>
      <c r="C22" s="239" t="s">
        <v>123</v>
      </c>
      <c r="D22" s="240"/>
      <c r="E22" s="240"/>
      <c r="F22" s="240"/>
      <c r="G22" s="240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101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>
      <c r="A23" s="164">
        <v>6</v>
      </c>
      <c r="B23" s="165" t="s">
        <v>43</v>
      </c>
      <c r="C23" s="174" t="s">
        <v>124</v>
      </c>
      <c r="D23" s="166" t="s">
        <v>125</v>
      </c>
      <c r="E23" s="167">
        <v>177</v>
      </c>
      <c r="F23" s="168"/>
      <c r="G23" s="169">
        <f>ROUND(E23*F23,2)</f>
        <v>0</v>
      </c>
      <c r="H23" s="168"/>
      <c r="I23" s="169">
        <f>ROUND(E23*H23,2)</f>
        <v>0</v>
      </c>
      <c r="J23" s="168"/>
      <c r="K23" s="169">
        <f>ROUND(E23*J23,2)</f>
        <v>0</v>
      </c>
      <c r="L23" s="169">
        <v>21</v>
      </c>
      <c r="M23" s="169">
        <f>G23*(1+L23/100)</f>
        <v>0</v>
      </c>
      <c r="N23" s="169">
        <v>0</v>
      </c>
      <c r="O23" s="169">
        <f>ROUND(E23*N23,2)</f>
        <v>0</v>
      </c>
      <c r="P23" s="169">
        <v>0</v>
      </c>
      <c r="Q23" s="169">
        <f>ROUND(E23*P23,2)</f>
        <v>0</v>
      </c>
      <c r="R23" s="169"/>
      <c r="S23" s="169" t="s">
        <v>126</v>
      </c>
      <c r="T23" s="170" t="s">
        <v>122</v>
      </c>
      <c r="U23" s="156">
        <v>0</v>
      </c>
      <c r="V23" s="156">
        <f>ROUND(E23*U23,2)</f>
        <v>0</v>
      </c>
      <c r="W23" s="156"/>
      <c r="X23" s="156" t="s">
        <v>98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99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>
      <c r="A24" s="150" t="s">
        <v>91</v>
      </c>
      <c r="B24" s="151" t="s">
        <v>61</v>
      </c>
      <c r="C24" s="173" t="s">
        <v>62</v>
      </c>
      <c r="D24" s="160"/>
      <c r="E24" s="161"/>
      <c r="F24" s="162"/>
      <c r="G24" s="162">
        <f>SUMIF(AG25:AG30,"&lt;&gt;NOR",G25:G30)</f>
        <v>0</v>
      </c>
      <c r="H24" s="162"/>
      <c r="I24" s="162">
        <f>SUM(I25:I30)</f>
        <v>0</v>
      </c>
      <c r="J24" s="162"/>
      <c r="K24" s="162">
        <f>SUM(K25:K30)</f>
        <v>0</v>
      </c>
      <c r="L24" s="162"/>
      <c r="M24" s="162">
        <f>SUM(M25:M30)</f>
        <v>0</v>
      </c>
      <c r="N24" s="162"/>
      <c r="O24" s="162">
        <f>SUM(O25:O30)</f>
        <v>0.43</v>
      </c>
      <c r="P24" s="162"/>
      <c r="Q24" s="162">
        <f>SUM(Q25:Q30)</f>
        <v>0</v>
      </c>
      <c r="R24" s="162"/>
      <c r="S24" s="162"/>
      <c r="T24" s="163"/>
      <c r="U24" s="159"/>
      <c r="V24" s="159">
        <f>SUM(V25:V30)</f>
        <v>24.460000000000004</v>
      </c>
      <c r="W24" s="159"/>
      <c r="X24" s="159"/>
      <c r="AG24" t="s">
        <v>92</v>
      </c>
    </row>
    <row r="25" spans="1:60" outlineLevel="1">
      <c r="A25" s="164">
        <v>7</v>
      </c>
      <c r="B25" s="165" t="s">
        <v>127</v>
      </c>
      <c r="C25" s="174" t="s">
        <v>128</v>
      </c>
      <c r="D25" s="166" t="s">
        <v>116</v>
      </c>
      <c r="E25" s="167">
        <v>158</v>
      </c>
      <c r="F25" s="168"/>
      <c r="G25" s="169">
        <f>ROUND(E25*F25,2)</f>
        <v>0</v>
      </c>
      <c r="H25" s="168"/>
      <c r="I25" s="169">
        <f>ROUND(E25*H25,2)</f>
        <v>0</v>
      </c>
      <c r="J25" s="168"/>
      <c r="K25" s="169">
        <f>ROUND(E25*J25,2)</f>
        <v>0</v>
      </c>
      <c r="L25" s="169">
        <v>21</v>
      </c>
      <c r="M25" s="169">
        <f>G25*(1+L25/100)</f>
        <v>0</v>
      </c>
      <c r="N25" s="169">
        <v>0</v>
      </c>
      <c r="O25" s="169">
        <f>ROUND(E25*N25,2)</f>
        <v>0</v>
      </c>
      <c r="P25" s="169">
        <v>0</v>
      </c>
      <c r="Q25" s="169">
        <f>ROUND(E25*P25,2)</f>
        <v>0</v>
      </c>
      <c r="R25" s="169" t="s">
        <v>129</v>
      </c>
      <c r="S25" s="169" t="s">
        <v>97</v>
      </c>
      <c r="T25" s="170" t="s">
        <v>97</v>
      </c>
      <c r="U25" s="156">
        <v>0.08</v>
      </c>
      <c r="V25" s="156">
        <f>ROUND(E25*U25,2)</f>
        <v>12.64</v>
      </c>
      <c r="W25" s="156"/>
      <c r="X25" s="156" t="s">
        <v>98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99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>
      <c r="A26" s="164">
        <v>8</v>
      </c>
      <c r="B26" s="165" t="s">
        <v>130</v>
      </c>
      <c r="C26" s="174" t="s">
        <v>131</v>
      </c>
      <c r="D26" s="166" t="s">
        <v>116</v>
      </c>
      <c r="E26" s="167">
        <v>158</v>
      </c>
      <c r="F26" s="168"/>
      <c r="G26" s="169">
        <f>ROUND(E26*F26,2)</f>
        <v>0</v>
      </c>
      <c r="H26" s="168"/>
      <c r="I26" s="169">
        <f>ROUND(E26*H26,2)</f>
        <v>0</v>
      </c>
      <c r="J26" s="168"/>
      <c r="K26" s="169">
        <f>ROUND(E26*J26,2)</f>
        <v>0</v>
      </c>
      <c r="L26" s="169">
        <v>21</v>
      </c>
      <c r="M26" s="169">
        <f>G26*(1+L26/100)</f>
        <v>0</v>
      </c>
      <c r="N26" s="169">
        <v>1.0000000000000001E-5</v>
      </c>
      <c r="O26" s="169">
        <f>ROUND(E26*N26,2)</f>
        <v>0</v>
      </c>
      <c r="P26" s="169">
        <v>0</v>
      </c>
      <c r="Q26" s="169">
        <f>ROUND(E26*P26,2)</f>
        <v>0</v>
      </c>
      <c r="R26" s="169" t="s">
        <v>129</v>
      </c>
      <c r="S26" s="169" t="s">
        <v>97</v>
      </c>
      <c r="T26" s="170" t="s">
        <v>97</v>
      </c>
      <c r="U26" s="156">
        <v>7.0000000000000007E-2</v>
      </c>
      <c r="V26" s="156">
        <f>ROUND(E26*U26,2)</f>
        <v>11.06</v>
      </c>
      <c r="W26" s="156"/>
      <c r="X26" s="156" t="s">
        <v>98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99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0.6" outlineLevel="1">
      <c r="A27" s="164">
        <v>9</v>
      </c>
      <c r="B27" s="165" t="s">
        <v>132</v>
      </c>
      <c r="C27" s="174" t="s">
        <v>133</v>
      </c>
      <c r="D27" s="166" t="s">
        <v>95</v>
      </c>
      <c r="E27" s="167">
        <v>17.38</v>
      </c>
      <c r="F27" s="168"/>
      <c r="G27" s="169">
        <f>ROUND(E27*F27,2)</f>
        <v>0</v>
      </c>
      <c r="H27" s="168"/>
      <c r="I27" s="169">
        <f>ROUND(E27*H27,2)</f>
        <v>0</v>
      </c>
      <c r="J27" s="168"/>
      <c r="K27" s="169">
        <f>ROUND(E27*J27,2)</f>
        <v>0</v>
      </c>
      <c r="L27" s="169">
        <v>21</v>
      </c>
      <c r="M27" s="169">
        <f>G27*(1+L27/100)</f>
        <v>0</v>
      </c>
      <c r="N27" s="169">
        <v>2.5000000000000001E-2</v>
      </c>
      <c r="O27" s="169">
        <f>ROUND(E27*N27,2)</f>
        <v>0.43</v>
      </c>
      <c r="P27" s="169">
        <v>0</v>
      </c>
      <c r="Q27" s="169">
        <f>ROUND(E27*P27,2)</f>
        <v>0</v>
      </c>
      <c r="R27" s="169" t="s">
        <v>134</v>
      </c>
      <c r="S27" s="169" t="s">
        <v>97</v>
      </c>
      <c r="T27" s="170" t="s">
        <v>97</v>
      </c>
      <c r="U27" s="156">
        <v>0</v>
      </c>
      <c r="V27" s="156">
        <f>ROUND(E27*U27,2)</f>
        <v>0</v>
      </c>
      <c r="W27" s="156"/>
      <c r="X27" s="156" t="s">
        <v>135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136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>
      <c r="A28" s="154"/>
      <c r="B28" s="155"/>
      <c r="C28" s="175" t="s">
        <v>137</v>
      </c>
      <c r="D28" s="157"/>
      <c r="E28" s="158">
        <v>17.38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103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>
      <c r="A29" s="164">
        <v>10</v>
      </c>
      <c r="B29" s="165" t="s">
        <v>138</v>
      </c>
      <c r="C29" s="174" t="s">
        <v>139</v>
      </c>
      <c r="D29" s="166" t="s">
        <v>106</v>
      </c>
      <c r="E29" s="167">
        <v>0.43608000000000002</v>
      </c>
      <c r="F29" s="168"/>
      <c r="G29" s="169">
        <f>ROUND(E29*F29,2)</f>
        <v>0</v>
      </c>
      <c r="H29" s="168"/>
      <c r="I29" s="169">
        <f>ROUND(E29*H29,2)</f>
        <v>0</v>
      </c>
      <c r="J29" s="168"/>
      <c r="K29" s="169">
        <f>ROUND(E29*J29,2)</f>
        <v>0</v>
      </c>
      <c r="L29" s="169">
        <v>21</v>
      </c>
      <c r="M29" s="169">
        <f>G29*(1+L29/100)</f>
        <v>0</v>
      </c>
      <c r="N29" s="169">
        <v>0</v>
      </c>
      <c r="O29" s="169">
        <f>ROUND(E29*N29,2)</f>
        <v>0</v>
      </c>
      <c r="P29" s="169">
        <v>0</v>
      </c>
      <c r="Q29" s="169">
        <f>ROUND(E29*P29,2)</f>
        <v>0</v>
      </c>
      <c r="R29" s="169" t="s">
        <v>129</v>
      </c>
      <c r="S29" s="169" t="s">
        <v>97</v>
      </c>
      <c r="T29" s="170" t="s">
        <v>97</v>
      </c>
      <c r="U29" s="156">
        <v>1.74</v>
      </c>
      <c r="V29" s="156">
        <f>ROUND(E29*U29,2)</f>
        <v>0.76</v>
      </c>
      <c r="W29" s="156"/>
      <c r="X29" s="156" t="s">
        <v>140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141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>
      <c r="A30" s="154"/>
      <c r="B30" s="155"/>
      <c r="C30" s="239" t="s">
        <v>123</v>
      </c>
      <c r="D30" s="240"/>
      <c r="E30" s="240"/>
      <c r="F30" s="240"/>
      <c r="G30" s="240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101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>
      <c r="A31" s="150" t="s">
        <v>91</v>
      </c>
      <c r="B31" s="151" t="s">
        <v>63</v>
      </c>
      <c r="C31" s="173" t="s">
        <v>27</v>
      </c>
      <c r="D31" s="160"/>
      <c r="E31" s="161"/>
      <c r="F31" s="162"/>
      <c r="G31" s="162">
        <f>SUMIF(AG32:AG45,"&lt;&gt;NOR",G32:G45)</f>
        <v>0</v>
      </c>
      <c r="H31" s="162"/>
      <c r="I31" s="162">
        <f>SUM(I32:I45)</f>
        <v>0</v>
      </c>
      <c r="J31" s="162"/>
      <c r="K31" s="162">
        <f>SUM(K32:K45)</f>
        <v>0</v>
      </c>
      <c r="L31" s="162"/>
      <c r="M31" s="162">
        <f>SUM(M32:M45)</f>
        <v>0</v>
      </c>
      <c r="N31" s="162"/>
      <c r="O31" s="162">
        <f>SUM(O32:O45)</f>
        <v>0</v>
      </c>
      <c r="P31" s="162"/>
      <c r="Q31" s="162">
        <f>SUM(Q32:Q45)</f>
        <v>0</v>
      </c>
      <c r="R31" s="162"/>
      <c r="S31" s="162"/>
      <c r="T31" s="163"/>
      <c r="U31" s="159"/>
      <c r="V31" s="159">
        <f>SUM(V32:V45)</f>
        <v>0</v>
      </c>
      <c r="W31" s="159"/>
      <c r="X31" s="159"/>
      <c r="AG31" t="s">
        <v>92</v>
      </c>
    </row>
    <row r="32" spans="1:60" outlineLevel="1">
      <c r="A32" s="164">
        <v>11</v>
      </c>
      <c r="B32" s="165" t="s">
        <v>142</v>
      </c>
      <c r="C32" s="174" t="s">
        <v>143</v>
      </c>
      <c r="D32" s="166" t="s">
        <v>120</v>
      </c>
      <c r="E32" s="167">
        <v>1</v>
      </c>
      <c r="F32" s="168"/>
      <c r="G32" s="169">
        <f>ROUND(E32*F32,2)</f>
        <v>0</v>
      </c>
      <c r="H32" s="168"/>
      <c r="I32" s="169">
        <f>ROUND(E32*H32,2)</f>
        <v>0</v>
      </c>
      <c r="J32" s="168"/>
      <c r="K32" s="169">
        <f>ROUND(E32*J32,2)</f>
        <v>0</v>
      </c>
      <c r="L32" s="169">
        <v>21</v>
      </c>
      <c r="M32" s="169">
        <f>G32*(1+L32/100)</f>
        <v>0</v>
      </c>
      <c r="N32" s="169">
        <v>0</v>
      </c>
      <c r="O32" s="169">
        <f>ROUND(E32*N32,2)</f>
        <v>0</v>
      </c>
      <c r="P32" s="169">
        <v>0</v>
      </c>
      <c r="Q32" s="169">
        <f>ROUND(E32*P32,2)</f>
        <v>0</v>
      </c>
      <c r="R32" s="169"/>
      <c r="S32" s="169" t="s">
        <v>126</v>
      </c>
      <c r="T32" s="170" t="s">
        <v>122</v>
      </c>
      <c r="U32" s="156">
        <v>0</v>
      </c>
      <c r="V32" s="156">
        <f>ROUND(E32*U32,2)</f>
        <v>0</v>
      </c>
      <c r="W32" s="156"/>
      <c r="X32" s="156" t="s">
        <v>98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99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>
      <c r="A33" s="164">
        <v>12</v>
      </c>
      <c r="B33" s="165" t="s">
        <v>144</v>
      </c>
      <c r="C33" s="174" t="s">
        <v>145</v>
      </c>
      <c r="D33" s="166" t="s">
        <v>146</v>
      </c>
      <c r="E33" s="167">
        <v>1</v>
      </c>
      <c r="F33" s="168"/>
      <c r="G33" s="169">
        <f>ROUND(E33*F33,2)</f>
        <v>0</v>
      </c>
      <c r="H33" s="168"/>
      <c r="I33" s="169">
        <f>ROUND(E33*H33,2)</f>
        <v>0</v>
      </c>
      <c r="J33" s="168"/>
      <c r="K33" s="169">
        <f>ROUND(E33*J33,2)</f>
        <v>0</v>
      </c>
      <c r="L33" s="169">
        <v>21</v>
      </c>
      <c r="M33" s="169">
        <f>G33*(1+L33/100)</f>
        <v>0</v>
      </c>
      <c r="N33" s="169">
        <v>0</v>
      </c>
      <c r="O33" s="169">
        <f>ROUND(E33*N33,2)</f>
        <v>0</v>
      </c>
      <c r="P33" s="169">
        <v>0</v>
      </c>
      <c r="Q33" s="169">
        <f>ROUND(E33*P33,2)</f>
        <v>0</v>
      </c>
      <c r="R33" s="169"/>
      <c r="S33" s="169" t="s">
        <v>97</v>
      </c>
      <c r="T33" s="170" t="s">
        <v>122</v>
      </c>
      <c r="U33" s="156">
        <v>0</v>
      </c>
      <c r="V33" s="156">
        <f>ROUND(E33*U33,2)</f>
        <v>0</v>
      </c>
      <c r="W33" s="156"/>
      <c r="X33" s="156" t="s">
        <v>147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148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1" outlineLevel="1">
      <c r="A34" s="154"/>
      <c r="B34" s="155"/>
      <c r="C34" s="237" t="s">
        <v>159</v>
      </c>
      <c r="D34" s="238"/>
      <c r="E34" s="238"/>
      <c r="F34" s="238"/>
      <c r="G34" s="238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149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71" t="str">
        <f>C34</f>
        <v>Náklady spojené s případným vypracováním pNáklady spojené se zřízením přípojek energií k objektům zařízení staveniště, vybudování případných měřících odběrných míst a zařízení, případná příprava území pro objekty zařízení staveniště a vlastní vybudování objektů zařízení staveniště.</v>
      </c>
      <c r="BB34" s="147"/>
      <c r="BC34" s="147"/>
      <c r="BD34" s="147"/>
      <c r="BE34" s="147"/>
      <c r="BF34" s="147"/>
      <c r="BG34" s="147"/>
      <c r="BH34" s="147"/>
    </row>
    <row r="35" spans="1:60" outlineLevel="1">
      <c r="A35" s="154"/>
      <c r="B35" s="155"/>
      <c r="C35" s="235" t="s">
        <v>150</v>
      </c>
      <c r="D35" s="236"/>
      <c r="E35" s="236"/>
      <c r="F35" s="236"/>
      <c r="G35" s="23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149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>
      <c r="A36" s="154"/>
      <c r="B36" s="155"/>
      <c r="C36" s="235" t="s">
        <v>160</v>
      </c>
      <c r="D36" s="236"/>
      <c r="E36" s="236"/>
      <c r="F36" s="236"/>
      <c r="G36" s="23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149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>
      <c r="A37" s="154"/>
      <c r="B37" s="155"/>
      <c r="C37" s="235" t="s">
        <v>161</v>
      </c>
      <c r="D37" s="236"/>
      <c r="E37" s="236"/>
      <c r="F37" s="236"/>
      <c r="G37" s="23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47"/>
      <c r="AC37" s="147"/>
      <c r="AD37" s="147"/>
      <c r="AE37" s="147"/>
      <c r="AF37" s="147"/>
      <c r="AG37" s="147" t="s">
        <v>149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71" t="str">
        <f>C37</f>
        <v>-zábory, vyřízení povolení pro zábory			-venkovní osvětlení staveniště, výkopů, manipulačních skladových ploch</v>
      </c>
      <c r="BB37" s="147"/>
      <c r="BC37" s="147"/>
      <c r="BD37" s="147"/>
      <c r="BE37" s="147"/>
      <c r="BF37" s="147"/>
      <c r="BG37" s="147"/>
      <c r="BH37" s="147"/>
    </row>
    <row r="38" spans="1:60" outlineLevel="1">
      <c r="A38" s="154"/>
      <c r="B38" s="155"/>
      <c r="C38" s="235" t="s">
        <v>162</v>
      </c>
      <c r="D38" s="236"/>
      <c r="E38" s="236"/>
      <c r="F38" s="236"/>
      <c r="G38" s="23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149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>
      <c r="A39" s="154"/>
      <c r="B39" s="155"/>
      <c r="C39" s="235" t="s">
        <v>163</v>
      </c>
      <c r="D39" s="236"/>
      <c r="E39" s="236"/>
      <c r="F39" s="236"/>
      <c r="G39" s="23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149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>
      <c r="A40" s="154"/>
      <c r="B40" s="155"/>
      <c r="C40" s="235" t="s">
        <v>164</v>
      </c>
      <c r="D40" s="236"/>
      <c r="E40" s="236"/>
      <c r="F40" s="236"/>
      <c r="G40" s="23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149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>
      <c r="A41" s="154"/>
      <c r="B41" s="155"/>
      <c r="C41" s="235" t="s">
        <v>151</v>
      </c>
      <c r="D41" s="236"/>
      <c r="E41" s="236"/>
      <c r="F41" s="236"/>
      <c r="G41" s="23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47"/>
      <c r="AC41" s="147"/>
      <c r="AD41" s="147"/>
      <c r="AE41" s="147"/>
      <c r="AF41" s="147"/>
      <c r="AG41" s="147" t="s">
        <v>149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>
      <c r="A42" s="164">
        <v>13</v>
      </c>
      <c r="B42" s="165" t="s">
        <v>152</v>
      </c>
      <c r="C42" s="174" t="s">
        <v>153</v>
      </c>
      <c r="D42" s="166" t="s">
        <v>146</v>
      </c>
      <c r="E42" s="167">
        <v>1</v>
      </c>
      <c r="F42" s="168"/>
      <c r="G42" s="169">
        <f>ROUND(E42*F42,2)</f>
        <v>0</v>
      </c>
      <c r="H42" s="168"/>
      <c r="I42" s="169">
        <f>ROUND(E42*H42,2)</f>
        <v>0</v>
      </c>
      <c r="J42" s="168"/>
      <c r="K42" s="169">
        <f>ROUND(E42*J42,2)</f>
        <v>0</v>
      </c>
      <c r="L42" s="169">
        <v>21</v>
      </c>
      <c r="M42" s="169">
        <f>G42*(1+L42/100)</f>
        <v>0</v>
      </c>
      <c r="N42" s="169">
        <v>0</v>
      </c>
      <c r="O42" s="169">
        <f>ROUND(E42*N42,2)</f>
        <v>0</v>
      </c>
      <c r="P42" s="169">
        <v>0</v>
      </c>
      <c r="Q42" s="169">
        <f>ROUND(E42*P42,2)</f>
        <v>0</v>
      </c>
      <c r="R42" s="169"/>
      <c r="S42" s="169" t="s">
        <v>97</v>
      </c>
      <c r="T42" s="170" t="s">
        <v>122</v>
      </c>
      <c r="U42" s="156">
        <v>0</v>
      </c>
      <c r="V42" s="156">
        <f>ROUND(E42*U42,2)</f>
        <v>0</v>
      </c>
      <c r="W42" s="156"/>
      <c r="X42" s="156" t="s">
        <v>147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148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1" outlineLevel="1">
      <c r="A43" s="154"/>
      <c r="B43" s="155"/>
      <c r="C43" s="237" t="s">
        <v>154</v>
      </c>
      <c r="D43" s="238"/>
      <c r="E43" s="238"/>
      <c r="F43" s="238"/>
      <c r="G43" s="238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149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71" t="str">
        <f>C43</f>
        <v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43" s="147"/>
      <c r="BC43" s="147"/>
      <c r="BD43" s="147"/>
      <c r="BE43" s="147"/>
      <c r="BF43" s="147"/>
      <c r="BG43" s="147"/>
      <c r="BH43" s="147"/>
    </row>
    <row r="44" spans="1:60" outlineLevel="1">
      <c r="A44" s="164">
        <v>14</v>
      </c>
      <c r="B44" s="165" t="s">
        <v>155</v>
      </c>
      <c r="C44" s="174" t="s">
        <v>156</v>
      </c>
      <c r="D44" s="166" t="s">
        <v>146</v>
      </c>
      <c r="E44" s="167">
        <v>1</v>
      </c>
      <c r="F44" s="168"/>
      <c r="G44" s="169">
        <f>ROUND(E44*F44,2)</f>
        <v>0</v>
      </c>
      <c r="H44" s="168"/>
      <c r="I44" s="169">
        <f>ROUND(E44*H44,2)</f>
        <v>0</v>
      </c>
      <c r="J44" s="168"/>
      <c r="K44" s="169">
        <f>ROUND(E44*J44,2)</f>
        <v>0</v>
      </c>
      <c r="L44" s="169">
        <v>21</v>
      </c>
      <c r="M44" s="169">
        <f>G44*(1+L44/100)</f>
        <v>0</v>
      </c>
      <c r="N44" s="169">
        <v>0</v>
      </c>
      <c r="O44" s="169">
        <f>ROUND(E44*N44,2)</f>
        <v>0</v>
      </c>
      <c r="P44" s="169">
        <v>0</v>
      </c>
      <c r="Q44" s="169">
        <f>ROUND(E44*P44,2)</f>
        <v>0</v>
      </c>
      <c r="R44" s="169"/>
      <c r="S44" s="169" t="s">
        <v>97</v>
      </c>
      <c r="T44" s="170" t="s">
        <v>122</v>
      </c>
      <c r="U44" s="156">
        <v>0</v>
      </c>
      <c r="V44" s="156">
        <f>ROUND(E44*U44,2)</f>
        <v>0</v>
      </c>
      <c r="W44" s="156"/>
      <c r="X44" s="156" t="s">
        <v>147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148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1" outlineLevel="1">
      <c r="A45" s="154"/>
      <c r="B45" s="155"/>
      <c r="C45" s="237" t="s">
        <v>157</v>
      </c>
      <c r="D45" s="238"/>
      <c r="E45" s="238"/>
      <c r="F45" s="238"/>
      <c r="G45" s="238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47"/>
      <c r="Z45" s="147"/>
      <c r="AA45" s="147"/>
      <c r="AB45" s="147"/>
      <c r="AC45" s="147"/>
      <c r="AD45" s="147"/>
      <c r="AE45" s="147"/>
      <c r="AF45" s="147"/>
      <c r="AG45" s="147" t="s">
        <v>149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71" t="str">
        <f>C45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45" s="147"/>
      <c r="BC45" s="147"/>
      <c r="BD45" s="147"/>
      <c r="BE45" s="147"/>
      <c r="BF45" s="147"/>
      <c r="BG45" s="147"/>
      <c r="BH45" s="147"/>
    </row>
    <row r="46" spans="1:60">
      <c r="A46" s="3"/>
      <c r="B46" s="4"/>
      <c r="C46" s="176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v>15</v>
      </c>
      <c r="AF46">
        <v>21</v>
      </c>
      <c r="AG46" t="s">
        <v>78</v>
      </c>
    </row>
    <row r="47" spans="1:60">
      <c r="A47" s="150"/>
      <c r="B47" s="151" t="s">
        <v>29</v>
      </c>
      <c r="C47" s="173"/>
      <c r="D47" s="152"/>
      <c r="E47" s="153"/>
      <c r="F47" s="153"/>
      <c r="G47" s="172">
        <f>G8+G15+G24+G31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f>SUMIF(L7:L45,AE46,G7:G45)</f>
        <v>0</v>
      </c>
      <c r="AF47">
        <f>SUMIF(L7:L45,AF46,G7:G45)</f>
        <v>0</v>
      </c>
      <c r="AG47" t="s">
        <v>158</v>
      </c>
    </row>
    <row r="48" spans="1:60">
      <c r="C48" s="177"/>
      <c r="D48" s="10"/>
      <c r="AG48" t="s">
        <v>165</v>
      </c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20">
    <mergeCell ref="A1:G1"/>
    <mergeCell ref="C2:G2"/>
    <mergeCell ref="C3:G3"/>
    <mergeCell ref="C4:G4"/>
    <mergeCell ref="C22:G22"/>
    <mergeCell ref="C30:G30"/>
    <mergeCell ref="C34:G34"/>
    <mergeCell ref="C35:G35"/>
    <mergeCell ref="C10:G10"/>
    <mergeCell ref="C13:G13"/>
    <mergeCell ref="C17:G17"/>
    <mergeCell ref="C20:G20"/>
    <mergeCell ref="C40:G40"/>
    <mergeCell ref="C41:G41"/>
    <mergeCell ref="C43:G43"/>
    <mergeCell ref="C45:G45"/>
    <mergeCell ref="C36:G36"/>
    <mergeCell ref="C37:G37"/>
    <mergeCell ref="C38:G38"/>
    <mergeCell ref="C39:G39"/>
  </mergeCells>
  <phoneticPr fontId="17" type="noConversion"/>
  <pageMargins left="0.59055118110236204" right="0.196850393700787" top="0.984251969" bottom="0.984251969" header="0.4921259845" footer="0.4921259845"/>
  <pageSetup paperSize="9" orientation="landscape" r:id="rId1"/>
  <headerFooter alignWithMargins="0"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cp:lastPrinted>2019-03-19T12:27:02Z</cp:lastPrinted>
  <dcterms:created xsi:type="dcterms:W3CDTF">2009-04-08T07:15:50Z</dcterms:created>
  <dcterms:modified xsi:type="dcterms:W3CDTF">2020-07-01T13:58:38Z</dcterms:modified>
</cp:coreProperties>
</file>