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SO 000 - Nestavební náklady" sheetId="2" r:id="rId2"/>
    <sheet name="SO 101 - Chodníky a mlato..." sheetId="3" r:id="rId3"/>
    <sheet name="SO 102 - Komunikace a zpe..." sheetId="4" r:id="rId4"/>
    <sheet name="SO 401 - Veřejné osvětlení" sheetId="5" r:id="rId5"/>
    <sheet name="SO 402 - Rozvody NN" sheetId="6" r:id="rId6"/>
    <sheet name="SO 403 - Přeložka parkova..." sheetId="7" r:id="rId7"/>
    <sheet name="SO 801 - Vegetační úpravy" sheetId="8" r:id="rId8"/>
    <sheet name="SO 802 - Vegetační úpravy..." sheetId="9" r:id="rId9"/>
    <sheet name="SO 901 - Mobiliář" sheetId="10" r:id="rId10"/>
    <sheet name="Pokyny pro vyplnění" sheetId="11" r:id="rId11"/>
  </sheets>
  <definedNames>
    <definedName name="_xlnm._FilterDatabase" localSheetId="1" hidden="1">'SO 000 - Nestavební náklady'!$C$78:$K$78</definedName>
    <definedName name="_xlnm._FilterDatabase" localSheetId="2" hidden="1">'SO 101 - Chodníky a mlato...'!$C$83:$K$83</definedName>
    <definedName name="_xlnm._FilterDatabase" localSheetId="3" hidden="1">'SO 102 - Komunikace a zpe...'!$C$86:$K$86</definedName>
    <definedName name="_xlnm._FilterDatabase" localSheetId="4" hidden="1">'SO 401 - Veřejné osvětlení'!$C$83:$K$83</definedName>
    <definedName name="_xlnm._FilterDatabase" localSheetId="5" hidden="1">'SO 402 - Rozvody NN'!$C$85:$K$85</definedName>
    <definedName name="_xlnm._FilterDatabase" localSheetId="6" hidden="1">'SO 403 - Přeložka parkova...'!$C$79:$K$79</definedName>
    <definedName name="_xlnm._FilterDatabase" localSheetId="7" hidden="1">'SO 801 - Vegetační úpravy'!$C$78:$K$78</definedName>
    <definedName name="_xlnm._FilterDatabase" localSheetId="8" hidden="1">'SO 802 - Vegetační úpravy...'!$C$77:$K$77</definedName>
    <definedName name="_xlnm._FilterDatabase" localSheetId="9" hidden="1">'SO 901 - Mobiliář'!$C$78:$K$78</definedName>
    <definedName name="_xlnm.Print_Titles" localSheetId="0">'Rekapitulace stavby'!$49:$49</definedName>
    <definedName name="_xlnm.Print_Titles" localSheetId="1">'SO 000 - Nestavební náklady'!$78:$78</definedName>
    <definedName name="_xlnm.Print_Titles" localSheetId="2">'SO 101 - Chodníky a mlato...'!$83:$83</definedName>
    <definedName name="_xlnm.Print_Titles" localSheetId="3">'SO 102 - Komunikace a zpe...'!$86:$86</definedName>
    <definedName name="_xlnm.Print_Titles" localSheetId="4">'SO 401 - Veřejné osvětlení'!$83:$83</definedName>
    <definedName name="_xlnm.Print_Titles" localSheetId="5">'SO 402 - Rozvody NN'!$85:$85</definedName>
    <definedName name="_xlnm.Print_Titles" localSheetId="6">'SO 403 - Přeložka parkova...'!$79:$79</definedName>
    <definedName name="_xlnm.Print_Titles" localSheetId="7">'SO 801 - Vegetační úpravy'!$78:$78</definedName>
    <definedName name="_xlnm.Print_Titles" localSheetId="8">'SO 802 - Vegetační úpravy...'!$77:$77</definedName>
    <definedName name="_xlnm.Print_Titles" localSheetId="9">'SO 901 - Mobiliář'!$78:$78</definedName>
    <definedName name="_xlnm.Print_Area" localSheetId="10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stavby'!$C$39:$AQ$61</definedName>
    <definedName name="_xlnm.Print_Area" localSheetId="1">'SO 000 - Nestavební náklady'!$C$4:$J$36,'SO 000 - Nestavební náklady'!$C$42:$J$60,'SO 000 - Nestavební náklady'!$C$66:$K$105</definedName>
    <definedName name="_xlnm.Print_Area" localSheetId="2">'SO 101 - Chodníky a mlato...'!$C$4:$J$36,'SO 101 - Chodníky a mlato...'!$C$42:$J$65,'SO 101 - Chodníky a mlato...'!$C$71:$K$254</definedName>
    <definedName name="_xlnm.Print_Area" localSheetId="3">'SO 102 - Komunikace a zpe...'!$C$4:$J$36,'SO 102 - Komunikace a zpe...'!$C$42:$J$68,'SO 102 - Komunikace a zpe...'!$C$74:$K$286</definedName>
    <definedName name="_xlnm.Print_Area" localSheetId="4">'SO 401 - Veřejné osvětlení'!$C$4:$J$36,'SO 401 - Veřejné osvětlení'!$C$42:$J$65,'SO 401 - Veřejné osvětlení'!$C$71:$K$172</definedName>
    <definedName name="_xlnm.Print_Area" localSheetId="5">'SO 402 - Rozvody NN'!$C$4:$J$36,'SO 402 - Rozvody NN'!$C$42:$J$67,'SO 402 - Rozvody NN'!$C$73:$K$177</definedName>
    <definedName name="_xlnm.Print_Area" localSheetId="6">'SO 403 - Přeložka parkova...'!$C$4:$J$36,'SO 403 - Přeložka parkova...'!$C$42:$J$61,'SO 403 - Přeložka parkova...'!$C$67:$K$107</definedName>
    <definedName name="_xlnm.Print_Area" localSheetId="7">'SO 801 - Vegetační úpravy'!$C$4:$J$36,'SO 801 - Vegetační úpravy'!$C$42:$J$60,'SO 801 - Vegetační úpravy'!$C$66:$K$213</definedName>
    <definedName name="_xlnm.Print_Area" localSheetId="8">'SO 802 - Vegetační úpravy...'!$C$4:$J$36,'SO 802 - Vegetační úpravy...'!$C$42:$J$59,'SO 802 - Vegetační úpravy...'!$C$65:$K$91</definedName>
    <definedName name="_xlnm.Print_Area" localSheetId="9">'SO 901 - Mobiliář'!$C$4:$J$36,'SO 901 - Mobiliář'!$C$42:$J$60,'SO 901 - Mobiliář'!$C$66:$K$107</definedName>
  </definedNames>
  <calcPr fullCalcOnLoad="1"/>
</workbook>
</file>

<file path=xl/sharedStrings.xml><?xml version="1.0" encoding="utf-8"?>
<sst xmlns="http://schemas.openxmlformats.org/spreadsheetml/2006/main" count="8014" uniqueCount="1426">
  <si>
    <t>Export VZ</t>
  </si>
  <si>
    <t>List obsahuje:</t>
  </si>
  <si>
    <t>3.0</t>
  </si>
  <si>
    <t>False</t>
  </si>
  <si>
    <t>{9D2F5775-B83A-4BAA-8F87-D566C25F7DB8}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</si>
  <si>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</si>
  <si>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</si>
  <si>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</si>
  <si>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</si>
  <si>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</si>
  <si>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</si>
  <si>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</si>
  <si>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</si>
  <si>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NMNM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</si>
  <si>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</si>
  <si>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</si>
  <si>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Revitalizace horní části Vratislavova náměstí v Novém Městě na Moravě</t>
  </si>
  <si>
    <t>0,1</t>
  </si>
  <si>
    <t>KSO:</t>
  </si>
  <si>
    <t>CC-CZ:</t>
  </si>
  <si>
    <t>1</t>
  </si>
  <si>
    <t>Místo:</t>
  </si>
  <si>
    <t>Nové Město na Moravě</t>
  </si>
  <si>
    <t>Datum:</t>
  </si>
  <si>
    <t>06.03.2014</t>
  </si>
  <si>
    <t>10</t>
  </si>
  <si>
    <t>100</t>
  </si>
  <si>
    <t>Zadavatel:</t>
  </si>
  <si>
    <t>IČ:</t>
  </si>
  <si>
    <t>00294900</t>
  </si>
  <si>
    <t>Město Nové Město na Moravě</t>
  </si>
  <si>
    <t>DIČ:</t>
  </si>
  <si>
    <t>Uchazeč:</t>
  </si>
  <si>
    <t>Vyplň údaj</t>
  </si>
  <si>
    <t>Projektant:</t>
  </si>
  <si>
    <t>87669455</t>
  </si>
  <si>
    <t>Ing. Šárka Vrbová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</si>
  <si>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</si>
  <si>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</si>
  <si>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</si>
  <si>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</si>
  <si>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</si>
  <si>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</si>
  <si>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</si>
  <si>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</si>
  <si>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</si>
  <si>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</si>
  <si>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</si>
  <si>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</si>
  <si>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</si>
  <si>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</si>
  <si>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</si>
  <si>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</si>
  <si>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</si>
  <si>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</si>
  <si>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</si>
  <si>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</si>
  <si>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</si>
  <si>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</si>
  <si>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</si>
  <si>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</si>
  <si>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</si>
  <si>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</si>
  <si>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</si>
  <si>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</si>
  <si>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</si>
  <si>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</si>
  <si>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</si>
  <si>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</si>
  <si>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</si>
  <si>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</si>
  <si>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</si>
  <si>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</si>
  <si>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</si>
  <si>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</si>
  <si>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</si>
  <si>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</si>
  <si>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000</t>
  </si>
  <si>
    <t>Nestavební náklady</t>
  </si>
  <si>
    <t>STA</t>
  </si>
  <si>
    <t>{3D21292C-195B-4C48-8F67-243578C5C17B}</t>
  </si>
  <si>
    <t>2</t>
  </si>
  <si>
    <t>SO 101</t>
  </si>
  <si>
    <t>Chodníky a mlatové cesty v parku</t>
  </si>
  <si>
    <t>{08C3753B-C490-4F46-BF5C-E40D52458F49}</t>
  </si>
  <si>
    <t>SO 102</t>
  </si>
  <si>
    <t>Komunikace a zpevněné plochy</t>
  </si>
  <si>
    <t>{9958C4A6-6EE7-4884-8389-D2CEA52206DC}</t>
  </si>
  <si>
    <t>SO 401</t>
  </si>
  <si>
    <t>Veřejné osvětlení</t>
  </si>
  <si>
    <t>{98D37AE8-AC5B-49CE-9DC9-2D14B0EC3303}</t>
  </si>
  <si>
    <t>SO 402</t>
  </si>
  <si>
    <t>Rozvody NN</t>
  </si>
  <si>
    <t>{2C5EC0FC-C8A6-461F-86CF-648702D0299A}</t>
  </si>
  <si>
    <t>SO 403</t>
  </si>
  <si>
    <t>Přeložka parkovacích hodin</t>
  </si>
  <si>
    <t>{840799A8-0244-4D63-8C8B-2D17FE280E3F}</t>
  </si>
  <si>
    <t>SO 801</t>
  </si>
  <si>
    <t>Vegetační úpravy</t>
  </si>
  <si>
    <t>{3E733EEE-8509-4DDF-8E46-DE88AD645589}</t>
  </si>
  <si>
    <t>SO 802</t>
  </si>
  <si>
    <t>Vegetační úpravy před zámkem</t>
  </si>
  <si>
    <t>{2E527CDE-2042-4CC6-B466-74C6EEEE8D40}</t>
  </si>
  <si>
    <t>SO 901</t>
  </si>
  <si>
    <t>Mobiliář</t>
  </si>
  <si>
    <t>{F7533EFE-F700-407C-A9F5-6C82A8FE11DB}</t>
  </si>
  <si>
    <t>Zpět na list:</t>
  </si>
  <si>
    <t>KRYCÍ LIST SOUPISU</t>
  </si>
  <si>
    <t>Objekt:</t>
  </si>
  <si>
    <t>SO 000 - Nestavební náklady</t>
  </si>
  <si>
    <t xml:space="preserve"> 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</si>
  <si>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</si>
  <si>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</si>
  <si>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</si>
  <si>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</si>
  <si>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</si>
  <si>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</si>
  <si>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</si>
  <si>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</si>
  <si>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</si>
  <si>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</si>
  <si>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</si>
  <si>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</si>
  <si>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</si>
  <si>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</si>
  <si>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</si>
  <si>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</si>
  <si>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</si>
  <si>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</si>
  <si>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</si>
  <si>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</si>
  <si>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</si>
  <si>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</si>
  <si>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</si>
  <si>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</si>
  <si>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</si>
  <si>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</si>
  <si>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</si>
  <si>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</si>
  <si>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</si>
  <si>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</si>
  <si>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</si>
  <si>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Geodetické práce před výstavbou</t>
  </si>
  <si>
    <t>soubor</t>
  </si>
  <si>
    <t>CS ÚRS 2014 01</t>
  </si>
  <si>
    <t>1024</t>
  </si>
  <si>
    <t>-1445961084</t>
  </si>
  <si>
    <t>PP</t>
  </si>
  <si>
    <t>Průzkumné, geodetické a projektové práce geodetické práce před výstavbou</t>
  </si>
  <si>
    <t>VV</t>
  </si>
  <si>
    <t>"vytyčení inženýrských sítí" 1</t>
  </si>
  <si>
    <t>012203000</t>
  </si>
  <si>
    <t>Geodetické práce při provádění stavby</t>
  </si>
  <si>
    <t>393300899</t>
  </si>
  <si>
    <t>Průzkumné, geodetické a projektové práce geodetické práce při provádění stavby</t>
  </si>
  <si>
    <t>"geodetické vytyčení podrobných bodů stavby" 1</t>
  </si>
  <si>
    <t>3</t>
  </si>
  <si>
    <t>012303000</t>
  </si>
  <si>
    <t>Geodetické práce po výstavbě</t>
  </si>
  <si>
    <t>-788479023</t>
  </si>
  <si>
    <t>Průzkumné, geodetické a projektové práce geodetické práce po výstavbě</t>
  </si>
  <si>
    <t>"geodetické zaměření skutečného provedení stavby" 1</t>
  </si>
  <si>
    <t>4</t>
  </si>
  <si>
    <t>012403000</t>
  </si>
  <si>
    <t>Geometrický plán</t>
  </si>
  <si>
    <t>2101856971</t>
  </si>
  <si>
    <t>"geometrický plán pro zápis do KN" 1</t>
  </si>
  <si>
    <t>013254000</t>
  </si>
  <si>
    <t>Dokumentace skutečného provedení stavby</t>
  </si>
  <si>
    <t>-2044824867</t>
  </si>
  <si>
    <t>Průzkumné, geodetické a projektové práce projektové práce dokumentace stavby (výkresová a textová) skutečného provedení stavby</t>
  </si>
  <si>
    <t>"DSPS komunikace a oplocení"  1</t>
  </si>
  <si>
    <t>VRN3</t>
  </si>
  <si>
    <t>Zařízení staveniště</t>
  </si>
  <si>
    <t>6</t>
  </si>
  <si>
    <t>032103000</t>
  </si>
  <si>
    <t>Náklady na stavební buňky</t>
  </si>
  <si>
    <t>1580252314</t>
  </si>
  <si>
    <t>Zařízení staveniště vybavení staveniště náklady na stavební buňky</t>
  </si>
  <si>
    <t>"zařízení staveniště - buňky, WC" 1</t>
  </si>
  <si>
    <t>7</t>
  </si>
  <si>
    <t>034203000</t>
  </si>
  <si>
    <t>Oplocení staveniště</t>
  </si>
  <si>
    <t>1239031213</t>
  </si>
  <si>
    <t>Zařízení staveniště zabezpečení staveniště oplocení staveniště</t>
  </si>
  <si>
    <t>8</t>
  </si>
  <si>
    <t>034403000</t>
  </si>
  <si>
    <t>Dopravní značení na staveništi</t>
  </si>
  <si>
    <t>-1847803298</t>
  </si>
  <si>
    <t>Zařízení staveniště zabezpečení staveniště dopravní značení na staveništi</t>
  </si>
  <si>
    <t>"provizorní značneí vč. vyřízení zvláštního užívání komunikace" 1</t>
  </si>
  <si>
    <t>SO 101 - Chodníky a mlatové cesty v parku</t>
  </si>
  <si>
    <t>HSV - Práce a dodávky HSV</t>
  </si>
  <si>
    <t xml:space="preserve">    1 - Zemní práce</t>
  </si>
  <si>
    <t xml:space="preserve">      18 - Zemní práce - povrchové úpravy terénu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</si>
  <si>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</si>
  <si>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</si>
  <si>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</si>
  <si>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</si>
  <si>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</si>
  <si>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</si>
  <si>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</si>
  <si>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</si>
  <si>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111301111</t>
  </si>
  <si>
    <t>Sejmutí drnu tl do 100 mm s přemístěním do 50 m nebo naložením na dopravní prostředek</t>
  </si>
  <si>
    <t>m2</t>
  </si>
  <si>
    <t>-1024092344</t>
  </si>
  <si>
    <t>Sejmutí drnu tl. do 100 mm, v jakékoliv ploše</t>
  </si>
  <si>
    <t xml:space="preserve">"sejmutí drnu v prostoru nových chodníků, ponechání v místě staveniště" </t>
  </si>
  <si>
    <t>"plochy odměřeny v ACAD příloha č.2 situace" 120+48+185+32+76+22</t>
  </si>
  <si>
    <t>113106123</t>
  </si>
  <si>
    <t>Rozebrání dlažeb komunikací pro pěší ze zámkových dlaždic</t>
  </si>
  <si>
    <t>1716732385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</si>
  <si>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</si>
  <si>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plochy odměřeny v ACAD příloha č.2 situace</t>
  </si>
  <si>
    <t>"místa pro přecházení" 33+12+10</t>
  </si>
  <si>
    <t>113106221</t>
  </si>
  <si>
    <t>Rozebrání dlažeb vozovek pl přes 50 do 200 m2 z drobných kostek do lože z kameniva</t>
  </si>
  <si>
    <t>-2035183671</t>
  </si>
  <si>
    <t>Rozebrání dlažeb a dílců komunikací pro pěší, vozovek a ploch s přemístěním hmot na skládku na vzdálenost do 3 m nebo s naložením na dopravní prostředek vozovek a ploch, s jakoukoliv výplní spár v ploše jednotlivě přes 50 m2 do 200 m2 z drobných kostek nebo odseků kladených do lože z kameniva</t>
  </si>
  <si>
    <t>"zpevněné plochy před schodišti ke kostelu" 60+29</t>
  </si>
  <si>
    <t>113107230</t>
  </si>
  <si>
    <t>Odstranění podkladu pl nad 200 m2 z betonu prostého tl 100 mm</t>
  </si>
  <si>
    <t>-566568190</t>
  </si>
  <si>
    <t>Odstranění podkladů nebo krytů s přemístěním hmot na skládku na vzdálenost do 20 m nebo s naložením na dopravní prostředek v ploše jednotlivě přes 200 m2 z betonu prostého, o tl. vrstvy do 100 mm</t>
  </si>
  <si>
    <t>"odstranění podkladních vrstev pod živ.plochami v parku" 613</t>
  </si>
  <si>
    <t>113107242</t>
  </si>
  <si>
    <t>Odstranění podkladu pl přes 200 m2 živičných tl 100 mm</t>
  </si>
  <si>
    <t>1873203217</t>
  </si>
  <si>
    <t>Odstranění podkladů nebo krytů s přemístěním hmot na skládku na vzdálenost do 20 m nebo s naložením na dopravní prostředek v ploše jednotlivě přes 200 m2 živičných, o tl. vrstvy přes 50 do 100 mm</t>
  </si>
  <si>
    <t>plocha odměřena v ACAD příloha č. 2 situace</t>
  </si>
  <si>
    <t>"plochy živice a LA v parku" 613</t>
  </si>
  <si>
    <t>113201111</t>
  </si>
  <si>
    <t>Vytrhání obrub žulových</t>
  </si>
  <si>
    <t>m</t>
  </si>
  <si>
    <t>968162235</t>
  </si>
  <si>
    <t>Vytrhání obrub s vybouráním lože, s přemístěním hmot na skládku na vzdálenost do 3 m nebo s naložením na dopravní prostředek chodníkových ležatých</t>
  </si>
  <si>
    <t>délky odměřeny v ACAD příloha č.2 situace</t>
  </si>
  <si>
    <t>"vytrhání obrub po obvodu parku" 205</t>
  </si>
  <si>
    <t>"vytrhání obrub uvnitř parku" 428</t>
  </si>
  <si>
    <t>Součet</t>
  </si>
  <si>
    <t>113203111</t>
  </si>
  <si>
    <t>Vytrhání obrub z dlažebních kostek</t>
  </si>
  <si>
    <t>1613905315</t>
  </si>
  <si>
    <t>Vytrhání obrub s vybouráním lože, s přemístěním hmot na skládku na vzdálenost do 3 m nebo s naložením na dopravní prostředek z dlažebních kostek</t>
  </si>
  <si>
    <t>"odstranění lemování kolem místa pro přecházení" 2*2,8+4,0</t>
  </si>
  <si>
    <t>122201102</t>
  </si>
  <si>
    <t>Odkopávky a prokopávky nezapažené v hornině tř. 3 objem do 1000 m3</t>
  </si>
  <si>
    <t>m3</t>
  </si>
  <si>
    <t>-1350206493</t>
  </si>
  <si>
    <t>Odkopávky a prokopávky nezapažené s přehozením výkopku na vzdálenost do 3 m nebo s naložením na dopravní prostředek v hornině tř. 3 přes 100 do 1 000 m3</t>
  </si>
  <si>
    <t>"odkopávky pro konstrukce mlatových chodníků" 340</t>
  </si>
  <si>
    <t>9</t>
  </si>
  <si>
    <t>162301101</t>
  </si>
  <si>
    <t>Vodorovné přemístění do 500 m výkopku/sypaniny z horniny tř. 1 až 4</t>
  </si>
  <si>
    <t>774417134</t>
  </si>
  <si>
    <t>Vodorovné přemístění výkopku nebo sypaniny po suchu na obvyklém dopravním prostředku, bez naložení výkopku, avšak se složením bez rozhrnutí z horniny tř. 1 až 4 na vzdálenost přes 50 do 500 m</t>
  </si>
  <si>
    <t>"manipulace s travním drnem v rámci stavby" 48,3</t>
  </si>
  <si>
    <t>162601102</t>
  </si>
  <si>
    <t>Vodorovné přemístění do 5000 m výkopku/sypaniny z horniny tř. 1 až 4</t>
  </si>
  <si>
    <t>823817028</t>
  </si>
  <si>
    <t>Vodorovné přemístění výkopku nebo sypaniny po suchu na obvyklém dopravním prostředku, bez naložení výkopku, avšak se složením bez rozhrnutí z horniny tř. 1 až 4 na vzdálenost přes 4 000 do 5 000 m</t>
  </si>
  <si>
    <t>"odvoz přebytku na skládku" 340</t>
  </si>
  <si>
    <t>11</t>
  </si>
  <si>
    <t>171201201</t>
  </si>
  <si>
    <t>Uložení sypaniny na skládky</t>
  </si>
  <si>
    <t>2004195420</t>
  </si>
  <si>
    <t>12</t>
  </si>
  <si>
    <t>181301112</t>
  </si>
  <si>
    <t>Rozprostření ornice tl vrstvy do 150 mm pl přes 500 m2 v rovině nebo ve svahu do 1:5</t>
  </si>
  <si>
    <t>1702443918</t>
  </si>
  <si>
    <t>Rozprostření a urovnání ornice v rovině nebo ve svahu sklonu do 1:5 při souvislé ploše přes 500 m2, tl. vrstvy přes 100 do 150 mm</t>
  </si>
  <si>
    <t xml:space="preserve">"plochy odměřeny v ACAD příloha č. 2 situace" </t>
  </si>
  <si>
    <t>"získaný travní drn rozprostřen do ploch zeleně" 483</t>
  </si>
  <si>
    <t>13</t>
  </si>
  <si>
    <t>181951101</t>
  </si>
  <si>
    <t>Úprava pláně v hornině tř. 1 až 4 bez zhutnění</t>
  </si>
  <si>
    <t>29336211</t>
  </si>
  <si>
    <t>Úprava pláně vyrovnáním výškových rozdílů v hornině tř. 1 až 4 bez zhutnění</t>
  </si>
  <si>
    <t>"plochy zeleně pro uložení travního koberce" 553+50+23</t>
  </si>
  <si>
    <t>14</t>
  </si>
  <si>
    <t>181951102</t>
  </si>
  <si>
    <t>Úprava pláně v hornině tř. 1 až 4 se zhutněním</t>
  </si>
  <si>
    <t>1738629019</t>
  </si>
  <si>
    <t>Úprava pláně vyrovnáním výškových rozdílů v hornině tř. 1 až 4 se zhutněním</t>
  </si>
  <si>
    <t>"chodníky" 1873</t>
  </si>
  <si>
    <t>18</t>
  </si>
  <si>
    <t>Zemní práce - povrchové úpravy terénu</t>
  </si>
  <si>
    <t>181411151</t>
  </si>
  <si>
    <t>Založení parkového trávníku travním kobercem plochy do 1000 m2 v rovině a ve svahu do 1:5</t>
  </si>
  <si>
    <t>400534111</t>
  </si>
  <si>
    <t>Založení trávníku na půdě předem připravené plochy do 1000 m2 předpěstovaným travním kobercem parkového v rovině nebo na svahu do 1:5</t>
  </si>
  <si>
    <t>"nově vzniklé plochy zeleně" 553+50+23</t>
  </si>
  <si>
    <t>"odpočet získaného travního drnu" -483</t>
  </si>
  <si>
    <t>16</t>
  </si>
  <si>
    <t>M</t>
  </si>
  <si>
    <t>005724800R</t>
  </si>
  <si>
    <t>travní koberec parkový</t>
  </si>
  <si>
    <t>1622340221</t>
  </si>
  <si>
    <t>osiva pícnin směsi travní balení obvykle 25 kg jetelotráva běžná</t>
  </si>
  <si>
    <t>9533,33333333333*0,015 'Přepočtené koeficientem množství</t>
  </si>
  <si>
    <t>Komunikace</t>
  </si>
  <si>
    <t>17</t>
  </si>
  <si>
    <t>564201111R</t>
  </si>
  <si>
    <t>Hlinitý písek fr.0/4</t>
  </si>
  <si>
    <t>-1958060932</t>
  </si>
  <si>
    <t>"mlatové cesty v parku" 1748</t>
  </si>
  <si>
    <t>564752111</t>
  </si>
  <si>
    <t>Podklad z vibrovaného štěrku VŠ tl 150 mm</t>
  </si>
  <si>
    <t>785304491</t>
  </si>
  <si>
    <t>Podklad nebo kryt z vibrovaného štěrku VŠ s rozprostřením, vlhčením a zhutněním, po zhutnění tl. 150 mm</t>
  </si>
  <si>
    <t>19</t>
  </si>
  <si>
    <t>564851111</t>
  </si>
  <si>
    <t>Podklad ze štěrkodrtě ŠD tl 150 mm</t>
  </si>
  <si>
    <t>419933060</t>
  </si>
  <si>
    <t>Podklad ze štěrkodrti ŠD s rozprostřením a zhutněním, po zhutnění tl. 150 mm</t>
  </si>
  <si>
    <t>"plochy z dlažebních kostek" 125</t>
  </si>
  <si>
    <t>20</t>
  </si>
  <si>
    <t>591211111</t>
  </si>
  <si>
    <t>Kladení dlažby z kostek drobných z kamene do lože z kameniva těženého tl 50 mm</t>
  </si>
  <si>
    <t>-508925091</t>
  </si>
  <si>
    <t>Kladení dlažby z kostek s provedením lože do tl. 50 mm, s vyplněním spár, s dvojím beraněním a se smetením přebytečného materiálu na krajnici drobných z kamene, do lože z kameniva těženého</t>
  </si>
  <si>
    <t>"zpevněné plochy u kostela a místa pro přecházení" 125</t>
  </si>
  <si>
    <t>"odpočet varovný pás z mozaiky" -(2*4,0+3,5)*0,4</t>
  </si>
  <si>
    <t>583801200</t>
  </si>
  <si>
    <t>kostka dlažební drobná, žula velikost 8/10 cm</t>
  </si>
  <si>
    <t>t</t>
  </si>
  <si>
    <t>1791711270</t>
  </si>
  <si>
    <t>výrobky lomařské a kamenické pro komunikace (kostky dlažební, krajníky a obrubníky) kostka dlažební drobná žula (skupina materiálu I/2) vel. 8/10 cm šedá  (1t = cca 5 m2)</t>
  </si>
  <si>
    <t>P</t>
  </si>
  <si>
    <t>Poznámka k položce:
1t = cca 5 m2</t>
  </si>
  <si>
    <t xml:space="preserve">"nákup a dovoz chybějící kostky pro 30m2 1t=5m2" 30/5 </t>
  </si>
  <si>
    <t>22</t>
  </si>
  <si>
    <t>583811240</t>
  </si>
  <si>
    <t>deska dlažební, žula hladký povrch, 30x30 tl 5 cm</t>
  </si>
  <si>
    <t>-750419390</t>
  </si>
  <si>
    <t>"deska pro oddělení varovného pásu z mozaiky od okolní drobné kostky" (3,7+2*4,8)*0,3</t>
  </si>
  <si>
    <t>23</t>
  </si>
  <si>
    <t>591411111</t>
  </si>
  <si>
    <t>Kladení dlažby z mozaiky jednobarevné komunikací pro pěší lože z kameniva</t>
  </si>
  <si>
    <t>1716445785</t>
  </si>
  <si>
    <t>Kladení dlažby z mozaiky komunikací pro pěší s vyplněním spár, s dvojím beraněním a se smetením přebytečného materiálu na vzdálenost do 3 m jednobarevné, s ložem tl. do 40 mm z kameniva</t>
  </si>
  <si>
    <t>"varovné pásy pro nevidomé" (2*4,0+3,5)*0,4</t>
  </si>
  <si>
    <t>24</t>
  </si>
  <si>
    <t>583800100</t>
  </si>
  <si>
    <t>mozaika dlažební, žula 4/6 cm šedá</t>
  </si>
  <si>
    <t>-1298111127</t>
  </si>
  <si>
    <t>"varovný pás - mozaika bílá 1t=8m2" 4,6/8</t>
  </si>
  <si>
    <t>25</t>
  </si>
  <si>
    <t>599142111</t>
  </si>
  <si>
    <t>Úprava zálivky dilatačních nebo pracovních spár v cementobetonovém krytu hl do 40 mm š do 40 mm</t>
  </si>
  <si>
    <t>-967887249</t>
  </si>
  <si>
    <t>Úprava zálivky dilatačních nebo pracovních spár v cementobetonovém krytu, hloubky do 40 mm, šířky přes 20 do 40 mm</t>
  </si>
  <si>
    <t>délky odměřeny v ACAD, příloha č. 2 situace</t>
  </si>
  <si>
    <t>"podél hlavní komunikace s krytem živičným" 93</t>
  </si>
  <si>
    <t>Trubní vedení</t>
  </si>
  <si>
    <t>26</t>
  </si>
  <si>
    <t>899331111</t>
  </si>
  <si>
    <t>Výšková úprava uličního vstupu nebo vpusti do 200 mm zvýšením poklopu</t>
  </si>
  <si>
    <t>kus</t>
  </si>
  <si>
    <t>-1660706156</t>
  </si>
  <si>
    <t>"úprava poklopů kanalizace" 2</t>
  </si>
  <si>
    <t>27</t>
  </si>
  <si>
    <t>899332111R</t>
  </si>
  <si>
    <t>Výšková úprava uličního vodoměrné šachty</t>
  </si>
  <si>
    <t>-1319448967</t>
  </si>
  <si>
    <t>Výšková úprava uličního vstupu nebo vpusti do 200 mm snížením poklopu</t>
  </si>
  <si>
    <t>Ostatní konstrukce a práce-bourání</t>
  </si>
  <si>
    <t>28</t>
  </si>
  <si>
    <t>914511112</t>
  </si>
  <si>
    <t>Montáž svislých dopravních značek</t>
  </si>
  <si>
    <t>-2069899962</t>
  </si>
  <si>
    <t>Montáž sloupku dopravních značek délky do 3,5 m do hliníkové patky</t>
  </si>
  <si>
    <t xml:space="preserve">"zpětná montáž dopravních značek na původní místo" </t>
  </si>
  <si>
    <t>"IP6" 1</t>
  </si>
  <si>
    <t>"IP13c" 1</t>
  </si>
  <si>
    <t>"B1" 1</t>
  </si>
  <si>
    <t>"IS21" 1</t>
  </si>
  <si>
    <t>29</t>
  </si>
  <si>
    <t>916241213</t>
  </si>
  <si>
    <t>Osazení obrubníku kamenného stojatého s boční opěrou do lože z betonu prostého</t>
  </si>
  <si>
    <t>-597598582</t>
  </si>
  <si>
    <t>Osazení obrubníku kamenného se zřízením lože, s vyplněním a zatřením spár cementovou maltou stojatého s boční opěrou z betonu prostého tř. C 12/15, do lože z betonu prostého téže značky</t>
  </si>
  <si>
    <t>využití původní očištěné obruby, doplnění cca 10% znehodnocených kusů</t>
  </si>
  <si>
    <t>"osazení obruby podél vozovky" 205</t>
  </si>
  <si>
    <t>"osazení obruby v parku" 380</t>
  </si>
  <si>
    <t>30</t>
  </si>
  <si>
    <t>583803130</t>
  </si>
  <si>
    <t>obrubník kamenný přímý, žula, OP2 30x20</t>
  </si>
  <si>
    <t>1588947862</t>
  </si>
  <si>
    <t>výrobky lomařské a kamenické pro komunikace (kostky dlažební, krajníky a obrubníky) obrubníky kamenné žula (skupina mat. I/2) přímé OP 2  30 x 20</t>
  </si>
  <si>
    <t>31</t>
  </si>
  <si>
    <t>966006132</t>
  </si>
  <si>
    <t>Odstranění značek dopravních nebo orientačních se sloupky s betonovými patkami</t>
  </si>
  <si>
    <t>-1532897228</t>
  </si>
  <si>
    <t>Odstranění dopravních nebo orientačních značek se sloupkem s uložením hmot na vzdálenost do 20 m nebo s naložením na dopravní prostředek, se zásypem jam a jeho zhutněním s betonovou patkou</t>
  </si>
  <si>
    <t>"demontáž stávajících značek vč.sloupku, uložení v místě stavby pro zpětnou montáž"</t>
  </si>
  <si>
    <t>32</t>
  </si>
  <si>
    <t>979024443</t>
  </si>
  <si>
    <t>Očištění vybouraných obrubníků a krajníků silničních</t>
  </si>
  <si>
    <t>-540940259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</si>
  <si>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</si>
  <si>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 xml:space="preserve">"očištění obrub a uložení na hromady pro zpětnou pokládku" </t>
  </si>
  <si>
    <t>"obruby podél silnice" 205</t>
  </si>
  <si>
    <t>"obruby v parku" 428</t>
  </si>
  <si>
    <t>33</t>
  </si>
  <si>
    <t>979071121</t>
  </si>
  <si>
    <t>Očištění dlažebních kostek drobných s původním spárováním kamenivem těženým</t>
  </si>
  <si>
    <t>1052292780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</si>
  <si>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kamenivem těženým</t>
  </si>
  <si>
    <t>"očištění kostek a uložení na hromady pro zpětné zadláždění" 125</t>
  </si>
  <si>
    <t>997</t>
  </si>
  <si>
    <t>Přesun sutě</t>
  </si>
  <si>
    <t>34</t>
  </si>
  <si>
    <t>997221551</t>
  </si>
  <si>
    <t>Vodorovná doprava suti ze sypkých materiálů do 1 km</t>
  </si>
  <si>
    <t>-1179215218</t>
  </si>
  <si>
    <t>Vodorovná doprava suti bez naložení, ale se složením a s hrubým urovnáním ze sypkých materiálů, na vzdálenost do 1 km</t>
  </si>
  <si>
    <t>"zámková dlažba" 14,3</t>
  </si>
  <si>
    <t>"bet.podklady"  113,405</t>
  </si>
  <si>
    <t>"živičné kry" 110,953</t>
  </si>
  <si>
    <t>"žulové obruby přebytek 42m" 8,82</t>
  </si>
  <si>
    <t>35</t>
  </si>
  <si>
    <t>997221559</t>
  </si>
  <si>
    <t>Příplatek ZKD 1 km u vodorovné dopravy suti ze sypkých materiálů</t>
  </si>
  <si>
    <t>1928560758</t>
  </si>
  <si>
    <t>Vodorovná doprava suti bez naložení, ale se složením a s hrubým urovnáním Příplatek k ceně za každý další i započatý 1 km přes 1 km</t>
  </si>
  <si>
    <t>"zámková dlažba do 5km" 14,3*4</t>
  </si>
  <si>
    <t>"bet.podklady do 5km" 113,405*4</t>
  </si>
  <si>
    <t>"živičné kry do 42km" 110,953*41</t>
  </si>
  <si>
    <t>"žulová obruba do 5km" 8,82*4</t>
  </si>
  <si>
    <t>36</t>
  </si>
  <si>
    <t>997221571</t>
  </si>
  <si>
    <t>Vodorovná doprava vybouraných hmot do 1 km</t>
  </si>
  <si>
    <t>1164159963</t>
  </si>
  <si>
    <t>Vodorovná doprava vybouraných hmot bez naložení, ale se složením a s hrubým urovnáním na vzdálenost do 1 km</t>
  </si>
  <si>
    <t>"dopravní značky do skladu a zpět" 0,328*2</t>
  </si>
  <si>
    <t>37</t>
  </si>
  <si>
    <t>997221579</t>
  </si>
  <si>
    <t>Příplatek ZKD 1 km u vodorovné dopravy vybouraných hmot</t>
  </si>
  <si>
    <t>-1560532117</t>
  </si>
  <si>
    <t>Vodorovná doprava vybouraných hmot bez naložení, ale se složením a s hrubým urovnáním na vzdálenost Příplatek k ceně za každý další i započatý 1 km přes 1 km</t>
  </si>
  <si>
    <t>"dopravní značky do skladu a zpět" 0,328*4*2</t>
  </si>
  <si>
    <t>38</t>
  </si>
  <si>
    <t>997221612</t>
  </si>
  <si>
    <t>Nakládání vybouraných hmot na dopravní prostředky pro vodorovnou dopravu</t>
  </si>
  <si>
    <t>1783009417</t>
  </si>
  <si>
    <t>Nakládání na dopravní prostředky pro vodorovnou dopravu vybouraných hmot</t>
  </si>
  <si>
    <t>"naložení dopravních značek ve skladu" 0,328</t>
  </si>
  <si>
    <t>39</t>
  </si>
  <si>
    <t>997221815</t>
  </si>
  <si>
    <t>Poplatek za uložení betonového odpadu na skládce (skládkovné)</t>
  </si>
  <si>
    <t>-1805031286</t>
  </si>
  <si>
    <t>Poplatek za uložení stavebního odpadu na skládce (skládkovné) betonového</t>
  </si>
  <si>
    <t>"bet.podklady" 113,405</t>
  </si>
  <si>
    <t>40</t>
  </si>
  <si>
    <t>997221845</t>
  </si>
  <si>
    <t>Poplatek za uložení odpadu z asfaltových povrchů na skládce (skládkovné)</t>
  </si>
  <si>
    <t>-702186882</t>
  </si>
  <si>
    <t>Poplatek za uložení stavebního odpadu na skládce (skládkovné) z asfaltových povrchů</t>
  </si>
  <si>
    <t>41</t>
  </si>
  <si>
    <t>997221855</t>
  </si>
  <si>
    <t>Poplatek za uložení odpadu z kameniva na skládce (skládkovné)</t>
  </si>
  <si>
    <t>169232945</t>
  </si>
  <si>
    <t>Poplatek za uložení stavebního odpadu na skládce (skládkovné) z kameniva</t>
  </si>
  <si>
    <t>"podklady z vozovek" 144,055</t>
  </si>
  <si>
    <t>"žulová obruba" 8,82</t>
  </si>
  <si>
    <t>998</t>
  </si>
  <si>
    <t>Přesun hmot</t>
  </si>
  <si>
    <t>42</t>
  </si>
  <si>
    <t>998225111</t>
  </si>
  <si>
    <t>Přesun hmot pro pozemní komunikace s krytem z kamene, monolitickým betonovým nebo živičným</t>
  </si>
  <si>
    <t>-784227945</t>
  </si>
  <si>
    <t>Přesun hmot pro komunikace s krytem z kameniva, monolitickým betonovým nebo živičným dopravní vzdálenost do 200 m jakékoliv délky objektu</t>
  </si>
  <si>
    <t>SO 102 - Komunikace a zpevněné plochy</t>
  </si>
  <si>
    <t xml:space="preserve">    3 - Svislé a kompletní konstrukce</t>
  </si>
  <si>
    <t xml:space="preserve">    4 - Vodorovné konstrukce</t>
  </si>
  <si>
    <t>PSV - Práce a dodávky PSV</t>
  </si>
  <si>
    <t xml:space="preserve">    711 - Izolace proti vodě, vlhkosti a plynům</t>
  </si>
  <si>
    <t>113106111</t>
  </si>
  <si>
    <t>Rozebrání dlažeb komunikací pro pěší z mozaiky</t>
  </si>
  <si>
    <t>1463605179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</si>
  <si>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mozaiky</t>
  </si>
  <si>
    <t>"chodník u obuvi, podél parkoviště" 62</t>
  </si>
  <si>
    <t>"předlažba stáv. chodníku" 175</t>
  </si>
  <si>
    <t>113106521</t>
  </si>
  <si>
    <t>Rozebrání dlažeb vozovek pl přes 200 m2 z drobných kostek do lože z kameniva</t>
  </si>
  <si>
    <t>-194483054</t>
  </si>
  <si>
    <t>Rozebrání dlažeb a dílců komunikací pro pěší, vozovek a ploch s přemístěním hmot na skládku na vzdálenost do 3 m nebo s naložením na dopravní prostředek vozovek a ploch, s jakoukoliv výplní spár v ploše jednotlivě přes 200 m2 z drobných kostek nebo odseků kladených do lože z kameniva těženého</t>
  </si>
  <si>
    <t>"plochy odměřeny v ACAD, příloha č. 2 situace" 1234</t>
  </si>
  <si>
    <t>113107162</t>
  </si>
  <si>
    <t>Odstranění podkladu pl přes 50 do 200 m2 z kameniva drceného tl 200 mm</t>
  </si>
  <si>
    <t>-777525243</t>
  </si>
  <si>
    <t>Odstranění podkladů nebo krytů s přemístěním hmot na skládku na vzdálenost do 20 m nebo s naložením na dopravní prostředek v ploše jednotlivě přes 50 m2 do 200 m2 z kameniva hrubého drceného, o tl. vrstvy přes 100 do 200 mm</t>
  </si>
  <si>
    <t>"pod chodníkem z mozaiky" 62</t>
  </si>
  <si>
    <t>113107223</t>
  </si>
  <si>
    <t>Odstranění podkladu pl přes 200 m2 z kameniva drceného tl 300 mm</t>
  </si>
  <si>
    <t>-1952525899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</si>
  <si>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</si>
  <si>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"plocha pod kostkami drobnými" 1234</t>
  </si>
  <si>
    <t>113201112</t>
  </si>
  <si>
    <t>Vytrhání obrub silničních ležatých</t>
  </si>
  <si>
    <t>757503651</t>
  </si>
  <si>
    <t>Vytrhání obrub s vybouráním lože, s přemístěním hmot na skládku na vzdálenost do 3 m nebo s naložením na dopravní prostředek silničních ležatých</t>
  </si>
  <si>
    <t>"délky odměřeny v ACAD, příloha č. 2 situace"  93+27+10,5+12,5</t>
  </si>
  <si>
    <t>-906390444</t>
  </si>
  <si>
    <t>"odkopávky pro konstrukce vozovky a vjezdu v původních plochách zeleně" (106+18)*0,4+22*0,2</t>
  </si>
  <si>
    <t>132201201</t>
  </si>
  <si>
    <t>Hloubení rýh š do 2000 mm v hornině tř. 3 objemu do 100 m3</t>
  </si>
  <si>
    <t>502606573</t>
  </si>
  <si>
    <t>Hloubení zapažených i nezapažených rýh šířky přes 600 do 2 000 mm s urovnáním dna do předepsaného profilu a spádu v hornině tř. 3 do 100 m3</t>
  </si>
  <si>
    <t>"pro přípojku uliční vpusti a vpusť"</t>
  </si>
  <si>
    <t>(4,5+1,0)*1,0*1,5</t>
  </si>
  <si>
    <t>-848977892</t>
  </si>
  <si>
    <t>"odvoz přebytku na skládku" 54</t>
  </si>
  <si>
    <t>"odpočet pro dosypávky krajnic" -10,4</t>
  </si>
  <si>
    <t>-468563011</t>
  </si>
  <si>
    <t>174101101</t>
  </si>
  <si>
    <t>Zásyp jam, šachet rýh nebo kolem objektů sypaninou se zhutněním</t>
  </si>
  <si>
    <t>452315685</t>
  </si>
  <si>
    <t>Zásyp sypaninou z jakékoliv horniny s uložením výkopku ve vrstvách se zhutněním jam, šachet, rýh nebo kolem objektů v těchto vykopávkách</t>
  </si>
  <si>
    <t>zásyp do úrovně zemní pláně původními podklady z vozovek</t>
  </si>
  <si>
    <t>"přípojka uličníi vpusti" 4,5*1,0*0,95</t>
  </si>
  <si>
    <t>"uliční vpusti" 0,75</t>
  </si>
  <si>
    <t>175101101</t>
  </si>
  <si>
    <t>Obsypání potrubí bez prohození sypaniny z hornin tř. 1 až 4 uloženým do 3 m od kraje výkopu</t>
  </si>
  <si>
    <t>-1920571732</t>
  </si>
  <si>
    <t>Obsypání potrubí sypaninou z vhodných hornin tř. 1 až 4 nebo materiálem připraveným podél výkopu ve vzdálenosti do 3 m od jeho kraje, pro jakoukoliv hloubku výkopu a míru zhutnění bez prohození sypaniny</t>
  </si>
  <si>
    <t>"přípojky uliční vpusti" 4,5*1,0*0,55</t>
  </si>
  <si>
    <t>583413420</t>
  </si>
  <si>
    <t>kamenivo drcené drobné frakce 0-4</t>
  </si>
  <si>
    <t>1440811314</t>
  </si>
  <si>
    <t xml:space="preserve">kamenivo přírodní drcené hutné pro stavební účely PDK (drobné, hrubé a štěrkodrť) kamenivo drcené drobné D&lt;=2 mm (ČSN EN 13043 ) D&lt;=4 mm (ČSN EN 12620, ČSN EN 13139 ) d=0 mm, D&lt;=6,3 mm (ČSN EN 13242) frakce   0-4    </t>
  </si>
  <si>
    <t>2,475*2</t>
  </si>
  <si>
    <t>-872347507</t>
  </si>
  <si>
    <t>"plochy odměřeny v ACAD, příloha č. 2 situace" 1323+150+81+32</t>
  </si>
  <si>
    <t>"hlavní komunikace s parkovištěm + rozšíření pod obruby" 1323+150</t>
  </si>
  <si>
    <t>"chodník u obuvi" 81</t>
  </si>
  <si>
    <t>"mlatové plochy" 22+10</t>
  </si>
  <si>
    <t>Svislé a kompletní konstrukce</t>
  </si>
  <si>
    <t>358315114</t>
  </si>
  <si>
    <t>Bourání stoky kompletní nebo otvorů z prostého betonu plochy do 4 m2</t>
  </si>
  <si>
    <t>-501152924</t>
  </si>
  <si>
    <t>Bourání stoky kompletní nebo vybourání otvorů průřezové plochy do 4 m2 ve stokách ze zdiva z prostého betonu</t>
  </si>
  <si>
    <t>"demolice uliční vpusti" 1,00</t>
  </si>
  <si>
    <t>Vodorovné konstrukce</t>
  </si>
  <si>
    <t>451573111</t>
  </si>
  <si>
    <t>Lože pod potrubí otevřený výkop ze štěrkopísku</t>
  </si>
  <si>
    <t>280355042</t>
  </si>
  <si>
    <t>Lože pod potrubí, stoky a drobné objekty v otevřeném výkopu z písku a štěrkopísku do 63 mm</t>
  </si>
  <si>
    <t>"přípojka uliční vpusti a podsyp pod UV" 4,5*1,0*0,1+1,0*1,0*0,1</t>
  </si>
  <si>
    <t>-1235669209</t>
  </si>
  <si>
    <t>"chodník k soše Pohřeb v Karpatech" 22</t>
  </si>
  <si>
    <t>"doplnění oblouku u parkoviště" 10</t>
  </si>
  <si>
    <t>868509551</t>
  </si>
  <si>
    <t>-1513344253</t>
  </si>
  <si>
    <t>"plochy odměřeny v ACAD, příloha č. 2 situace"</t>
  </si>
  <si>
    <t>"vozvoka a rozšíření pod obruby" 1323+300*0,5</t>
  </si>
  <si>
    <t>"chodník z mozaiky" 81</t>
  </si>
  <si>
    <t>"mlatový chodník k soše Pohřeb v Karpatech" 22</t>
  </si>
  <si>
    <t>"mlatový chodník doplnění oblouku u parkoviště" 10</t>
  </si>
  <si>
    <t>564962111</t>
  </si>
  <si>
    <t>Podklad z mechanicky zpevněného kameniva MZK tl 200 mm</t>
  </si>
  <si>
    <t>1092179314</t>
  </si>
  <si>
    <t>Podklad z mechanicky zpevněného kameniva MZK (minerální beton) s rozprostřením a s hutněním, po zhutnění tl. 200 mm</t>
  </si>
  <si>
    <t>"vozovka" 1323</t>
  </si>
  <si>
    <t>569903321</t>
  </si>
  <si>
    <t>Zřízení zemních krajnic bez zhutnění</t>
  </si>
  <si>
    <t>1533669156</t>
  </si>
  <si>
    <t>Zřízení zemních krajnic z hornin jakékoliv třídy bez zhutnění</t>
  </si>
  <si>
    <t>"dosypávky za obrubou zeminou z výkopu" 104*0,1</t>
  </si>
  <si>
    <t>-899458593</t>
  </si>
  <si>
    <t>"vozovka a parkoviště" 1323</t>
  </si>
  <si>
    <t>-1653182572</t>
  </si>
  <si>
    <t>"doplnění chybjící kostky, spotřeba 1t/m2"  89/5</t>
  </si>
  <si>
    <t>583814450</t>
  </si>
  <si>
    <t>deska dlažební, žula leštěná, tl 8 cm do 0,24 m2</t>
  </si>
  <si>
    <t>261538657</t>
  </si>
  <si>
    <t>prvky stavební z přírodního kamene malé (desky dlažební, obkladové, soklové a podobně) desky dlažební materiálová skupina I/2 - žula povrch leštěný tl.  8 cm     do  0,24 m2</t>
  </si>
  <si>
    <t>"vodicí pás přes parkoviště šířky 90cm" 6,7*0,9</t>
  </si>
  <si>
    <t>591412111</t>
  </si>
  <si>
    <t>Kladení dlažby z mozaiky dvou a vícebarevné komunikací pro pěší lože z kameniva</t>
  </si>
  <si>
    <t>-1065809223</t>
  </si>
  <si>
    <t>Kladení dlažby z mozaiky komunikací pro pěší s vyplněním spár, s dvojím beraněním a se smetením přebytečného materiálu na vzdálenost do 3 m dvoubarevné a vícebarevné, s ložem tl. do 40 mm z kameniva</t>
  </si>
  <si>
    <t>původním materiálem, s doplněním prvků pro bezbariorové úpravy</t>
  </si>
  <si>
    <t>"chodník u obuvi podél parkoviště" 81</t>
  </si>
  <si>
    <t>"předláždění stáv. chodníku" 175</t>
  </si>
  <si>
    <t>mozaika dlažební, žula 4/6 cm bílá</t>
  </si>
  <si>
    <t>-852787942</t>
  </si>
  <si>
    <t>výrobky lomařské a kamenické pro komunikace (kostky dlažební, krajníky a obrubníky) kostky dlažební štípané pro mozaikovou dlažbu mozaika dlažební žula (skupina materiálu I/2) vel. 4/6 cm   tř.I šedá  1t=8,5m2</t>
  </si>
  <si>
    <t>"varovné pásy pro místa pro přecházení" 2*1,5+1,5</t>
  </si>
  <si>
    <t>583810940</t>
  </si>
  <si>
    <t>deska dlažební, leštěný 30x30 tl 5 cm</t>
  </si>
  <si>
    <t>807727687</t>
  </si>
  <si>
    <t>prvky stavební z přírodního kamene malé (desky dlažební, obkladové, soklové a podobně) desky dlažební materiálová skupina I/2 - žula žula železnobrodská povrch leštěný formát 30 x 30 cm tl.  5 cm</t>
  </si>
  <si>
    <t>"hladká dlažba lemující varovný pás" 9,0+0,3</t>
  </si>
  <si>
    <t>-1251555622</t>
  </si>
  <si>
    <t>871315211</t>
  </si>
  <si>
    <t>Kanalizační potrubí z tvrdého PVC-systém KG tuhost třídy SN4 DN150</t>
  </si>
  <si>
    <t>-256063940</t>
  </si>
  <si>
    <t>Kanalizační potrubí z tvrdého PVC systém KG v otevřeném výkopu ve sklonu do 20 %, tuhost třídy SN 4 DN 150</t>
  </si>
  <si>
    <t>"trubka od liniové vpusti do usaz.šachty" 2,5</t>
  </si>
  <si>
    <t>871315221</t>
  </si>
  <si>
    <t>Kanalizační potrubí z tvrdého PVC-systém KG tuhost třídy SN8 DN150</t>
  </si>
  <si>
    <t>1002524208</t>
  </si>
  <si>
    <t>Kanalizační potrubí z tvrdého PVC systém KG v otevřeném výkopu ve sklonu do 20 %, tuhost třídy SN 8 DN 150</t>
  </si>
  <si>
    <t>"přípojka uliční vpusti" 4,5</t>
  </si>
  <si>
    <t>877313123</t>
  </si>
  <si>
    <t>Montáž tvarovek jednoosých na potrubí z trub z PVC těsněných kroužkem otevřený výkop DN 150</t>
  </si>
  <si>
    <t>-2134804281</t>
  </si>
  <si>
    <t>Montáž tvarovek na potrubí z kanalizačních trub z plastu z tvrdého PVC těsněných gumovým kroužkem v otevřeném výkopu jednoosých DN 150</t>
  </si>
  <si>
    <t xml:space="preserve">"kolena pro uliční vpust" 2 </t>
  </si>
  <si>
    <t>286118940</t>
  </si>
  <si>
    <t>koleno kanalizační plastové s hrdlem PVC KG 160x45°</t>
  </si>
  <si>
    <t>-1624070458</t>
  </si>
  <si>
    <t>895941111</t>
  </si>
  <si>
    <t>Vpusti kanalizační uliční z betonových dílců typ UV-50 normální vč. lit. mříže D400</t>
  </si>
  <si>
    <t>380011164</t>
  </si>
  <si>
    <t>899231111</t>
  </si>
  <si>
    <t>Výšková úprava uličního vstupu nebo vpusti do 200 mm zvýšením mříže</t>
  </si>
  <si>
    <t>-1138594202</t>
  </si>
  <si>
    <t>912111112</t>
  </si>
  <si>
    <t>Montáž zábrany parkovací sloupku v do 1000 mm se zabetonovanou patkou</t>
  </si>
  <si>
    <t>345725322</t>
  </si>
  <si>
    <t>Montáž zábrany parkovací tvaru sloupku do výšky 800 mm se zabetonovanou patkou</t>
  </si>
  <si>
    <t>"montáž sloupků po 2m, vč. řetězu" 14</t>
  </si>
  <si>
    <t>749101600R</t>
  </si>
  <si>
    <t>sloupek zahrazovací, výška 0,9m, historizující, žár.zink., 2x zákla nátě, finální nátěr</t>
  </si>
  <si>
    <t>-911175659</t>
  </si>
  <si>
    <t>sloupek zahrazovací, historizující, žár.zink., 2x zákla nátě, finální nátěr</t>
  </si>
  <si>
    <t>749101610R</t>
  </si>
  <si>
    <t>řetěz z hliníku</t>
  </si>
  <si>
    <t>-865593701</t>
  </si>
  <si>
    <t>13*2,5</t>
  </si>
  <si>
    <t>914511111</t>
  </si>
  <si>
    <t>Montáž sloupku dopravních značek délky do 3,5 m s betonovým základem</t>
  </si>
  <si>
    <t>107062552</t>
  </si>
  <si>
    <t>Montáž sloupku dopravních značek délky do 3,5 m do betonového základu</t>
  </si>
  <si>
    <t>"přesun dopravních značek IP13c a IP12(O2)" 1+1</t>
  </si>
  <si>
    <t>915131112</t>
  </si>
  <si>
    <t>Vodorovné dopravní značení retroreflexní bílou barvou přechody pro chodce, šipky nebo symboly</t>
  </si>
  <si>
    <t>306344628</t>
  </si>
  <si>
    <t>Vodorovné dopravní značení stříkané barvou přechody pro chodce, šipky, symboly bílé retroreflexní</t>
  </si>
  <si>
    <t>"symbol invalida" 1,5</t>
  </si>
  <si>
    <t>475020259</t>
  </si>
  <si>
    <t>"délky odměřeny v ACAD, příloha č. 2 situace" 39+19+128+11+9+17</t>
  </si>
  <si>
    <t>583802030</t>
  </si>
  <si>
    <t>krajník silniční kamenný, žula, KS1 18x20 x 30-80</t>
  </si>
  <si>
    <t>1601170702</t>
  </si>
  <si>
    <t>výrobky lomařské a kamenické pro komunikace (kostky dlažební, krajníky a obrubníky) krajníky silniční kamenné žula (skupina materiálu I/2) KS 1    18 x 20 x 30-80 cm</t>
  </si>
  <si>
    <t>"doplnění chybějící obruby" 223-143</t>
  </si>
  <si>
    <t>919735113</t>
  </si>
  <si>
    <t>Řezání stávajícího živičného krytu hl do 150 mm</t>
  </si>
  <si>
    <t>1380310438</t>
  </si>
  <si>
    <t>Řezání stávajícího živičného krytu nebo podkladu hloubky přes 100 do 150 mm</t>
  </si>
  <si>
    <t>919735122R</t>
  </si>
  <si>
    <t>Řezání drážek pro nevidomé do kamenného krytu hl.30mm, š. 10mm</t>
  </si>
  <si>
    <t>936287141</t>
  </si>
  <si>
    <t>Řezání stávajícího betonového krytu nebo podkladu hloubky přes 50 do 100 mm</t>
  </si>
  <si>
    <t>6,7*5</t>
  </si>
  <si>
    <t>43</t>
  </si>
  <si>
    <t>712968356</t>
  </si>
  <si>
    <t>"odstranění značek IP13C a IP12(O2), budou použity zpět" 1+1</t>
  </si>
  <si>
    <t>"odstranění značek IP13c, B1, B29(E2)" 1+1+1</t>
  </si>
  <si>
    <t>44</t>
  </si>
  <si>
    <t>2046074408</t>
  </si>
  <si>
    <t>"očištění obrub a uložení na hromady pro zpětnou pokládku" 93+27+10,5+12,5</t>
  </si>
  <si>
    <t>45</t>
  </si>
  <si>
    <t>-118565444</t>
  </si>
  <si>
    <t>"očištění kostek a uložení na hromady pro zpětné zadláždění" 1234</t>
  </si>
  <si>
    <t>46</t>
  </si>
  <si>
    <t>979071131</t>
  </si>
  <si>
    <t>Očištění dlažebních kostek mozaikových kamenivem těženým nebo MV</t>
  </si>
  <si>
    <t>-1736863656</t>
  </si>
  <si>
    <t>Očištění vybouraných dlažebních kostek od spojovacího materiálu, s uložením očištěných kostek na skládku, s odklizením odpadových hmot na hromady a s odklizením vybouraných kostek na vzdálenost do 3 m mozaikových, s původním vyplněním spár kamenivem těženým nebo cementovou maltou</t>
  </si>
  <si>
    <t>47</t>
  </si>
  <si>
    <t>-253789276</t>
  </si>
  <si>
    <t>"podklady z vozovek" 14,57+493,6</t>
  </si>
  <si>
    <t>48</t>
  </si>
  <si>
    <t>-1398049969</t>
  </si>
  <si>
    <t>508,17*5</t>
  </si>
  <si>
    <t>49</t>
  </si>
  <si>
    <t>997221561</t>
  </si>
  <si>
    <t>Vodorovná doprava suti z kusových materiálů do 1 km</t>
  </si>
  <si>
    <t>828894390</t>
  </si>
  <si>
    <t>Vodorovná doprava suti bez naložení, ale se složením a s hrubým urovnáním z kusových materiálů, na vzdálenost do 1 km</t>
  </si>
  <si>
    <t>"uliční vpust" 2,2</t>
  </si>
  <si>
    <t>50</t>
  </si>
  <si>
    <t>997221569</t>
  </si>
  <si>
    <t>Příplatek ZKD 1 km u vodorovné dopravy suti z kusových materiálů</t>
  </si>
  <si>
    <t>-20082601</t>
  </si>
  <si>
    <t>2,2*4</t>
  </si>
  <si>
    <t>51</t>
  </si>
  <si>
    <t>180233684</t>
  </si>
  <si>
    <t>52</t>
  </si>
  <si>
    <t>1169630717</t>
  </si>
  <si>
    <t>53</t>
  </si>
  <si>
    <t>998223011</t>
  </si>
  <si>
    <t>Přesun hmot pro pozemní komunikace s krytem dlážděným</t>
  </si>
  <si>
    <t>-183872961</t>
  </si>
  <si>
    <t>Přesun hmot pro pozemní komunikace s krytem dlážděným dopravní vzdálenost do 200 m jakékoliv délky objektu</t>
  </si>
  <si>
    <t>PSV</t>
  </si>
  <si>
    <t>Práce a dodávky PSV</t>
  </si>
  <si>
    <t>711</t>
  </si>
  <si>
    <t>Izolace proti vodě, vlhkosti a plynům</t>
  </si>
  <si>
    <t>54</t>
  </si>
  <si>
    <t>711161302</t>
  </si>
  <si>
    <t>Izolace proti zemní vlhkosti stěn foliemi nopovými pro běžné podmínky tl. 0,4 mm šířky 1,0 m</t>
  </si>
  <si>
    <t>1934105440</t>
  </si>
  <si>
    <t>Izolace proti zemní vlhkosti nopovými foliemi FONDALINE základů nebo stěn pro běžné podmínky tloušťky 0,4 mm, šířky 1,0 m</t>
  </si>
  <si>
    <t>"ochrana zdi u obuvi" 26*0,3</t>
  </si>
  <si>
    <t>SO 401 - Veřejné osvětlení</t>
  </si>
  <si>
    <t xml:space="preserve">    740 - Elektromontáže - zkoušky a revize</t>
  </si>
  <si>
    <t xml:space="preserve">    743 - Elektromontáže - hrubá montáž</t>
  </si>
  <si>
    <t xml:space="preserve">    744 - Elektromontáže - rozvody vodičů měděných</t>
  </si>
  <si>
    <t xml:space="preserve">    748 - Elektromontáže - osvětlovací zařízení a svítidla</t>
  </si>
  <si>
    <t xml:space="preserve">    749 - Elektromontáže - součásti elektrozařízení</t>
  </si>
  <si>
    <t>M - Práce a dodávky M</t>
  </si>
  <si>
    <t xml:space="preserve">    46-M - Zemní práce při extr.mont.pracích</t>
  </si>
  <si>
    <t>740</t>
  </si>
  <si>
    <t>Elektromontáže - zkoušky a revize</t>
  </si>
  <si>
    <t>740991100</t>
  </si>
  <si>
    <t>Celková prohlídka elektrického rozvodu a zařízení do 100 000,- Kč</t>
  </si>
  <si>
    <t>269353882</t>
  </si>
  <si>
    <t>Zkoušky a prohlídky elektrických rozvodů a zařízení celková prohlídka a vyhotovení revizní zprávy pro objem montážních prací do 100 tis. Kč</t>
  </si>
  <si>
    <t>"výchozí zkoušky a revize vč. zprávy" 1</t>
  </si>
  <si>
    <t>743</t>
  </si>
  <si>
    <t>Elektromontáže - hrubá montáž</t>
  </si>
  <si>
    <t>743112219</t>
  </si>
  <si>
    <t>Montáž trubka plastová ohebná D 48 mm uložená volně</t>
  </si>
  <si>
    <t>-1606947821</t>
  </si>
  <si>
    <t>Montáž trubek elektroinstalačních plastových ohebných, uložených volně, D 48 mm</t>
  </si>
  <si>
    <t>"chránička pod vozovkou" 10</t>
  </si>
  <si>
    <t>345713500</t>
  </si>
  <si>
    <t>trubka elektroinstalační ohebná HDPE+LDPE KF 09040</t>
  </si>
  <si>
    <t>-355055246</t>
  </si>
  <si>
    <t>materiál úložný elektroinstalační trubky elektroinstalační ohebné dvouplášťové HDPE+LDPE svitek 50 m se zatahovacím drátem a spojkou ČSN EN 50086-2-4 KF 09040   40 mm</t>
  </si>
  <si>
    <t>Poznámka k položce:
EAN 8595057698147</t>
  </si>
  <si>
    <t>743611111</t>
  </si>
  <si>
    <t>Montáž vodič uzemňovací FeZn pásek D do 120 mm2 na povrchu</t>
  </si>
  <si>
    <t>685068521</t>
  </si>
  <si>
    <t>Montáž uzemňovacího vedení s upevněním, propojením a připojením pomocí svorek na povrchu vodičů FeZn pásku D do 120 mm2</t>
  </si>
  <si>
    <t>354420620</t>
  </si>
  <si>
    <t>páska zemnící 30 x 4 mm FeZn</t>
  </si>
  <si>
    <t>kg</t>
  </si>
  <si>
    <t>1689311443</t>
  </si>
  <si>
    <t>součásti pro hromosvody a uzemňování zemniče pásky zemnící pás 30 x 4 mm FeZn</t>
  </si>
  <si>
    <t>"1m=1,05kg" 400*1,05</t>
  </si>
  <si>
    <t>744</t>
  </si>
  <si>
    <t>Elektromontáže - rozvody vodičů měděných</t>
  </si>
  <si>
    <t>744431300</t>
  </si>
  <si>
    <t>Montáž kabel Cu sk.1 do 1 kV do 1,00 kg uložený volně</t>
  </si>
  <si>
    <t>-1276458838</t>
  </si>
  <si>
    <t>Montáž kabelů měděných do l kV bez ukončení, uložených volně sk. 1 - CYKY, NYM, NYY, YSLY, počtu a průřezu žil 3x16 mm2, 4x10 mm2, 5x10 mm2, 12x2,5 až 4 mm2, 19x1,5 až 2,5 mm2, 24x1,5 mm2</t>
  </si>
  <si>
    <t>"kabel 4x10mm2" 460</t>
  </si>
  <si>
    <t>341110760</t>
  </si>
  <si>
    <t>kabel silový s Cu jádrem CYKY- J 4x10 mm2</t>
  </si>
  <si>
    <t>-1515840122</t>
  </si>
  <si>
    <t>kabely silové s měděným jádrem pro jmenovité napětí 750 V CYKY   TP-KK-134/01 průřez   Cu číslo  bázová cena mm2       kg/m      Kč/m 4 x 10 RE  0,392     87,35</t>
  </si>
  <si>
    <t>748</t>
  </si>
  <si>
    <t>Elektromontáže - osvětlovací zařízení a svítidla</t>
  </si>
  <si>
    <t>748132300</t>
  </si>
  <si>
    <t>Montáž svítidlo výbojkové průmyslové stropní na výložník</t>
  </si>
  <si>
    <t>-654396380</t>
  </si>
  <si>
    <t>Montáž svítidel výbojkových se zapojením vodičů průmyslových nebo venkovních na výložník</t>
  </si>
  <si>
    <t>348445500</t>
  </si>
  <si>
    <t>svítidlo venkovní výbojkové výložníkové 70W</t>
  </si>
  <si>
    <t>-44751438</t>
  </si>
  <si>
    <t>348445510</t>
  </si>
  <si>
    <t>svítidlo venkovní výbojkové - lucerna 70W</t>
  </si>
  <si>
    <t>-729721733</t>
  </si>
  <si>
    <t>347605100</t>
  </si>
  <si>
    <t>výbojka sodíková vysokotlaká 70 W, E40</t>
  </si>
  <si>
    <t>-1079355358</t>
  </si>
  <si>
    <t>výbojky sodíkové vysokotlaké 150 W, E40</t>
  </si>
  <si>
    <t>748711200</t>
  </si>
  <si>
    <t>Montáž stožár osvětlení parkový ocelový</t>
  </si>
  <si>
    <t>1598012030</t>
  </si>
  <si>
    <t>Montáž stožárů osvětlení, bez zemních prací parkových ocelových</t>
  </si>
  <si>
    <t>316740670</t>
  </si>
  <si>
    <t>stožár sadový výšky 5m, žárovně zinkovaný, nátěr RAL</t>
  </si>
  <si>
    <t>-1096661291</t>
  </si>
  <si>
    <t>stožáry osvětlovací silniční typ K bezpaticový žárově zinkovaný typ K K 6 - 133/89/60 - sadový</t>
  </si>
  <si>
    <t>316740650</t>
  </si>
  <si>
    <t>stožár sadový výšky 4m, žárově zinkovaný, nátěr RAL</t>
  </si>
  <si>
    <t>-403522689</t>
  </si>
  <si>
    <t>stožáry osvětlovací silniční typ K bezpaticový žárově zinkovaný typ K K 5 - 133/89/60 - sadový</t>
  </si>
  <si>
    <t>748719100</t>
  </si>
  <si>
    <t>Montáž stožár osvětlení ostatní, vč. zapojení vodičů</t>
  </si>
  <si>
    <t>-1443724477</t>
  </si>
  <si>
    <t>Montáž stožárů osvětlení, bez zemních prací ostatních betonových</t>
  </si>
  <si>
    <t>"montáž osvětlovacích sloupků sochy" 2</t>
  </si>
  <si>
    <t>316722300</t>
  </si>
  <si>
    <t>osvětlovací sloupek výšky 1m litina/ocel vč. výbojky</t>
  </si>
  <si>
    <t>1518275287</t>
  </si>
  <si>
    <t>"osvětlovací sloupek sochy" 2</t>
  </si>
  <si>
    <t>748741000</t>
  </si>
  <si>
    <t>Montáž elektrovýzbroj stožáru 1 okruh</t>
  </si>
  <si>
    <t>-817495089</t>
  </si>
  <si>
    <t>Montáž elektrovýzbroje stožárů osvětlení 1 okruh</t>
  </si>
  <si>
    <t>"průchozí"  12</t>
  </si>
  <si>
    <t>345627750</t>
  </si>
  <si>
    <t>svorkovnice</t>
  </si>
  <si>
    <t>1573682323</t>
  </si>
  <si>
    <t>749</t>
  </si>
  <si>
    <t>Elektromontáže - součásti elektrozařízení</t>
  </si>
  <si>
    <t>749915100</t>
  </si>
  <si>
    <t>Přepojení okruhu VO</t>
  </si>
  <si>
    <t>-321708043</t>
  </si>
  <si>
    <t>"přepojení osvětlení kašny na okruh VO" 1</t>
  </si>
  <si>
    <t>749915200</t>
  </si>
  <si>
    <t>Připojení okruhu VO</t>
  </si>
  <si>
    <t>-365059698</t>
  </si>
  <si>
    <t>"připojení okruhu VO do stávajícího rozvaděče" 3</t>
  </si>
  <si>
    <t>Práce a dodávky M</t>
  </si>
  <si>
    <t>46-M</t>
  </si>
  <si>
    <t>Zemní práce při extr.mont.pracích</t>
  </si>
  <si>
    <t>460030033</t>
  </si>
  <si>
    <t>Rozebrání dlažeb ručně z kostek drobných do písku spáry nezalité</t>
  </si>
  <si>
    <t>64</t>
  </si>
  <si>
    <t>1454200385</t>
  </si>
  <si>
    <t>Přípravné terénní práce vytrhání dlažby včetně ručního rozebrání, vytřídění, odhozu na hromady nebo naložení na dopravní prostředek a očistění kostek nebo dlaždic z pískového podkladu z kostek drobných, spáry nezalité</t>
  </si>
  <si>
    <t>"překop stávající vozovky z dlažebních kostek" 8*1,0</t>
  </si>
  <si>
    <t>460030153</t>
  </si>
  <si>
    <t>Odstranění podkladu nebo krytu komunikace z kameniva drceného tloušťky do 30 cm</t>
  </si>
  <si>
    <t>-1993193523</t>
  </si>
  <si>
    <t>Přípravné terénní práce odstranění podkladu nebo krytu komunikace včetně rozpojení na kusy a zarovnání styčné spáry z kameniva drceného, tloušťky přes 20 do 30 cm</t>
  </si>
  <si>
    <t>8*1,0</t>
  </si>
  <si>
    <t>460050004</t>
  </si>
  <si>
    <t>Hloubení nezapažených jam pro stožáry jednoduché délky do 8 m na rovině ručně v hornině tř 4</t>
  </si>
  <si>
    <t>-25334379</t>
  </si>
  <si>
    <t>Hloubení nezapažených jam ručně pro stožáry s přemístěním výkopku do vzdálenosti 3 m od okraje jámy nebo naložením na dopravní prostředek, včetně zásypu, zhutnění a urovnání povrchu bez patky jednoduché na rovině, délky přes 6 do 8 m, v hornině třídy 4</t>
  </si>
  <si>
    <t>"pro stožáry VO" 12</t>
  </si>
  <si>
    <t>"pro sloupky osvětlení sochy" 2</t>
  </si>
  <si>
    <t>"pro posunovaný stožár S 1.6" 1</t>
  </si>
  <si>
    <t>460080014</t>
  </si>
  <si>
    <t>Základové konstrukce z monolitického betonu C 25/30 bez bednění</t>
  </si>
  <si>
    <t>-886308984</t>
  </si>
  <si>
    <t>Základové konstrukce základ bez bednění do rostlé zeminy z monolitického betonu tř. C 16/20</t>
  </si>
  <si>
    <t>"patky sloupu VO " 15*0,6*0,6*1,0</t>
  </si>
  <si>
    <t>460200244</t>
  </si>
  <si>
    <t>Hloubení kabelových nezapažených rýh ručně š 50 cm, hl 60 cm, v hornině tř 4</t>
  </si>
  <si>
    <t>-1479342625</t>
  </si>
  <si>
    <t>Hloubení kabelových rýh ručně včetně urovnání dna s přemístěním výkopku do vzdálenosti 3 m od okraje jámy nebo naložením na dopravní prostředek šířky 50 cm, hloubky 60 cm, v hornině třídy 4</t>
  </si>
  <si>
    <t>"rýhy pro kabely vo i společné pro NN" 318-10</t>
  </si>
  <si>
    <t>460200284</t>
  </si>
  <si>
    <t>Hloubení kabelových nezapažených rýh ručně š 50 cm, hl 100 cm, v hornině tř 4</t>
  </si>
  <si>
    <t>-1370044321</t>
  </si>
  <si>
    <t>Hloubení kabelových rýh ručně včetně urovnání dna s přemístěním výkopku do vzdálenosti 3 m od okraje jámy nebo naložením na dopravní prostředek šířky 50 cm, hloubky 100 cm, v hornině třídy 4</t>
  </si>
  <si>
    <t>"překop ve vozovce" 10</t>
  </si>
  <si>
    <t>460421101</t>
  </si>
  <si>
    <t>Lože kabelů z písku nebo štěrkopísku tl 10 cm nad kabel, bez zakrytí, šířky lože do 65 cm</t>
  </si>
  <si>
    <t>836658232</t>
  </si>
  <si>
    <t>Kabelové lože včetně podsypu, zhutnění a urovnání povrchu z písku nebo štěrkopísku tloušťky 10 cm nad kabel bez zakrytí, šířky do 65 cm</t>
  </si>
  <si>
    <t>460490013</t>
  </si>
  <si>
    <t>Krytí kabelů výstražnou fólií šířky 34 cm</t>
  </si>
  <si>
    <t>-625692538</t>
  </si>
  <si>
    <t>Krytí kabelů, spojek, koncovek a odbočnic kabelů výstražnou fólií z PVC včetně vyrovnání povrchu rýhy, rozvinutí a uložení fólie do rýhy, fólie šířky do 34cm</t>
  </si>
  <si>
    <t>460560244</t>
  </si>
  <si>
    <t>Zásyp rýh ručně šířky 50 cm, hloubky 60 cm, z horniny třídy 4</t>
  </si>
  <si>
    <t>1792207653</t>
  </si>
  <si>
    <t>Zásyp kabelových rýh ručně šířky 40 cm hloubky 30 cm, v hornině hloubky 60 cm, v hornině třídy 4</t>
  </si>
  <si>
    <t>460560284</t>
  </si>
  <si>
    <t>Zásyp rýh ručně šířky 50 cm, hloubky 100 cm, z horniny třídy 4</t>
  </si>
  <si>
    <t>1330444544</t>
  </si>
  <si>
    <t>Zásyp kabelových rýh ručně šířky 40 cm hloubky 30 cm, v hornině hloubky 100 cm, v hornině třídy 4</t>
  </si>
  <si>
    <t>460650065</t>
  </si>
  <si>
    <t>Zřízení podkladní vrstvy vozovky a chodníku z kameniva drceného se zhutněním tloušťky do 30 cm</t>
  </si>
  <si>
    <t>-1953700241</t>
  </si>
  <si>
    <t>Vozovky a chodníky zřízení podkladní vrstvy včetně rozprostření a úpravy podkladu z kameniva drceného, včetně zhutnění, tloušťky přes 25 do 30 cm</t>
  </si>
  <si>
    <t>"zapravení parkoviště, využití původního materiálu" 8*1,0</t>
  </si>
  <si>
    <t>460650922</t>
  </si>
  <si>
    <t>Kladení dlažby po překopech z kostek kamenných drobných do lože z kameniva těženého</t>
  </si>
  <si>
    <t>1870370055</t>
  </si>
  <si>
    <t>Vozovky a chodníky vyspravení krytu komunikací kladení dlažby po překopech pro pokládání kabelů, včetně rozprostření, urovnání a zhutnění podkladu a provedení lože z kameniva těženého z kostek kamenných drobných</t>
  </si>
  <si>
    <t>SO 402 - Rozvody NN</t>
  </si>
  <si>
    <t xml:space="preserve">      87 - Potrubí z trub plastických a skleněných</t>
  </si>
  <si>
    <t xml:space="preserve">    742 - Elektromontáže - rozvodný systém</t>
  </si>
  <si>
    <t>871151121</t>
  </si>
  <si>
    <t>Potrubí z trubek z tlakového polyetylénu otevřený výkop svařovaných dodávka a montáž vč. obsypu a lože</t>
  </si>
  <si>
    <t>2045180765</t>
  </si>
  <si>
    <t>Montáž potrubí z plastických hmot v otevřeném výkopu, z tlakových trubek polyetylenových PE svařených vnějšího průměru 25 mm</t>
  </si>
  <si>
    <t>"prodloužení přípojky vody kašny do nové polohy" 4</t>
  </si>
  <si>
    <t>87</t>
  </si>
  <si>
    <t>Potrubí z trub plastických a skleněných</t>
  </si>
  <si>
    <t>879161111</t>
  </si>
  <si>
    <t>Šachta podzemmní vodovodního uzávěru, dodávka a montáž vč. zemních prací</t>
  </si>
  <si>
    <t>-455875823</t>
  </si>
  <si>
    <t>Montáž napojení vodovodní přípojky v otevřeném výkopu ve sklonu přes 20 % DN 25</t>
  </si>
  <si>
    <t>633176625</t>
  </si>
  <si>
    <t>742</t>
  </si>
  <si>
    <t>Elektromontáže - rozvodný systém</t>
  </si>
  <si>
    <t>742221120</t>
  </si>
  <si>
    <t>Montáž rozváděčů litinových, hliníkových nebo plastových sestava do 100 kg</t>
  </si>
  <si>
    <t>658572242</t>
  </si>
  <si>
    <t>Montáž rozváděčů litinových, hliníkových nebo plastových bez zapojení vodičů sestavy hmotnosti do 100 kg</t>
  </si>
  <si>
    <t>"elektroměrový rozvaděč s přípojkovou skříní" 1</t>
  </si>
  <si>
    <t>"hlavní rozvaděč" 1</t>
  </si>
  <si>
    <t>"zásuvkové rozvaděče" 6</t>
  </si>
  <si>
    <t>"rozvaděč kašny" 1</t>
  </si>
  <si>
    <t>357118050</t>
  </si>
  <si>
    <t xml:space="preserve">skříň rozpojovací a jisticí plastová </t>
  </si>
  <si>
    <t>-2110125458</t>
  </si>
  <si>
    <t>357118060</t>
  </si>
  <si>
    <t>391846808</t>
  </si>
  <si>
    <t>357118090</t>
  </si>
  <si>
    <t>zásuvkové rozvaděče</t>
  </si>
  <si>
    <t>-1086894025</t>
  </si>
  <si>
    <t>"historizující rozvadče vč. vystrojení" 6</t>
  </si>
  <si>
    <t>357118120</t>
  </si>
  <si>
    <t>skříň rozpojovací a jisticí venkovní plastová SV201/PSC1V - 6 x 250 A</t>
  </si>
  <si>
    <t>1807323167</t>
  </si>
  <si>
    <t>"historizující rozvaděč vč. vystrojení - kašna" 1</t>
  </si>
  <si>
    <t>-1678725889</t>
  </si>
  <si>
    <t>"chránička pod vozovkou" 10*2</t>
  </si>
  <si>
    <t>-1346110469</t>
  </si>
  <si>
    <t>-656353512</t>
  </si>
  <si>
    <t>-356120984</t>
  </si>
  <si>
    <t>"1m=1,05kg" 42*1,05</t>
  </si>
  <si>
    <t>744431200</t>
  </si>
  <si>
    <t>Montáž kabel Cu sk.1 do 1 kV do 0,63 kg uložený volně</t>
  </si>
  <si>
    <t>-371712352</t>
  </si>
  <si>
    <t>Montáž kabelů měděných do l kV bez ukončení, uložených volně sk. 1 - CYKY, NYM, NYY, YSLY, počtu a průřezu žil 3x10 mm2, 4x6 mm2, 5x4 až 6 mm2, 7x4 mm2, 12x1,5 mm2</t>
  </si>
  <si>
    <t>341111000</t>
  </si>
  <si>
    <t>kabel silový s Cu jádrem CYKY 5x6 mm2</t>
  </si>
  <si>
    <t>-1666317512</t>
  </si>
  <si>
    <t>1432979069</t>
  </si>
  <si>
    <t>341111001</t>
  </si>
  <si>
    <t>kabel silový s Cu jádrem CYKY 5x10 mm2</t>
  </si>
  <si>
    <t>342200192</t>
  </si>
  <si>
    <t>744431500</t>
  </si>
  <si>
    <t>Montáž kabel Cu sk.1 do 1 kV do 2,50 kg uložený volně</t>
  </si>
  <si>
    <t>1807506209</t>
  </si>
  <si>
    <t>Montáž kabelů měděných do l kV bez ukončení, uložených volně sk. 1 - CYKY, NYM, NYY, YSLY, počtu a průřezu žil 3x50 až 70 mm2, 3x35+25 mm2, 4x35 mm2, 37x2,5 mm2, 48x2,5 mm2</t>
  </si>
  <si>
    <t>341110800</t>
  </si>
  <si>
    <t>kabel silový s Cu jádrem CYKY 4x25 mm2</t>
  </si>
  <si>
    <t>2123236239</t>
  </si>
  <si>
    <t>744431700</t>
  </si>
  <si>
    <t>Montáž kabel Cu sk.1 do 1 kV do 6,30 kg uložený volně</t>
  </si>
  <si>
    <t>-1690568097</t>
  </si>
  <si>
    <t>Montáž kabelů měděných do l kV bez ukončení, uložených volně sk. 1 - CYKY, NYM, NYY, YSLY, počtu a průřezu žil 3x150 až 185 mm2, 3x120+50 až 150+70 mm2</t>
  </si>
  <si>
    <t>341110180</t>
  </si>
  <si>
    <t>kabel silový s Cu jádrem CYKY 3x180+120</t>
  </si>
  <si>
    <t>896577555</t>
  </si>
  <si>
    <t>-1795044908</t>
  </si>
  <si>
    <t>"překop stávající vozovky z dlažebních kostek" 8*1,0*2</t>
  </si>
  <si>
    <t>-2129789070</t>
  </si>
  <si>
    <t>8*1,0*2</t>
  </si>
  <si>
    <t>521015019</t>
  </si>
  <si>
    <t>"pro instalační sloupky" 6</t>
  </si>
  <si>
    <t>-1443361877</t>
  </si>
  <si>
    <t>"patky sloupu VO " 6*0,6*0,6*1,0</t>
  </si>
  <si>
    <t>1568601161</t>
  </si>
  <si>
    <t>"ostatní hloubení rýhy je společné pro VO a NN a je zahrnuto v SO 401"</t>
  </si>
  <si>
    <t>"rýhy pro kabely NN samostatné" 22</t>
  </si>
  <si>
    <t>-1649793930</t>
  </si>
  <si>
    <t>"překop ve vozovce" 10*2</t>
  </si>
  <si>
    <t>169170341</t>
  </si>
  <si>
    <t>"ostatní kabelové lože je společné pro VO a NN a je zahrnuto v SO 401"</t>
  </si>
  <si>
    <t>"pro samostatné kabely NN" 22+2*10</t>
  </si>
  <si>
    <t>1064701132</t>
  </si>
  <si>
    <t>876561127</t>
  </si>
  <si>
    <t>124286273</t>
  </si>
  <si>
    <t>-1164884696</t>
  </si>
  <si>
    <t>"zapravení parkoviště, využití původního materiálu" 8*1,0*2</t>
  </si>
  <si>
    <t>77501997</t>
  </si>
  <si>
    <t>SO 403 - Přeložka parkovacích hodin</t>
  </si>
  <si>
    <t xml:space="preserve">    22-M - Montáže oznam. a zabezp. zařízení</t>
  </si>
  <si>
    <t>22-M</t>
  </si>
  <si>
    <t>Montáže oznam. a zabezp. zařízení</t>
  </si>
  <si>
    <t>220061552R</t>
  </si>
  <si>
    <t xml:space="preserve">Dodávka a montáž kabelu NN </t>
  </si>
  <si>
    <t>341451735</t>
  </si>
  <si>
    <t>"prodloužení přívodního kabelu NN k park.automatu" 9</t>
  </si>
  <si>
    <t>220070031R</t>
  </si>
  <si>
    <t>Spojkování kabelu NN</t>
  </si>
  <si>
    <t>-1131693161</t>
  </si>
  <si>
    <t>"napojení nového kableu na stáv. přívodní kabel NN" 1</t>
  </si>
  <si>
    <t>220260331R</t>
  </si>
  <si>
    <t>Demontáž a zpětná montáž parkovacích hodin</t>
  </si>
  <si>
    <t>1153213266</t>
  </si>
  <si>
    <t>220330401R</t>
  </si>
  <si>
    <t>Výchozí revize</t>
  </si>
  <si>
    <t>1602194031</t>
  </si>
  <si>
    <t>460030011</t>
  </si>
  <si>
    <t>Sejmutí drnu jakékoliv tloušťky</t>
  </si>
  <si>
    <t>-49246774</t>
  </si>
  <si>
    <t>Přípravné terénní práce sejmutí drnu včetně nařezání a uložení na hromady nebo naložení na dopravní prostředek jakékoliv tloušťky</t>
  </si>
  <si>
    <t>"odstranění travního drnu" 9,0*0,5+1,0*1,0</t>
  </si>
  <si>
    <t>460070133</t>
  </si>
  <si>
    <t>Hloubení nezapažených jam pro základy zařízení ručně v hornině tř 3</t>
  </si>
  <si>
    <t>-1011049778</t>
  </si>
  <si>
    <t>Hloubení nezapažených jam ručně pro ostatní konstrukce s přemístěním výkopku do vzdálenosti 3 m od okraje jámy nebo naložením na dopravní prostředek, včetně zásypu, zhutnění a urovnání povrchu pro základy přístrojových skříní zabezpečovacích zařízení, v hornině třídy 3</t>
  </si>
  <si>
    <t>Základové konstrukce z monolitického betonu C 16/20 bez bednění</t>
  </si>
  <si>
    <t>1645167835</t>
  </si>
  <si>
    <t xml:space="preserve">"vč. vynechání prostupu pro kabelové rozvody" </t>
  </si>
  <si>
    <t>"základ pro parkovací hodiny" 0,6*0,6*0,8</t>
  </si>
  <si>
    <t>460200033</t>
  </si>
  <si>
    <t>Hloubení kabelových nezapažených rýh ručně š 40 cm, hl 50 cm, v hornině tř 3</t>
  </si>
  <si>
    <t>1162506769</t>
  </si>
  <si>
    <t>Hloubení kabelových rýh ručně včetně urovnání dna s přemístěním výkopku do vzdálenosti 3 m od okraje jámy nebo naložením na dopravní prostředek šířky 40 cm, hloubky 50 cm, v hornině třídy 3</t>
  </si>
  <si>
    <t>460421182</t>
  </si>
  <si>
    <t>Lože kabelů z písku nebo štěrkopísku tl 10 cm nad kabel, kryté plastovou folií, š lože do 50 cm</t>
  </si>
  <si>
    <t>-1642523949</t>
  </si>
  <si>
    <t>Kabelové lože včetně podsypu, zhutnění a urovnání povrchu z písku nebo štěrkopísku tloušťky 10 cm nad kabel zakryté plastovou fólií, šířky lože přes 25 do 50 cm</t>
  </si>
  <si>
    <t>460560033</t>
  </si>
  <si>
    <t>Zásyp rýh ručně šířky 40 cm, hloubky 50 cm, z horniny třídy 3</t>
  </si>
  <si>
    <t>-1470376236</t>
  </si>
  <si>
    <t>Zásyp kabelových rýh ručně šířky 40 cm hloubky 50 cm, v hornině třídy 3</t>
  </si>
  <si>
    <t>460620002</t>
  </si>
  <si>
    <t>Položení drnu včetně zalití vodou na rovině</t>
  </si>
  <si>
    <t>-1000375734</t>
  </si>
  <si>
    <t>Úprava terénu položení drnu, včetně zalití vodou na rovině</t>
  </si>
  <si>
    <t>SO 801 - Vegetační úpravy</t>
  </si>
  <si>
    <t>112201112</t>
  </si>
  <si>
    <t>Odstranění pařezů D do 0,3 m v rovině a svahu 1:5 s odklizením do 20 m a zasypáním jámy</t>
  </si>
  <si>
    <t>61084882</t>
  </si>
  <si>
    <t>Odstranění pařezu v rovině nebo na svahu do 1:5 o průměru pařezu na řezné ploše přes 200 do 300 mm</t>
  </si>
  <si>
    <t>181111111</t>
  </si>
  <si>
    <t>Plošná úprava terénu do 500 m2 zemina tř 1 až 4 nerovnosti do +/- 100 mm v rovinně a svahu do 1:5</t>
  </si>
  <si>
    <t>930049710</t>
  </si>
  <si>
    <t>Plošná úprava terénu v zemině tř. 1 až 4 s urovnáním povrchu bez doplnění ornice souvislé plochy do 500 m2 při nerovnostech terénu přes +/-50 do +/- 100 mm v rovině nebo na svahu do 1:5</t>
  </si>
  <si>
    <t>183101112</t>
  </si>
  <si>
    <t>Jamky pro výsadbu bez výměny půdy zeminy tř 1 až 4 objem do 0,02 m3 v rovině a svahu do 1:5</t>
  </si>
  <si>
    <t>-986814821</t>
  </si>
  <si>
    <t>Hloubení jamek pro vysazování rostlin v zemině tř.1 až 4 bez výměny půdy v rovině nebo na svahu do 1:5, objemu přes 0,01 do 0,02 m3</t>
  </si>
  <si>
    <t>183101113</t>
  </si>
  <si>
    <t>Jamky pro výsadbu bez výměny půdy zeminy tř 1 až 4 objem do 0,05 m3 v rovině a svahu do 1:5</t>
  </si>
  <si>
    <t>-1381735264</t>
  </si>
  <si>
    <t>Hloubení jamek pro vysazování rostlin v zemině tř.1 až 4 bez výměny půdy v rovině nebo na svahu do 1:5, objemu přes 0,02 do 0,05 m3</t>
  </si>
  <si>
    <t>183101121</t>
  </si>
  <si>
    <t>Jamky pro výsadbu bez výměny půdy zeminy tř 1 až 4 objem do 1 m3 v rovině a svahu do 1:5</t>
  </si>
  <si>
    <t>1083924358</t>
  </si>
  <si>
    <t>Hloubení jamek pro vysazování rostlin v zemině tř.1 až 4 bez výměny půdy v rovině nebo na svahu do 1:5, objemu přes 0,40 do 1,00 m3</t>
  </si>
  <si>
    <t>183205111</t>
  </si>
  <si>
    <t>Založení záhonu v rovině a svahu do 1:5 zemina tř 1 a 2</t>
  </si>
  <si>
    <t>1959100721</t>
  </si>
  <si>
    <t>Založení záhonu pro výsadbu rostlin v rovině nebo na svahu do 1:5 v zemině tř. 1 až 2</t>
  </si>
  <si>
    <t>183403131</t>
  </si>
  <si>
    <t>Obdělání půdy rytím zemina tř 1 a 2 v rovině a svahu do 1:5</t>
  </si>
  <si>
    <t>1084413178</t>
  </si>
  <si>
    <t>Obdělání půdy rytím půdy hl. do 200 mm v zemině tř. 1 až 2 v rovině nebo na svahu do 1:5</t>
  </si>
  <si>
    <t>183403153</t>
  </si>
  <si>
    <t>Obdělání půdy hrabáním v rovině a svahu do 1:5</t>
  </si>
  <si>
    <t>1002667073</t>
  </si>
  <si>
    <t>Obdělání půdy hrabáním v rovině nebo na svahu do 1:5</t>
  </si>
  <si>
    <t>"ošetření 2x" 1721*2</t>
  </si>
  <si>
    <t>184102111</t>
  </si>
  <si>
    <t>Výsadba dřeviny s balem D do 0,2 m do jamky se zalitím v rovině a svahu do 1:5</t>
  </si>
  <si>
    <t>1348556372</t>
  </si>
  <si>
    <t>Výsadba dřeviny s balem do předem vyhloubené jamky se zalitím v rovině nebo na svahu do 1:5, při průměru balu přes 100 do 200 mm</t>
  </si>
  <si>
    <t>184102112</t>
  </si>
  <si>
    <t>Výsadba dřeviny s balem D do 0,3 m do jamky se zalitím v rovině a svahu do 1:5</t>
  </si>
  <si>
    <t>1506255113</t>
  </si>
  <si>
    <t>Výsadba dřeviny s balem do předem vyhloubené jamky se zalitím v rovině nebo na svahu do 1:5, při průměru balu přes 200 do 300 mm</t>
  </si>
  <si>
    <t>184102117</t>
  </si>
  <si>
    <t>Výsadba dřeviny s balem D do 1 m do jamky se zalitím v rovině a svahu do 1:5</t>
  </si>
  <si>
    <t>1980485614</t>
  </si>
  <si>
    <t>Výsadba dřeviny s balem do předem vyhloubené jamky se zalitím v rovině nebo na svahu do 1:5, při průměru balu přes 800 do 1000 mm</t>
  </si>
  <si>
    <t>184215133</t>
  </si>
  <si>
    <t>Ukotvení kmene dřevin třemi kůly D do 0,1 m délky do 3 m</t>
  </si>
  <si>
    <t>-1102805778</t>
  </si>
  <si>
    <t>Ukotvení dřeviny kůly třemi kůly, délky přes 2 do 3 m</t>
  </si>
  <si>
    <t>184215413</t>
  </si>
  <si>
    <t>Zhotovení závlahové mísy dřevin D přes 1,0 m v rovině nebo na svahu do 1:5</t>
  </si>
  <si>
    <t>-1651035728</t>
  </si>
  <si>
    <t>Zhotovení závlahové mísy u solitérních dřevin v rovině nebo na svahu do 1:5, o průměru mísy přes 1 m</t>
  </si>
  <si>
    <t>184501121</t>
  </si>
  <si>
    <t>Zhotovení obalu z juty v jedné vrstvě v rovině a svahu do 1:5</t>
  </si>
  <si>
    <t>1078175531</t>
  </si>
  <si>
    <t>Zhotovení obalu kmene a spodních částí větví stromu z juty v jedné vrstvě v rovině nebo na svahu do 1:5</t>
  </si>
  <si>
    <t>184802111</t>
  </si>
  <si>
    <t>Chemické odplevelení před založením kultury nad 20 m2 postřikem na široko v rovině a svahu do 1:5</t>
  </si>
  <si>
    <t>-1712334075</t>
  </si>
  <si>
    <t>Chemické odplevelení půdy před založením kultury, trávníku nebo zpevněných ploch o výměře jednotlivě přes 20 m2 v rovině nebo na svahu do 1:5 postřikem na široko</t>
  </si>
  <si>
    <t>184911431</t>
  </si>
  <si>
    <t>Mulčování rostlin kůrou tl. do 0,15 m v rovině a svahu do 1:5</t>
  </si>
  <si>
    <t>-491410626</t>
  </si>
  <si>
    <t>Mulčování vysazených rostlin mulčovací kůrou, tl. přes 100 do 150 mm v rovině nebo na svahu do 1:5</t>
  </si>
  <si>
    <t>185802114</t>
  </si>
  <si>
    <t>Hnojení půdy umělým hnojivem k jednotlivým rostlinám v rovině a svahu do 1:5</t>
  </si>
  <si>
    <t>-1608184</t>
  </si>
  <si>
    <t>Hnojení půdy nebo trávníku v rovině nebo na svahu do 1:5 umělým hnojivem s rozdělením k jednotlivým rostlinám</t>
  </si>
  <si>
    <t>185804312</t>
  </si>
  <si>
    <t>Zalití rostlin vodou plocha přes 20 m2</t>
  </si>
  <si>
    <t>2049643842</t>
  </si>
  <si>
    <t>Zalití rostlin vodou plochy záhonů jednotlivě přes 20 m2</t>
  </si>
  <si>
    <t>185851121</t>
  </si>
  <si>
    <t>Dovoz vody pro zálivku rostlin za vzdálenost do 1000 m</t>
  </si>
  <si>
    <t>698390023</t>
  </si>
  <si>
    <t>Dovoz vody pro zálivku rostlin na vzdálenost do 1000 m</t>
  </si>
  <si>
    <t>181411131</t>
  </si>
  <si>
    <t>Založení parkového trávníku výsevem plochy do 1000 m2 v rovině a ve svahu do 1:5</t>
  </si>
  <si>
    <t>1591816458</t>
  </si>
  <si>
    <t>Založení trávníku na půdě předem připravené plochy do 1000 m2 výsevem včetně utažení parkového v rovině nebo na svahu do 1:5</t>
  </si>
  <si>
    <t>Pol1</t>
  </si>
  <si>
    <t>Aesculus hippocastanum</t>
  </si>
  <si>
    <t>ks</t>
  </si>
  <si>
    <t>-692234207</t>
  </si>
  <si>
    <t>Poznámka k položce:
velikost 20-25</t>
  </si>
  <si>
    <t>Pol2</t>
  </si>
  <si>
    <t>Fagus sylvatica ´Zlatia´</t>
  </si>
  <si>
    <t>5422385</t>
  </si>
  <si>
    <t>Poznámka k položce:
velikost 350-400</t>
  </si>
  <si>
    <t>Pol3</t>
  </si>
  <si>
    <t>Buxus sempervirens ´Arborescens´ - koule</t>
  </si>
  <si>
    <t>-524539653</t>
  </si>
  <si>
    <t>Poznámka k položce:
velikost 45</t>
  </si>
  <si>
    <t>Pol4</t>
  </si>
  <si>
    <t>Hedera helix</t>
  </si>
  <si>
    <t>1342365497</t>
  </si>
  <si>
    <t>Poznámka k položce:
velikost 20-30</t>
  </si>
  <si>
    <t>Pol5</t>
  </si>
  <si>
    <t>Ilex x ´Little Rascal´</t>
  </si>
  <si>
    <t>949365932</t>
  </si>
  <si>
    <t>Poznámka k položce:
velikost 30-40</t>
  </si>
  <si>
    <t>Pol6</t>
  </si>
  <si>
    <t>Prunus laurocerasus ´ZABBELIANA´</t>
  </si>
  <si>
    <t>1528722506</t>
  </si>
  <si>
    <t>Poznámka k položce:
velikost 25-30</t>
  </si>
  <si>
    <t>Pol7</t>
  </si>
  <si>
    <t>Rhododendron ´Lord Roberts´</t>
  </si>
  <si>
    <t>890394617</t>
  </si>
  <si>
    <t>Poznámka k položce:
velikost 40-50</t>
  </si>
  <si>
    <t>Pol8</t>
  </si>
  <si>
    <t>Rhododendron ´Mrst. T.H. Lowinsky´</t>
  </si>
  <si>
    <t>402700950</t>
  </si>
  <si>
    <t>Pol9</t>
  </si>
  <si>
    <t>Rhododendron yakushimanum ´Percy Wiseman´</t>
  </si>
  <si>
    <t>-1040787697</t>
  </si>
  <si>
    <t>Pol10</t>
  </si>
  <si>
    <t>Viburnum ´Pragense´</t>
  </si>
  <si>
    <t>-1828460910</t>
  </si>
  <si>
    <t>Pol11</t>
  </si>
  <si>
    <t>Viburnum ´Eskimo´</t>
  </si>
  <si>
    <t>-524920900</t>
  </si>
  <si>
    <t>Pol12</t>
  </si>
  <si>
    <t>Vinca minor  ´Alba´</t>
  </si>
  <si>
    <t>369931284</t>
  </si>
  <si>
    <t>Poznámka k položce:
velikost 10-15</t>
  </si>
  <si>
    <t>Pol13</t>
  </si>
  <si>
    <t>Taxus baccata</t>
  </si>
  <si>
    <t>-258281259</t>
  </si>
  <si>
    <t>Poznámka k položce:
velikost 60-80</t>
  </si>
  <si>
    <t>Pol14</t>
  </si>
  <si>
    <t>Astilbe arendsii ´Anita Pfeifer´</t>
  </si>
  <si>
    <t>-1832440379</t>
  </si>
  <si>
    <t>Poznámka k položce:
velikost K13</t>
  </si>
  <si>
    <t>Pol15</t>
  </si>
  <si>
    <t>Astilbe arendsii ´Burgunder´</t>
  </si>
  <si>
    <t>42517433</t>
  </si>
  <si>
    <t>Pol16</t>
  </si>
  <si>
    <t>Astilbe arendsii ´Weisse Gloria´</t>
  </si>
  <si>
    <t>-617349756</t>
  </si>
  <si>
    <t>Pol17</t>
  </si>
  <si>
    <t>Blechnum spicant</t>
  </si>
  <si>
    <t>1209723327</t>
  </si>
  <si>
    <t>Pol18</t>
  </si>
  <si>
    <t>Helleborus x nigercois ´Melchior´</t>
  </si>
  <si>
    <t>3396506</t>
  </si>
  <si>
    <t>Pol19</t>
  </si>
  <si>
    <t>Geranium endresii ´Wargrave Pink´</t>
  </si>
  <si>
    <t>1093505895</t>
  </si>
  <si>
    <t>Pol20</t>
  </si>
  <si>
    <t>Hosta sieboldiana ´Elegans´</t>
  </si>
  <si>
    <t>-1341016989</t>
  </si>
  <si>
    <t>Poznámka k položce:
velikost K15</t>
  </si>
  <si>
    <t>Pol21</t>
  </si>
  <si>
    <t>Hosta x tardiana ´Halcyon´</t>
  </si>
  <si>
    <t>-1579000724</t>
  </si>
  <si>
    <t>Pol22</t>
  </si>
  <si>
    <t>Hosta hybrida ´Hydon Sunset´</t>
  </si>
  <si>
    <t>-606034757</t>
  </si>
  <si>
    <t>Pol23</t>
  </si>
  <si>
    <t>Hydrangea macrophylla ´Lenarth White´</t>
  </si>
  <si>
    <t>1223515030</t>
  </si>
  <si>
    <t>Pol24</t>
  </si>
  <si>
    <t>Hydrangea arborescens ´Anabelle´</t>
  </si>
  <si>
    <t>-439784342</t>
  </si>
  <si>
    <t>Pol25</t>
  </si>
  <si>
    <t>Travní semeno</t>
  </si>
  <si>
    <t>-383275883</t>
  </si>
  <si>
    <t>Pol26</t>
  </si>
  <si>
    <t>Borka (vrstva 15 cm - jemná)</t>
  </si>
  <si>
    <t>328899847</t>
  </si>
  <si>
    <t>Pol27</t>
  </si>
  <si>
    <t>Kůl ke stromu impregnovaný - tři kusy k listnatému stromu</t>
  </si>
  <si>
    <t>1649580948</t>
  </si>
  <si>
    <t>Pol28</t>
  </si>
  <si>
    <t>Dřevěné příčky půlené - délka 50 cm</t>
  </si>
  <si>
    <t>1814998855</t>
  </si>
  <si>
    <t>Pol29</t>
  </si>
  <si>
    <t>Úvazek 1,8 m á 1 strom</t>
  </si>
  <si>
    <t>bm</t>
  </si>
  <si>
    <t>-665038150</t>
  </si>
  <si>
    <t>Pol30</t>
  </si>
  <si>
    <t>Jutový pás šíře 30 cm - bandáž kmene –3,5 m á 1 strom</t>
  </si>
  <si>
    <t>1828378461</t>
  </si>
  <si>
    <t>Pol31</t>
  </si>
  <si>
    <t>Herbicid</t>
  </si>
  <si>
    <t>l</t>
  </si>
  <si>
    <t>-683654400</t>
  </si>
  <si>
    <t>Pol32</t>
  </si>
  <si>
    <t>Hnojivo ke dřevinám  (keře  = 2 tablety, stromy 4 tablet)</t>
  </si>
  <si>
    <t>1105276246</t>
  </si>
  <si>
    <t>Pol33</t>
  </si>
  <si>
    <t>Rašelina</t>
  </si>
  <si>
    <t>1692897153</t>
  </si>
  <si>
    <t>SO 802 - Vegetační úpravy před zámkem</t>
  </si>
  <si>
    <t>1326480656</t>
  </si>
  <si>
    <t xml:space="preserve">"sejmutí drnu v prostoru nové komunikace a vjezdu, ponechání v místě staveniště" </t>
  </si>
  <si>
    <t>"plochy odměřeny v ACAD příloha č.2 situace" 106+18+22</t>
  </si>
  <si>
    <t>998908921</t>
  </si>
  <si>
    <t>"zapravení za obrubou získaným travním drnem" 146</t>
  </si>
  <si>
    <t>-1693880030</t>
  </si>
  <si>
    <t>"úprava prostoru za obrubou" 146</t>
  </si>
  <si>
    <t>SO 901 - Mobiliář</t>
  </si>
  <si>
    <t>936005211R</t>
  </si>
  <si>
    <t>Montáž stánků dřevěných</t>
  </si>
  <si>
    <t>324516742</t>
  </si>
  <si>
    <t>"zpětné osazení prodejních stánků dřevěných, rozměr 2x2m" 2</t>
  </si>
  <si>
    <t>936104212</t>
  </si>
  <si>
    <t>Osazení odpadkového koše</t>
  </si>
  <si>
    <t>-1550569519</t>
  </si>
  <si>
    <t>749101330</t>
  </si>
  <si>
    <t>koš odpadkový (litina,ocel),  výška 80 cm, průměr 35 cm, hmotnost 60kg</t>
  </si>
  <si>
    <t>-1004812786</t>
  </si>
  <si>
    <t>936124111</t>
  </si>
  <si>
    <t>Osazení parkové lavičky</t>
  </si>
  <si>
    <t>-1781082731</t>
  </si>
  <si>
    <t>749101050</t>
  </si>
  <si>
    <t>lavička s opěradlem a bočnicemi, kombinace litina dřevo dl.1800mm, hloubka 600, výška 830mm</t>
  </si>
  <si>
    <t>783388203</t>
  </si>
  <si>
    <t>lavička s opěradlem a bočnicemi, kombinace litina dřevo dl.1800mm, hloubka 600, výška 830mm vč. povrchové úpravy</t>
  </si>
  <si>
    <t>966001111R</t>
  </si>
  <si>
    <t>Demontáž stánku dřevěného</t>
  </si>
  <si>
    <t>1119377014</t>
  </si>
  <si>
    <t>"stranových posun dřevěných prodejních stánků rozměr 2x2m" 2</t>
  </si>
  <si>
    <t>966001113R</t>
  </si>
  <si>
    <t>Přesun info tabule</t>
  </si>
  <si>
    <t>-1635327516</t>
  </si>
  <si>
    <t>"posun dřevěné turistické informační tabule do nové polohy" 1</t>
  </si>
  <si>
    <t>966001212</t>
  </si>
  <si>
    <t xml:space="preserve">Odstranění lavičky stabilní </t>
  </si>
  <si>
    <t>1263488318</t>
  </si>
  <si>
    <t>"naložení stávajících laviček, budou umístěny v rámci města" 10</t>
  </si>
  <si>
    <t>966001312</t>
  </si>
  <si>
    <t xml:space="preserve">Odstranění odpadkového koše </t>
  </si>
  <si>
    <t>363141201</t>
  </si>
  <si>
    <t>"naložení stávajících košů, budou umístěny v rámci města" 10</t>
  </si>
  <si>
    <t>2123004506</t>
  </si>
  <si>
    <t>"přesun laviček a odpadkových košů v rámci města"  0,75+0,14</t>
  </si>
  <si>
    <t>-958482900</t>
  </si>
  <si>
    <t>"přesun laviček a košů v rámci města do 5km" 0,89*4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</si>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</sst>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sz val="8"/>
      <color indexed="20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3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29" fillId="0" borderId="31" xfId="0" applyFont="1" applyBorder="1" applyAlignment="1" applyProtection="1">
      <alignment horizontal="left" vertical="center"/>
      <protection/>
    </xf>
    <xf numFmtId="0" fontId="29" fillId="0" borderId="32" xfId="0" applyFont="1" applyBorder="1" applyAlignment="1" applyProtection="1">
      <alignment horizontal="left" vertical="center"/>
      <protection/>
    </xf>
    <xf numFmtId="0" fontId="29" fillId="0" borderId="33" xfId="0" applyFont="1" applyBorder="1" applyAlignment="1" applyProtection="1">
      <alignment horizontal="left" vertical="center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0" borderId="25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36" xfId="0" applyFont="1" applyBorder="1" applyAlignment="1" applyProtection="1">
      <alignment horizontal="center" vertical="center"/>
      <protection/>
    </xf>
    <xf numFmtId="49" fontId="32" fillId="0" borderId="36" xfId="0" applyNumberFormat="1" applyFont="1" applyBorder="1" applyAlignment="1" applyProtection="1">
      <alignment horizontal="left" vertical="center" wrapText="1"/>
      <protection/>
    </xf>
    <xf numFmtId="0" fontId="32" fillId="0" borderId="36" xfId="0" applyFont="1" applyBorder="1" applyAlignment="1" applyProtection="1">
      <alignment horizontal="left" vertical="center" wrapText="1"/>
      <protection/>
    </xf>
    <xf numFmtId="0" fontId="32" fillId="0" borderId="36" xfId="0" applyFont="1" applyBorder="1" applyAlignment="1" applyProtection="1">
      <alignment horizontal="center" vertical="center" wrapText="1"/>
      <protection/>
    </xf>
    <xf numFmtId="168" fontId="32" fillId="0" borderId="36" xfId="0" applyNumberFormat="1" applyFont="1" applyBorder="1" applyAlignment="1" applyProtection="1">
      <alignment horizontal="right" vertical="center"/>
      <protection/>
    </xf>
    <xf numFmtId="164" fontId="32" fillId="34" borderId="36" xfId="0" applyNumberFormat="1" applyFont="1" applyFill="1" applyBorder="1" applyAlignment="1">
      <alignment horizontal="right" vertical="center"/>
    </xf>
    <xf numFmtId="164" fontId="32" fillId="0" borderId="36" xfId="0" applyNumberFormat="1" applyFont="1" applyBorder="1" applyAlignment="1" applyProtection="1">
      <alignment horizontal="right" vertical="center"/>
      <protection/>
    </xf>
    <xf numFmtId="0" fontId="32" fillId="0" borderId="13" xfId="0" applyFont="1" applyBorder="1" applyAlignment="1">
      <alignment horizontal="left" vertical="center"/>
    </xf>
    <xf numFmtId="0" fontId="32" fillId="34" borderId="36" xfId="0" applyFont="1" applyFill="1" applyBorder="1" applyAlignment="1">
      <alignment horizontal="left" vertical="center" wrapText="1"/>
    </xf>
    <xf numFmtId="0" fontId="32" fillId="0" borderId="0" xfId="0" applyFont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left" vertical="top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9" fillId="33" borderId="0" xfId="36" applyFill="1" applyAlignment="1">
      <alignment horizontal="left" vertical="top"/>
    </xf>
    <xf numFmtId="0" fontId="74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5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5" fillId="33" borderId="0" xfId="36" applyFont="1" applyFill="1" applyAlignment="1" applyProtection="1">
      <alignment horizontal="left" vertical="center"/>
      <protection/>
    </xf>
    <xf numFmtId="0" fontId="75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B30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646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DAB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732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FA5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42D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A3F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08B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F5C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294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44" t="s">
        <v>0</v>
      </c>
      <c r="B1" s="245"/>
      <c r="C1" s="245"/>
      <c r="D1" s="246" t="s">
        <v>1</v>
      </c>
      <c r="E1" s="245"/>
      <c r="F1" s="245"/>
      <c r="G1" s="245"/>
      <c r="H1" s="245"/>
      <c r="I1" s="245"/>
      <c r="J1" s="245"/>
      <c r="K1" s="247" t="s">
        <v>1254</v>
      </c>
      <c r="L1" s="247"/>
      <c r="M1" s="247"/>
      <c r="N1" s="247"/>
      <c r="O1" s="247"/>
      <c r="P1" s="247"/>
      <c r="Q1" s="247"/>
      <c r="R1" s="247"/>
      <c r="S1" s="247"/>
      <c r="T1" s="245"/>
      <c r="U1" s="245"/>
      <c r="V1" s="245"/>
      <c r="W1" s="247" t="s">
        <v>1255</v>
      </c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3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36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204" t="s">
        <v>13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11"/>
      <c r="AQ5" s="13"/>
      <c r="BE5" s="200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206" t="s">
        <v>16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11"/>
      <c r="AQ6" s="13"/>
      <c r="BE6" s="201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201"/>
      <c r="BS7" s="6" t="s">
        <v>20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201"/>
      <c r="BS8" s="6" t="s">
        <v>25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01"/>
      <c r="BS9" s="6" t="s">
        <v>26</v>
      </c>
    </row>
    <row r="10" spans="2:71" s="2" customFormat="1" ht="15" customHeight="1">
      <c r="B10" s="10"/>
      <c r="C10" s="11"/>
      <c r="D10" s="19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28</v>
      </c>
      <c r="AL10" s="11"/>
      <c r="AM10" s="11"/>
      <c r="AN10" s="17" t="s">
        <v>29</v>
      </c>
      <c r="AO10" s="11"/>
      <c r="AP10" s="11"/>
      <c r="AQ10" s="13"/>
      <c r="BE10" s="201"/>
      <c r="BS10" s="6" t="s">
        <v>17</v>
      </c>
    </row>
    <row r="11" spans="2:71" s="2" customFormat="1" ht="19.5" customHeight="1">
      <c r="B11" s="10"/>
      <c r="C11" s="11"/>
      <c r="D11" s="11"/>
      <c r="E11" s="17" t="s">
        <v>30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31</v>
      </c>
      <c r="AL11" s="11"/>
      <c r="AM11" s="11"/>
      <c r="AN11" s="17"/>
      <c r="AO11" s="11"/>
      <c r="AP11" s="11"/>
      <c r="AQ11" s="13"/>
      <c r="BE11" s="201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01"/>
      <c r="BS12" s="6" t="s">
        <v>17</v>
      </c>
    </row>
    <row r="13" spans="2:71" s="2" customFormat="1" ht="15" customHeight="1">
      <c r="B13" s="10"/>
      <c r="C13" s="11"/>
      <c r="D13" s="19" t="s">
        <v>32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28</v>
      </c>
      <c r="AL13" s="11"/>
      <c r="AM13" s="11"/>
      <c r="AN13" s="21" t="s">
        <v>33</v>
      </c>
      <c r="AO13" s="11"/>
      <c r="AP13" s="11"/>
      <c r="AQ13" s="13"/>
      <c r="BE13" s="201"/>
      <c r="BS13" s="6" t="s">
        <v>17</v>
      </c>
    </row>
    <row r="14" spans="2:71" s="2" customFormat="1" ht="15.75" customHeight="1">
      <c r="B14" s="10"/>
      <c r="C14" s="11"/>
      <c r="D14" s="11"/>
      <c r="E14" s="207" t="s">
        <v>33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19" t="s">
        <v>31</v>
      </c>
      <c r="AL14" s="11"/>
      <c r="AM14" s="11"/>
      <c r="AN14" s="21" t="s">
        <v>33</v>
      </c>
      <c r="AO14" s="11"/>
      <c r="AP14" s="11"/>
      <c r="AQ14" s="13"/>
      <c r="BE14" s="201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01"/>
      <c r="BS15" s="6" t="s">
        <v>3</v>
      </c>
    </row>
    <row r="16" spans="2:71" s="2" customFormat="1" ht="15" customHeight="1">
      <c r="B16" s="10"/>
      <c r="C16" s="11"/>
      <c r="D16" s="19" t="s">
        <v>34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28</v>
      </c>
      <c r="AL16" s="11"/>
      <c r="AM16" s="11"/>
      <c r="AN16" s="17" t="s">
        <v>35</v>
      </c>
      <c r="AO16" s="11"/>
      <c r="AP16" s="11"/>
      <c r="AQ16" s="13"/>
      <c r="BE16" s="201"/>
      <c r="BS16" s="6" t="s">
        <v>3</v>
      </c>
    </row>
    <row r="17" spans="2:71" s="2" customFormat="1" ht="19.5" customHeight="1">
      <c r="B17" s="10"/>
      <c r="C17" s="11"/>
      <c r="D17" s="11"/>
      <c r="E17" s="17" t="s">
        <v>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31</v>
      </c>
      <c r="AL17" s="11"/>
      <c r="AM17" s="11"/>
      <c r="AN17" s="17"/>
      <c r="AO17" s="11"/>
      <c r="AP17" s="11"/>
      <c r="AQ17" s="13"/>
      <c r="BE17" s="201"/>
      <c r="BS17" s="6" t="s">
        <v>37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01"/>
      <c r="BS18" s="6" t="s">
        <v>5</v>
      </c>
    </row>
    <row r="19" spans="2:71" s="2" customFormat="1" ht="15" customHeight="1">
      <c r="B19" s="10"/>
      <c r="C19" s="11"/>
      <c r="D19" s="19" t="s">
        <v>38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01"/>
      <c r="BS19" s="6" t="s">
        <v>5</v>
      </c>
    </row>
    <row r="20" spans="2:71" s="2" customFormat="1" ht="15.75" customHeight="1">
      <c r="B20" s="10"/>
      <c r="C20" s="11"/>
      <c r="D20" s="11"/>
      <c r="E20" s="208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11"/>
      <c r="AP20" s="11"/>
      <c r="AQ20" s="13"/>
      <c r="BE20" s="201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01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01"/>
    </row>
    <row r="23" spans="2:57" s="6" customFormat="1" ht="27" customHeight="1">
      <c r="B23" s="23"/>
      <c r="C23" s="24"/>
      <c r="D23" s="25" t="s">
        <v>39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09">
        <f>ROUND($AG$51,2)</f>
        <v>0</v>
      </c>
      <c r="AL23" s="210"/>
      <c r="AM23" s="210"/>
      <c r="AN23" s="210"/>
      <c r="AO23" s="210"/>
      <c r="AP23" s="24"/>
      <c r="AQ23" s="27"/>
      <c r="BE23" s="202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02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11" t="s">
        <v>40</v>
      </c>
      <c r="M25" s="212"/>
      <c r="N25" s="212"/>
      <c r="O25" s="212"/>
      <c r="P25" s="24"/>
      <c r="Q25" s="24"/>
      <c r="R25" s="24"/>
      <c r="S25" s="24"/>
      <c r="T25" s="24"/>
      <c r="U25" s="24"/>
      <c r="V25" s="24"/>
      <c r="W25" s="211" t="s">
        <v>41</v>
      </c>
      <c r="X25" s="212"/>
      <c r="Y25" s="212"/>
      <c r="Z25" s="212"/>
      <c r="AA25" s="212"/>
      <c r="AB25" s="212"/>
      <c r="AC25" s="212"/>
      <c r="AD25" s="212"/>
      <c r="AE25" s="212"/>
      <c r="AF25" s="24"/>
      <c r="AG25" s="24"/>
      <c r="AH25" s="24"/>
      <c r="AI25" s="24"/>
      <c r="AJ25" s="24"/>
      <c r="AK25" s="211" t="s">
        <v>42</v>
      </c>
      <c r="AL25" s="212"/>
      <c r="AM25" s="212"/>
      <c r="AN25" s="212"/>
      <c r="AO25" s="212"/>
      <c r="AP25" s="24"/>
      <c r="AQ25" s="27"/>
      <c r="BE25" s="202"/>
    </row>
    <row r="26" spans="2:57" s="6" customFormat="1" ht="15" customHeight="1">
      <c r="B26" s="29"/>
      <c r="C26" s="30"/>
      <c r="D26" s="30" t="s">
        <v>43</v>
      </c>
      <c r="E26" s="30"/>
      <c r="F26" s="30" t="s">
        <v>44</v>
      </c>
      <c r="G26" s="30"/>
      <c r="H26" s="30"/>
      <c r="I26" s="30"/>
      <c r="J26" s="30"/>
      <c r="K26" s="30"/>
      <c r="L26" s="213">
        <v>0.21</v>
      </c>
      <c r="M26" s="214"/>
      <c r="N26" s="214"/>
      <c r="O26" s="214"/>
      <c r="P26" s="30"/>
      <c r="Q26" s="30"/>
      <c r="R26" s="30"/>
      <c r="S26" s="30"/>
      <c r="T26" s="30"/>
      <c r="U26" s="30"/>
      <c r="V26" s="30"/>
      <c r="W26" s="215">
        <f>ROUND($AZ$51,2)</f>
        <v>0</v>
      </c>
      <c r="X26" s="214"/>
      <c r="Y26" s="214"/>
      <c r="Z26" s="214"/>
      <c r="AA26" s="214"/>
      <c r="AB26" s="214"/>
      <c r="AC26" s="214"/>
      <c r="AD26" s="214"/>
      <c r="AE26" s="214"/>
      <c r="AF26" s="30"/>
      <c r="AG26" s="30"/>
      <c r="AH26" s="30"/>
      <c r="AI26" s="30"/>
      <c r="AJ26" s="30"/>
      <c r="AK26" s="215">
        <f>ROUND($AV$51,2)</f>
        <v>0</v>
      </c>
      <c r="AL26" s="214"/>
      <c r="AM26" s="214"/>
      <c r="AN26" s="214"/>
      <c r="AO26" s="214"/>
      <c r="AP26" s="30"/>
      <c r="AQ26" s="31"/>
      <c r="BE26" s="203"/>
    </row>
    <row r="27" spans="2:57" s="6" customFormat="1" ht="15" customHeight="1">
      <c r="B27" s="29"/>
      <c r="C27" s="30"/>
      <c r="D27" s="30"/>
      <c r="E27" s="30"/>
      <c r="F27" s="30" t="s">
        <v>45</v>
      </c>
      <c r="G27" s="30"/>
      <c r="H27" s="30"/>
      <c r="I27" s="30"/>
      <c r="J27" s="30"/>
      <c r="K27" s="30"/>
      <c r="L27" s="213">
        <v>0.15</v>
      </c>
      <c r="M27" s="214"/>
      <c r="N27" s="214"/>
      <c r="O27" s="214"/>
      <c r="P27" s="30"/>
      <c r="Q27" s="30"/>
      <c r="R27" s="30"/>
      <c r="S27" s="30"/>
      <c r="T27" s="30"/>
      <c r="U27" s="30"/>
      <c r="V27" s="30"/>
      <c r="W27" s="215">
        <f>ROUND($BA$51,2)</f>
        <v>0</v>
      </c>
      <c r="X27" s="214"/>
      <c r="Y27" s="214"/>
      <c r="Z27" s="214"/>
      <c r="AA27" s="214"/>
      <c r="AB27" s="214"/>
      <c r="AC27" s="214"/>
      <c r="AD27" s="214"/>
      <c r="AE27" s="214"/>
      <c r="AF27" s="30"/>
      <c r="AG27" s="30"/>
      <c r="AH27" s="30"/>
      <c r="AI27" s="30"/>
      <c r="AJ27" s="30"/>
      <c r="AK27" s="215">
        <f>ROUND($AW$51,2)</f>
        <v>0</v>
      </c>
      <c r="AL27" s="214"/>
      <c r="AM27" s="214"/>
      <c r="AN27" s="214"/>
      <c r="AO27" s="214"/>
      <c r="AP27" s="30"/>
      <c r="AQ27" s="31"/>
      <c r="BE27" s="203"/>
    </row>
    <row r="28" spans="2:57" s="6" customFormat="1" ht="15" customHeight="1" hidden="1">
      <c r="B28" s="29"/>
      <c r="C28" s="30"/>
      <c r="D28" s="30"/>
      <c r="E28" s="30"/>
      <c r="F28" s="30" t="s">
        <v>46</v>
      </c>
      <c r="G28" s="30"/>
      <c r="H28" s="30"/>
      <c r="I28" s="30"/>
      <c r="J28" s="30"/>
      <c r="K28" s="30"/>
      <c r="L28" s="213">
        <v>0.21</v>
      </c>
      <c r="M28" s="214"/>
      <c r="N28" s="214"/>
      <c r="O28" s="214"/>
      <c r="P28" s="30"/>
      <c r="Q28" s="30"/>
      <c r="R28" s="30"/>
      <c r="S28" s="30"/>
      <c r="T28" s="30"/>
      <c r="U28" s="30"/>
      <c r="V28" s="30"/>
      <c r="W28" s="215">
        <f>ROUND($BB$51,2)</f>
        <v>0</v>
      </c>
      <c r="X28" s="214"/>
      <c r="Y28" s="214"/>
      <c r="Z28" s="214"/>
      <c r="AA28" s="214"/>
      <c r="AB28" s="214"/>
      <c r="AC28" s="214"/>
      <c r="AD28" s="214"/>
      <c r="AE28" s="214"/>
      <c r="AF28" s="30"/>
      <c r="AG28" s="30"/>
      <c r="AH28" s="30"/>
      <c r="AI28" s="30"/>
      <c r="AJ28" s="30"/>
      <c r="AK28" s="215">
        <v>0</v>
      </c>
      <c r="AL28" s="214"/>
      <c r="AM28" s="214"/>
      <c r="AN28" s="214"/>
      <c r="AO28" s="214"/>
      <c r="AP28" s="30"/>
      <c r="AQ28" s="31"/>
      <c r="BE28" s="203"/>
    </row>
    <row r="29" spans="2:57" s="6" customFormat="1" ht="15" customHeight="1" hidden="1">
      <c r="B29" s="29"/>
      <c r="C29" s="30"/>
      <c r="D29" s="30"/>
      <c r="E29" s="30"/>
      <c r="F29" s="30" t="s">
        <v>47</v>
      </c>
      <c r="G29" s="30"/>
      <c r="H29" s="30"/>
      <c r="I29" s="30"/>
      <c r="J29" s="30"/>
      <c r="K29" s="30"/>
      <c r="L29" s="213">
        <v>0.15</v>
      </c>
      <c r="M29" s="214"/>
      <c r="N29" s="214"/>
      <c r="O29" s="214"/>
      <c r="P29" s="30"/>
      <c r="Q29" s="30"/>
      <c r="R29" s="30"/>
      <c r="S29" s="30"/>
      <c r="T29" s="30"/>
      <c r="U29" s="30"/>
      <c r="V29" s="30"/>
      <c r="W29" s="215">
        <f>ROUND($BC$51,2)</f>
        <v>0</v>
      </c>
      <c r="X29" s="214"/>
      <c r="Y29" s="214"/>
      <c r="Z29" s="214"/>
      <c r="AA29" s="214"/>
      <c r="AB29" s="214"/>
      <c r="AC29" s="214"/>
      <c r="AD29" s="214"/>
      <c r="AE29" s="214"/>
      <c r="AF29" s="30"/>
      <c r="AG29" s="30"/>
      <c r="AH29" s="30"/>
      <c r="AI29" s="30"/>
      <c r="AJ29" s="30"/>
      <c r="AK29" s="215">
        <v>0</v>
      </c>
      <c r="AL29" s="214"/>
      <c r="AM29" s="214"/>
      <c r="AN29" s="214"/>
      <c r="AO29" s="214"/>
      <c r="AP29" s="30"/>
      <c r="AQ29" s="31"/>
      <c r="BE29" s="203"/>
    </row>
    <row r="30" spans="2:57" s="6" customFormat="1" ht="15" customHeight="1" hidden="1">
      <c r="B30" s="29"/>
      <c r="C30" s="30"/>
      <c r="D30" s="30"/>
      <c r="E30" s="30"/>
      <c r="F30" s="30" t="s">
        <v>48</v>
      </c>
      <c r="G30" s="30"/>
      <c r="H30" s="30"/>
      <c r="I30" s="30"/>
      <c r="J30" s="30"/>
      <c r="K30" s="30"/>
      <c r="L30" s="213">
        <v>0</v>
      </c>
      <c r="M30" s="214"/>
      <c r="N30" s="214"/>
      <c r="O30" s="214"/>
      <c r="P30" s="30"/>
      <c r="Q30" s="30"/>
      <c r="R30" s="30"/>
      <c r="S30" s="30"/>
      <c r="T30" s="30"/>
      <c r="U30" s="30"/>
      <c r="V30" s="30"/>
      <c r="W30" s="215">
        <f>ROUND($BD$51,2)</f>
        <v>0</v>
      </c>
      <c r="X30" s="214"/>
      <c r="Y30" s="214"/>
      <c r="Z30" s="214"/>
      <c r="AA30" s="214"/>
      <c r="AB30" s="214"/>
      <c r="AC30" s="214"/>
      <c r="AD30" s="214"/>
      <c r="AE30" s="214"/>
      <c r="AF30" s="30"/>
      <c r="AG30" s="30"/>
      <c r="AH30" s="30"/>
      <c r="AI30" s="30"/>
      <c r="AJ30" s="30"/>
      <c r="AK30" s="215">
        <v>0</v>
      </c>
      <c r="AL30" s="214"/>
      <c r="AM30" s="214"/>
      <c r="AN30" s="214"/>
      <c r="AO30" s="214"/>
      <c r="AP30" s="30"/>
      <c r="AQ30" s="31"/>
      <c r="BE30" s="203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02"/>
    </row>
    <row r="32" spans="2:57" s="6" customFormat="1" ht="27" customHeight="1">
      <c r="B32" s="23"/>
      <c r="C32" s="32"/>
      <c r="D32" s="33" t="s">
        <v>49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50</v>
      </c>
      <c r="U32" s="34"/>
      <c r="V32" s="34"/>
      <c r="W32" s="34"/>
      <c r="X32" s="216" t="s">
        <v>51</v>
      </c>
      <c r="Y32" s="217"/>
      <c r="Z32" s="217"/>
      <c r="AA32" s="217"/>
      <c r="AB32" s="217"/>
      <c r="AC32" s="34"/>
      <c r="AD32" s="34"/>
      <c r="AE32" s="34"/>
      <c r="AF32" s="34"/>
      <c r="AG32" s="34"/>
      <c r="AH32" s="34"/>
      <c r="AI32" s="34"/>
      <c r="AJ32" s="34"/>
      <c r="AK32" s="218">
        <f>ROUND(SUM($AK$23:$AK$30),2)</f>
        <v>0</v>
      </c>
      <c r="AL32" s="217"/>
      <c r="AM32" s="217"/>
      <c r="AN32" s="217"/>
      <c r="AO32" s="219"/>
      <c r="AP32" s="32"/>
      <c r="AQ32" s="37"/>
      <c r="BE32" s="202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52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NMNM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220" t="str">
        <f>$K$6</f>
        <v>Revitalizace horní části Vratislavova náměstí v Novém Městě na Moravě</v>
      </c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Nové Město na Moravě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222" t="str">
        <f>IF($AN$8="","",$AN$8)</f>
        <v>06.03.2014</v>
      </c>
      <c r="AN44" s="212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27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Město Nové Město na Moravě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34</v>
      </c>
      <c r="AJ46" s="24"/>
      <c r="AK46" s="24"/>
      <c r="AL46" s="24"/>
      <c r="AM46" s="204" t="str">
        <f>IF($E$17="","",$E$17)</f>
        <v>Ing. Šárka Vrbová</v>
      </c>
      <c r="AN46" s="212"/>
      <c r="AO46" s="212"/>
      <c r="AP46" s="212"/>
      <c r="AQ46" s="24"/>
      <c r="AR46" s="43"/>
      <c r="AS46" s="223" t="s">
        <v>53</v>
      </c>
      <c r="AT46" s="224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32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25"/>
      <c r="AT47" s="202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26"/>
      <c r="AT48" s="212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27" t="s">
        <v>54</v>
      </c>
      <c r="D49" s="217"/>
      <c r="E49" s="217"/>
      <c r="F49" s="217"/>
      <c r="G49" s="217"/>
      <c r="H49" s="34"/>
      <c r="I49" s="228" t="s">
        <v>55</v>
      </c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29" t="s">
        <v>56</v>
      </c>
      <c r="AH49" s="217"/>
      <c r="AI49" s="217"/>
      <c r="AJ49" s="217"/>
      <c r="AK49" s="217"/>
      <c r="AL49" s="217"/>
      <c r="AM49" s="217"/>
      <c r="AN49" s="228" t="s">
        <v>57</v>
      </c>
      <c r="AO49" s="217"/>
      <c r="AP49" s="217"/>
      <c r="AQ49" s="58" t="s">
        <v>58</v>
      </c>
      <c r="AR49" s="43"/>
      <c r="AS49" s="59" t="s">
        <v>59</v>
      </c>
      <c r="AT49" s="60" t="s">
        <v>60</v>
      </c>
      <c r="AU49" s="60" t="s">
        <v>61</v>
      </c>
      <c r="AV49" s="60" t="s">
        <v>62</v>
      </c>
      <c r="AW49" s="60" t="s">
        <v>63</v>
      </c>
      <c r="AX49" s="60" t="s">
        <v>64</v>
      </c>
      <c r="AY49" s="60" t="s">
        <v>65</v>
      </c>
      <c r="AZ49" s="60" t="s">
        <v>66</v>
      </c>
      <c r="BA49" s="60" t="s">
        <v>67</v>
      </c>
      <c r="BB49" s="60" t="s">
        <v>68</v>
      </c>
      <c r="BC49" s="60" t="s">
        <v>69</v>
      </c>
      <c r="BD49" s="61" t="s">
        <v>70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71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34">
        <f>ROUND(SUM($AG$52:$AG$60),2)</f>
        <v>0</v>
      </c>
      <c r="AH51" s="235"/>
      <c r="AI51" s="235"/>
      <c r="AJ51" s="235"/>
      <c r="AK51" s="235"/>
      <c r="AL51" s="235"/>
      <c r="AM51" s="235"/>
      <c r="AN51" s="234">
        <f>ROUND(SUM($AG$51,$AT$51),2)</f>
        <v>0</v>
      </c>
      <c r="AO51" s="235"/>
      <c r="AP51" s="235"/>
      <c r="AQ51" s="68"/>
      <c r="AR51" s="50"/>
      <c r="AS51" s="69">
        <f>ROUND(SUM($AS$52:$AS$60),2)</f>
        <v>0</v>
      </c>
      <c r="AT51" s="70">
        <f>ROUND(SUM($AV$51:$AW$51),2)</f>
        <v>0</v>
      </c>
      <c r="AU51" s="71">
        <f>ROUND(SUM($AU$52:$AU$60),5)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ROUND(SUM($AZ$52:$AZ$60),2)</f>
        <v>0</v>
      </c>
      <c r="BA51" s="70">
        <f>ROUND(SUM($BA$52:$BA$60),2)</f>
        <v>0</v>
      </c>
      <c r="BB51" s="70">
        <f>ROUND(SUM($BB$52:$BB$60),2)</f>
        <v>0</v>
      </c>
      <c r="BC51" s="70">
        <f>ROUND(SUM($BC$52:$BC$60),2)</f>
        <v>0</v>
      </c>
      <c r="BD51" s="72">
        <f>ROUND(SUM($BD$52:$BD$60),2)</f>
        <v>0</v>
      </c>
      <c r="BS51" s="47" t="s">
        <v>72</v>
      </c>
      <c r="BT51" s="47" t="s">
        <v>73</v>
      </c>
      <c r="BU51" s="73" t="s">
        <v>74</v>
      </c>
      <c r="BV51" s="47" t="s">
        <v>75</v>
      </c>
      <c r="BW51" s="47" t="s">
        <v>4</v>
      </c>
      <c r="BX51" s="47" t="s">
        <v>76</v>
      </c>
    </row>
    <row r="52" spans="1:91" s="74" customFormat="1" ht="28.5" customHeight="1">
      <c r="A52" s="240" t="s">
        <v>1256</v>
      </c>
      <c r="B52" s="75"/>
      <c r="C52" s="76"/>
      <c r="D52" s="232" t="s">
        <v>77</v>
      </c>
      <c r="E52" s="233"/>
      <c r="F52" s="233"/>
      <c r="G52" s="233"/>
      <c r="H52" s="233"/>
      <c r="I52" s="76"/>
      <c r="J52" s="232" t="s">
        <v>78</v>
      </c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0">
        <f>'SO 000 - Nestavební náklady'!$J$27</f>
        <v>0</v>
      </c>
      <c r="AH52" s="231"/>
      <c r="AI52" s="231"/>
      <c r="AJ52" s="231"/>
      <c r="AK52" s="231"/>
      <c r="AL52" s="231"/>
      <c r="AM52" s="231"/>
      <c r="AN52" s="230">
        <f>ROUND(SUM($AG$52,$AT$52),2)</f>
        <v>0</v>
      </c>
      <c r="AO52" s="231"/>
      <c r="AP52" s="231"/>
      <c r="AQ52" s="77" t="s">
        <v>79</v>
      </c>
      <c r="AR52" s="78"/>
      <c r="AS52" s="79">
        <v>0</v>
      </c>
      <c r="AT52" s="80">
        <f>ROUND(SUM($AV$52:$AW$52),2)</f>
        <v>0</v>
      </c>
      <c r="AU52" s="81">
        <f>'SO 000 - Nestavební náklady'!$P$79</f>
        <v>0</v>
      </c>
      <c r="AV52" s="80">
        <f>'SO 000 - Nestavební náklady'!$J$30</f>
        <v>0</v>
      </c>
      <c r="AW52" s="80">
        <f>'SO 000 - Nestavební náklady'!$J$31</f>
        <v>0</v>
      </c>
      <c r="AX52" s="80">
        <f>'SO 000 - Nestavební náklady'!$J$32</f>
        <v>0</v>
      </c>
      <c r="AY52" s="80">
        <f>'SO 000 - Nestavební náklady'!$J$33</f>
        <v>0</v>
      </c>
      <c r="AZ52" s="80">
        <f>'SO 000 - Nestavební náklady'!$F$30</f>
        <v>0</v>
      </c>
      <c r="BA52" s="80">
        <f>'SO 000 - Nestavební náklady'!$F$31</f>
        <v>0</v>
      </c>
      <c r="BB52" s="80">
        <f>'SO 000 - Nestavební náklady'!$F$32</f>
        <v>0</v>
      </c>
      <c r="BC52" s="80">
        <f>'SO 000 - Nestavební náklady'!$F$33</f>
        <v>0</v>
      </c>
      <c r="BD52" s="82">
        <f>'SO 000 - Nestavební náklady'!$F$34</f>
        <v>0</v>
      </c>
      <c r="BT52" s="74" t="s">
        <v>20</v>
      </c>
      <c r="BV52" s="74" t="s">
        <v>75</v>
      </c>
      <c r="BW52" s="74" t="s">
        <v>80</v>
      </c>
      <c r="BX52" s="74" t="s">
        <v>4</v>
      </c>
      <c r="CM52" s="74" t="s">
        <v>81</v>
      </c>
    </row>
    <row r="53" spans="1:91" s="74" customFormat="1" ht="28.5" customHeight="1">
      <c r="A53" s="240" t="s">
        <v>1256</v>
      </c>
      <c r="B53" s="75"/>
      <c r="C53" s="76"/>
      <c r="D53" s="232" t="s">
        <v>82</v>
      </c>
      <c r="E53" s="233"/>
      <c r="F53" s="233"/>
      <c r="G53" s="233"/>
      <c r="H53" s="233"/>
      <c r="I53" s="76"/>
      <c r="J53" s="232" t="s">
        <v>83</v>
      </c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0">
        <f>'SO 101 - Chodníky a mlato...'!$J$27</f>
        <v>0</v>
      </c>
      <c r="AH53" s="231"/>
      <c r="AI53" s="231"/>
      <c r="AJ53" s="231"/>
      <c r="AK53" s="231"/>
      <c r="AL53" s="231"/>
      <c r="AM53" s="231"/>
      <c r="AN53" s="230">
        <f>ROUND(SUM($AG$53,$AT$53),2)</f>
        <v>0</v>
      </c>
      <c r="AO53" s="231"/>
      <c r="AP53" s="231"/>
      <c r="AQ53" s="77" t="s">
        <v>79</v>
      </c>
      <c r="AR53" s="78"/>
      <c r="AS53" s="79">
        <v>0</v>
      </c>
      <c r="AT53" s="80">
        <f>ROUND(SUM($AV$53:$AW$53),2)</f>
        <v>0</v>
      </c>
      <c r="AU53" s="81">
        <f>'SO 101 - Chodníky a mlato...'!$P$84</f>
        <v>0</v>
      </c>
      <c r="AV53" s="80">
        <f>'SO 101 - Chodníky a mlato...'!$J$30</f>
        <v>0</v>
      </c>
      <c r="AW53" s="80">
        <f>'SO 101 - Chodníky a mlato...'!$J$31</f>
        <v>0</v>
      </c>
      <c r="AX53" s="80">
        <f>'SO 101 - Chodníky a mlato...'!$J$32</f>
        <v>0</v>
      </c>
      <c r="AY53" s="80">
        <f>'SO 101 - Chodníky a mlato...'!$J$33</f>
        <v>0</v>
      </c>
      <c r="AZ53" s="80">
        <f>'SO 101 - Chodníky a mlato...'!$F$30</f>
        <v>0</v>
      </c>
      <c r="BA53" s="80">
        <f>'SO 101 - Chodníky a mlato...'!$F$31</f>
        <v>0</v>
      </c>
      <c r="BB53" s="80">
        <f>'SO 101 - Chodníky a mlato...'!$F$32</f>
        <v>0</v>
      </c>
      <c r="BC53" s="80">
        <f>'SO 101 - Chodníky a mlato...'!$F$33</f>
        <v>0</v>
      </c>
      <c r="BD53" s="82">
        <f>'SO 101 - Chodníky a mlato...'!$F$34</f>
        <v>0</v>
      </c>
      <c r="BT53" s="74" t="s">
        <v>20</v>
      </c>
      <c r="BV53" s="74" t="s">
        <v>75</v>
      </c>
      <c r="BW53" s="74" t="s">
        <v>84</v>
      </c>
      <c r="BX53" s="74" t="s">
        <v>4</v>
      </c>
      <c r="CM53" s="74" t="s">
        <v>81</v>
      </c>
    </row>
    <row r="54" spans="1:91" s="74" customFormat="1" ht="28.5" customHeight="1">
      <c r="A54" s="240" t="s">
        <v>1256</v>
      </c>
      <c r="B54" s="75"/>
      <c r="C54" s="76"/>
      <c r="D54" s="232" t="s">
        <v>85</v>
      </c>
      <c r="E54" s="233"/>
      <c r="F54" s="233"/>
      <c r="G54" s="233"/>
      <c r="H54" s="233"/>
      <c r="I54" s="76"/>
      <c r="J54" s="232" t="s">
        <v>86</v>
      </c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0">
        <f>'SO 102 - Komunikace a zpe...'!$J$27</f>
        <v>0</v>
      </c>
      <c r="AH54" s="231"/>
      <c r="AI54" s="231"/>
      <c r="AJ54" s="231"/>
      <c r="AK54" s="231"/>
      <c r="AL54" s="231"/>
      <c r="AM54" s="231"/>
      <c r="AN54" s="230">
        <f>ROUND(SUM($AG$54,$AT$54),2)</f>
        <v>0</v>
      </c>
      <c r="AO54" s="231"/>
      <c r="AP54" s="231"/>
      <c r="AQ54" s="77" t="s">
        <v>79</v>
      </c>
      <c r="AR54" s="78"/>
      <c r="AS54" s="79">
        <v>0</v>
      </c>
      <c r="AT54" s="80">
        <f>ROUND(SUM($AV$54:$AW$54),2)</f>
        <v>0</v>
      </c>
      <c r="AU54" s="81">
        <f>'SO 102 - Komunikace a zpe...'!$P$87</f>
        <v>0</v>
      </c>
      <c r="AV54" s="80">
        <f>'SO 102 - Komunikace a zpe...'!$J$30</f>
        <v>0</v>
      </c>
      <c r="AW54" s="80">
        <f>'SO 102 - Komunikace a zpe...'!$J$31</f>
        <v>0</v>
      </c>
      <c r="AX54" s="80">
        <f>'SO 102 - Komunikace a zpe...'!$J$32</f>
        <v>0</v>
      </c>
      <c r="AY54" s="80">
        <f>'SO 102 - Komunikace a zpe...'!$J$33</f>
        <v>0</v>
      </c>
      <c r="AZ54" s="80">
        <f>'SO 102 - Komunikace a zpe...'!$F$30</f>
        <v>0</v>
      </c>
      <c r="BA54" s="80">
        <f>'SO 102 - Komunikace a zpe...'!$F$31</f>
        <v>0</v>
      </c>
      <c r="BB54" s="80">
        <f>'SO 102 - Komunikace a zpe...'!$F$32</f>
        <v>0</v>
      </c>
      <c r="BC54" s="80">
        <f>'SO 102 - Komunikace a zpe...'!$F$33</f>
        <v>0</v>
      </c>
      <c r="BD54" s="82">
        <f>'SO 102 - Komunikace a zpe...'!$F$34</f>
        <v>0</v>
      </c>
      <c r="BT54" s="74" t="s">
        <v>20</v>
      </c>
      <c r="BV54" s="74" t="s">
        <v>75</v>
      </c>
      <c r="BW54" s="74" t="s">
        <v>87</v>
      </c>
      <c r="BX54" s="74" t="s">
        <v>4</v>
      </c>
      <c r="CM54" s="74" t="s">
        <v>81</v>
      </c>
    </row>
    <row r="55" spans="1:91" s="74" customFormat="1" ht="28.5" customHeight="1">
      <c r="A55" s="240" t="s">
        <v>1256</v>
      </c>
      <c r="B55" s="75"/>
      <c r="C55" s="76"/>
      <c r="D55" s="232" t="s">
        <v>88</v>
      </c>
      <c r="E55" s="233"/>
      <c r="F55" s="233"/>
      <c r="G55" s="233"/>
      <c r="H55" s="233"/>
      <c r="I55" s="76"/>
      <c r="J55" s="232" t="s">
        <v>89</v>
      </c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0">
        <f>'SO 401 - Veřejné osvětlení'!$J$27</f>
        <v>0</v>
      </c>
      <c r="AH55" s="231"/>
      <c r="AI55" s="231"/>
      <c r="AJ55" s="231"/>
      <c r="AK55" s="231"/>
      <c r="AL55" s="231"/>
      <c r="AM55" s="231"/>
      <c r="AN55" s="230">
        <f>ROUND(SUM($AG$55,$AT$55),2)</f>
        <v>0</v>
      </c>
      <c r="AO55" s="231"/>
      <c r="AP55" s="231"/>
      <c r="AQ55" s="77" t="s">
        <v>79</v>
      </c>
      <c r="AR55" s="78"/>
      <c r="AS55" s="79">
        <v>0</v>
      </c>
      <c r="AT55" s="80">
        <f>ROUND(SUM($AV$55:$AW$55),2)</f>
        <v>0</v>
      </c>
      <c r="AU55" s="81">
        <f>'SO 401 - Veřejné osvětlení'!$P$84</f>
        <v>0</v>
      </c>
      <c r="AV55" s="80">
        <f>'SO 401 - Veřejné osvětlení'!$J$30</f>
        <v>0</v>
      </c>
      <c r="AW55" s="80">
        <f>'SO 401 - Veřejné osvětlení'!$J$31</f>
        <v>0</v>
      </c>
      <c r="AX55" s="80">
        <f>'SO 401 - Veřejné osvětlení'!$J$32</f>
        <v>0</v>
      </c>
      <c r="AY55" s="80">
        <f>'SO 401 - Veřejné osvětlení'!$J$33</f>
        <v>0</v>
      </c>
      <c r="AZ55" s="80">
        <f>'SO 401 - Veřejné osvětlení'!$F$30</f>
        <v>0</v>
      </c>
      <c r="BA55" s="80">
        <f>'SO 401 - Veřejné osvětlení'!$F$31</f>
        <v>0</v>
      </c>
      <c r="BB55" s="80">
        <f>'SO 401 - Veřejné osvětlení'!$F$32</f>
        <v>0</v>
      </c>
      <c r="BC55" s="80">
        <f>'SO 401 - Veřejné osvětlení'!$F$33</f>
        <v>0</v>
      </c>
      <c r="BD55" s="82">
        <f>'SO 401 - Veřejné osvětlení'!$F$34</f>
        <v>0</v>
      </c>
      <c r="BT55" s="74" t="s">
        <v>20</v>
      </c>
      <c r="BV55" s="74" t="s">
        <v>75</v>
      </c>
      <c r="BW55" s="74" t="s">
        <v>90</v>
      </c>
      <c r="BX55" s="74" t="s">
        <v>4</v>
      </c>
      <c r="CM55" s="74" t="s">
        <v>81</v>
      </c>
    </row>
    <row r="56" spans="1:91" s="74" customFormat="1" ht="28.5" customHeight="1">
      <c r="A56" s="240" t="s">
        <v>1256</v>
      </c>
      <c r="B56" s="75"/>
      <c r="C56" s="76"/>
      <c r="D56" s="232" t="s">
        <v>91</v>
      </c>
      <c r="E56" s="233"/>
      <c r="F56" s="233"/>
      <c r="G56" s="233"/>
      <c r="H56" s="233"/>
      <c r="I56" s="76"/>
      <c r="J56" s="232" t="s">
        <v>92</v>
      </c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0">
        <f>'SO 402 - Rozvody NN'!$J$27</f>
        <v>0</v>
      </c>
      <c r="AH56" s="231"/>
      <c r="AI56" s="231"/>
      <c r="AJ56" s="231"/>
      <c r="AK56" s="231"/>
      <c r="AL56" s="231"/>
      <c r="AM56" s="231"/>
      <c r="AN56" s="230">
        <f>ROUND(SUM($AG$56,$AT$56),2)</f>
        <v>0</v>
      </c>
      <c r="AO56" s="231"/>
      <c r="AP56" s="231"/>
      <c r="AQ56" s="77" t="s">
        <v>79</v>
      </c>
      <c r="AR56" s="78"/>
      <c r="AS56" s="79">
        <v>0</v>
      </c>
      <c r="AT56" s="80">
        <f>ROUND(SUM($AV$56:$AW$56),2)</f>
        <v>0</v>
      </c>
      <c r="AU56" s="81">
        <f>'SO 402 - Rozvody NN'!$P$86</f>
        <v>0</v>
      </c>
      <c r="AV56" s="80">
        <f>'SO 402 - Rozvody NN'!$J$30</f>
        <v>0</v>
      </c>
      <c r="AW56" s="80">
        <f>'SO 402 - Rozvody NN'!$J$31</f>
        <v>0</v>
      </c>
      <c r="AX56" s="80">
        <f>'SO 402 - Rozvody NN'!$J$32</f>
        <v>0</v>
      </c>
      <c r="AY56" s="80">
        <f>'SO 402 - Rozvody NN'!$J$33</f>
        <v>0</v>
      </c>
      <c r="AZ56" s="80">
        <f>'SO 402 - Rozvody NN'!$F$30</f>
        <v>0</v>
      </c>
      <c r="BA56" s="80">
        <f>'SO 402 - Rozvody NN'!$F$31</f>
        <v>0</v>
      </c>
      <c r="BB56" s="80">
        <f>'SO 402 - Rozvody NN'!$F$32</f>
        <v>0</v>
      </c>
      <c r="BC56" s="80">
        <f>'SO 402 - Rozvody NN'!$F$33</f>
        <v>0</v>
      </c>
      <c r="BD56" s="82">
        <f>'SO 402 - Rozvody NN'!$F$34</f>
        <v>0</v>
      </c>
      <c r="BT56" s="74" t="s">
        <v>20</v>
      </c>
      <c r="BV56" s="74" t="s">
        <v>75</v>
      </c>
      <c r="BW56" s="74" t="s">
        <v>93</v>
      </c>
      <c r="BX56" s="74" t="s">
        <v>4</v>
      </c>
      <c r="CM56" s="74" t="s">
        <v>81</v>
      </c>
    </row>
    <row r="57" spans="1:91" s="74" customFormat="1" ht="28.5" customHeight="1">
      <c r="A57" s="240" t="s">
        <v>1256</v>
      </c>
      <c r="B57" s="75"/>
      <c r="C57" s="76"/>
      <c r="D57" s="232" t="s">
        <v>94</v>
      </c>
      <c r="E57" s="233"/>
      <c r="F57" s="233"/>
      <c r="G57" s="233"/>
      <c r="H57" s="233"/>
      <c r="I57" s="76"/>
      <c r="J57" s="232" t="s">
        <v>95</v>
      </c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0">
        <f>'SO 403 - Přeložka parkova...'!$J$27</f>
        <v>0</v>
      </c>
      <c r="AH57" s="231"/>
      <c r="AI57" s="231"/>
      <c r="AJ57" s="231"/>
      <c r="AK57" s="231"/>
      <c r="AL57" s="231"/>
      <c r="AM57" s="231"/>
      <c r="AN57" s="230">
        <f>ROUND(SUM($AG$57,$AT$57),2)</f>
        <v>0</v>
      </c>
      <c r="AO57" s="231"/>
      <c r="AP57" s="231"/>
      <c r="AQ57" s="77" t="s">
        <v>79</v>
      </c>
      <c r="AR57" s="78"/>
      <c r="AS57" s="79">
        <v>0</v>
      </c>
      <c r="AT57" s="80">
        <f>ROUND(SUM($AV$57:$AW$57),2)</f>
        <v>0</v>
      </c>
      <c r="AU57" s="81">
        <f>'SO 403 - Přeložka parkova...'!$P$80</f>
        <v>0</v>
      </c>
      <c r="AV57" s="80">
        <f>'SO 403 - Přeložka parkova...'!$J$30</f>
        <v>0</v>
      </c>
      <c r="AW57" s="80">
        <f>'SO 403 - Přeložka parkova...'!$J$31</f>
        <v>0</v>
      </c>
      <c r="AX57" s="80">
        <f>'SO 403 - Přeložka parkova...'!$J$32</f>
        <v>0</v>
      </c>
      <c r="AY57" s="80">
        <f>'SO 403 - Přeložka parkova...'!$J$33</f>
        <v>0</v>
      </c>
      <c r="AZ57" s="80">
        <f>'SO 403 - Přeložka parkova...'!$F$30</f>
        <v>0</v>
      </c>
      <c r="BA57" s="80">
        <f>'SO 403 - Přeložka parkova...'!$F$31</f>
        <v>0</v>
      </c>
      <c r="BB57" s="80">
        <f>'SO 403 - Přeložka parkova...'!$F$32</f>
        <v>0</v>
      </c>
      <c r="BC57" s="80">
        <f>'SO 403 - Přeložka parkova...'!$F$33</f>
        <v>0</v>
      </c>
      <c r="BD57" s="82">
        <f>'SO 403 - Přeložka parkova...'!$F$34</f>
        <v>0</v>
      </c>
      <c r="BT57" s="74" t="s">
        <v>20</v>
      </c>
      <c r="BV57" s="74" t="s">
        <v>75</v>
      </c>
      <c r="BW57" s="74" t="s">
        <v>96</v>
      </c>
      <c r="BX57" s="74" t="s">
        <v>4</v>
      </c>
      <c r="CM57" s="74" t="s">
        <v>81</v>
      </c>
    </row>
    <row r="58" spans="1:91" s="74" customFormat="1" ht="28.5" customHeight="1">
      <c r="A58" s="240" t="s">
        <v>1256</v>
      </c>
      <c r="B58" s="75"/>
      <c r="C58" s="76"/>
      <c r="D58" s="232" t="s">
        <v>97</v>
      </c>
      <c r="E58" s="233"/>
      <c r="F58" s="233"/>
      <c r="G58" s="233"/>
      <c r="H58" s="233"/>
      <c r="I58" s="76"/>
      <c r="J58" s="232" t="s">
        <v>98</v>
      </c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0">
        <f>'SO 801 - Vegetační úpravy'!$J$27</f>
        <v>0</v>
      </c>
      <c r="AH58" s="231"/>
      <c r="AI58" s="231"/>
      <c r="AJ58" s="231"/>
      <c r="AK58" s="231"/>
      <c r="AL58" s="231"/>
      <c r="AM58" s="231"/>
      <c r="AN58" s="230">
        <f>ROUND(SUM($AG$58,$AT$58),2)</f>
        <v>0</v>
      </c>
      <c r="AO58" s="231"/>
      <c r="AP58" s="231"/>
      <c r="AQ58" s="77" t="s">
        <v>79</v>
      </c>
      <c r="AR58" s="78"/>
      <c r="AS58" s="79">
        <v>0</v>
      </c>
      <c r="AT58" s="80">
        <f>ROUND(SUM($AV$58:$AW$58),2)</f>
        <v>0</v>
      </c>
      <c r="AU58" s="81">
        <f>'SO 801 - Vegetační úpravy'!$P$79</f>
        <v>0</v>
      </c>
      <c r="AV58" s="80">
        <f>'SO 801 - Vegetační úpravy'!$J$30</f>
        <v>0</v>
      </c>
      <c r="AW58" s="80">
        <f>'SO 801 - Vegetační úpravy'!$J$31</f>
        <v>0</v>
      </c>
      <c r="AX58" s="80">
        <f>'SO 801 - Vegetační úpravy'!$J$32</f>
        <v>0</v>
      </c>
      <c r="AY58" s="80">
        <f>'SO 801 - Vegetační úpravy'!$J$33</f>
        <v>0</v>
      </c>
      <c r="AZ58" s="80">
        <f>'SO 801 - Vegetační úpravy'!$F$30</f>
        <v>0</v>
      </c>
      <c r="BA58" s="80">
        <f>'SO 801 - Vegetační úpravy'!$F$31</f>
        <v>0</v>
      </c>
      <c r="BB58" s="80">
        <f>'SO 801 - Vegetační úpravy'!$F$32</f>
        <v>0</v>
      </c>
      <c r="BC58" s="80">
        <f>'SO 801 - Vegetační úpravy'!$F$33</f>
        <v>0</v>
      </c>
      <c r="BD58" s="82">
        <f>'SO 801 - Vegetační úpravy'!$F$34</f>
        <v>0</v>
      </c>
      <c r="BT58" s="74" t="s">
        <v>20</v>
      </c>
      <c r="BV58" s="74" t="s">
        <v>75</v>
      </c>
      <c r="BW58" s="74" t="s">
        <v>99</v>
      </c>
      <c r="BX58" s="74" t="s">
        <v>4</v>
      </c>
      <c r="CM58" s="74" t="s">
        <v>81</v>
      </c>
    </row>
    <row r="59" spans="1:91" s="74" customFormat="1" ht="28.5" customHeight="1">
      <c r="A59" s="240" t="s">
        <v>1256</v>
      </c>
      <c r="B59" s="75"/>
      <c r="C59" s="76"/>
      <c r="D59" s="232" t="s">
        <v>100</v>
      </c>
      <c r="E59" s="233"/>
      <c r="F59" s="233"/>
      <c r="G59" s="233"/>
      <c r="H59" s="233"/>
      <c r="I59" s="76"/>
      <c r="J59" s="232" t="s">
        <v>101</v>
      </c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0">
        <f>'SO 802 - Vegetační úpravy...'!$J$27</f>
        <v>0</v>
      </c>
      <c r="AH59" s="231"/>
      <c r="AI59" s="231"/>
      <c r="AJ59" s="231"/>
      <c r="AK59" s="231"/>
      <c r="AL59" s="231"/>
      <c r="AM59" s="231"/>
      <c r="AN59" s="230">
        <f>ROUND(SUM($AG$59,$AT$59),2)</f>
        <v>0</v>
      </c>
      <c r="AO59" s="231"/>
      <c r="AP59" s="231"/>
      <c r="AQ59" s="77" t="s">
        <v>79</v>
      </c>
      <c r="AR59" s="78"/>
      <c r="AS59" s="79">
        <v>0</v>
      </c>
      <c r="AT59" s="80">
        <f>ROUND(SUM($AV$59:$AW$59),2)</f>
        <v>0</v>
      </c>
      <c r="AU59" s="81">
        <f>'SO 802 - Vegetační úpravy...'!$P$78</f>
        <v>0</v>
      </c>
      <c r="AV59" s="80">
        <f>'SO 802 - Vegetační úpravy...'!$J$30</f>
        <v>0</v>
      </c>
      <c r="AW59" s="80">
        <f>'SO 802 - Vegetační úpravy...'!$J$31</f>
        <v>0</v>
      </c>
      <c r="AX59" s="80">
        <f>'SO 802 - Vegetační úpravy...'!$J$32</f>
        <v>0</v>
      </c>
      <c r="AY59" s="80">
        <f>'SO 802 - Vegetační úpravy...'!$J$33</f>
        <v>0</v>
      </c>
      <c r="AZ59" s="80">
        <f>'SO 802 - Vegetační úpravy...'!$F$30</f>
        <v>0</v>
      </c>
      <c r="BA59" s="80">
        <f>'SO 802 - Vegetační úpravy...'!$F$31</f>
        <v>0</v>
      </c>
      <c r="BB59" s="80">
        <f>'SO 802 - Vegetační úpravy...'!$F$32</f>
        <v>0</v>
      </c>
      <c r="BC59" s="80">
        <f>'SO 802 - Vegetační úpravy...'!$F$33</f>
        <v>0</v>
      </c>
      <c r="BD59" s="82">
        <f>'SO 802 - Vegetační úpravy...'!$F$34</f>
        <v>0</v>
      </c>
      <c r="BT59" s="74" t="s">
        <v>20</v>
      </c>
      <c r="BV59" s="74" t="s">
        <v>75</v>
      </c>
      <c r="BW59" s="74" t="s">
        <v>102</v>
      </c>
      <c r="BX59" s="74" t="s">
        <v>4</v>
      </c>
      <c r="CM59" s="74" t="s">
        <v>81</v>
      </c>
    </row>
    <row r="60" spans="1:91" s="74" customFormat="1" ht="28.5" customHeight="1">
      <c r="A60" s="240" t="s">
        <v>1256</v>
      </c>
      <c r="B60" s="75"/>
      <c r="C60" s="76"/>
      <c r="D60" s="232" t="s">
        <v>103</v>
      </c>
      <c r="E60" s="233"/>
      <c r="F60" s="233"/>
      <c r="G60" s="233"/>
      <c r="H60" s="233"/>
      <c r="I60" s="76"/>
      <c r="J60" s="232" t="s">
        <v>104</v>
      </c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0">
        <f>'SO 901 - Mobiliář'!$J$27</f>
        <v>0</v>
      </c>
      <c r="AH60" s="231"/>
      <c r="AI60" s="231"/>
      <c r="AJ60" s="231"/>
      <c r="AK60" s="231"/>
      <c r="AL60" s="231"/>
      <c r="AM60" s="231"/>
      <c r="AN60" s="230">
        <f>ROUND(SUM($AG$60,$AT$60),2)</f>
        <v>0</v>
      </c>
      <c r="AO60" s="231"/>
      <c r="AP60" s="231"/>
      <c r="AQ60" s="77" t="s">
        <v>79</v>
      </c>
      <c r="AR60" s="78"/>
      <c r="AS60" s="83">
        <v>0</v>
      </c>
      <c r="AT60" s="84">
        <f>ROUND(SUM($AV$60:$AW$60),2)</f>
        <v>0</v>
      </c>
      <c r="AU60" s="85">
        <f>'SO 901 - Mobiliář'!$P$79</f>
        <v>0</v>
      </c>
      <c r="AV60" s="84">
        <f>'SO 901 - Mobiliář'!$J$30</f>
        <v>0</v>
      </c>
      <c r="AW60" s="84">
        <f>'SO 901 - Mobiliář'!$J$31</f>
        <v>0</v>
      </c>
      <c r="AX60" s="84">
        <f>'SO 901 - Mobiliář'!$J$32</f>
        <v>0</v>
      </c>
      <c r="AY60" s="84">
        <f>'SO 901 - Mobiliář'!$J$33</f>
        <v>0</v>
      </c>
      <c r="AZ60" s="84">
        <f>'SO 901 - Mobiliář'!$F$30</f>
        <v>0</v>
      </c>
      <c r="BA60" s="84">
        <f>'SO 901 - Mobiliář'!$F$31</f>
        <v>0</v>
      </c>
      <c r="BB60" s="84">
        <f>'SO 901 - Mobiliář'!$F$32</f>
        <v>0</v>
      </c>
      <c r="BC60" s="84">
        <f>'SO 901 - Mobiliář'!$F$33</f>
        <v>0</v>
      </c>
      <c r="BD60" s="86">
        <f>'SO 901 - Mobiliář'!$F$34</f>
        <v>0</v>
      </c>
      <c r="BT60" s="74" t="s">
        <v>20</v>
      </c>
      <c r="BV60" s="74" t="s">
        <v>75</v>
      </c>
      <c r="BW60" s="74" t="s">
        <v>105</v>
      </c>
      <c r="BX60" s="74" t="s">
        <v>4</v>
      </c>
      <c r="CM60" s="74" t="s">
        <v>81</v>
      </c>
    </row>
    <row r="61" spans="2:44" s="6" customFormat="1" ht="30.75" customHeight="1"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43"/>
    </row>
    <row r="62" spans="2:44" s="6" customFormat="1" ht="7.5" customHeight="1"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43"/>
    </row>
  </sheetData>
  <sheetProtection password="CC35" sheet="1" objects="1" scenarios="1" formatColumns="0" formatRows="0" sort="0" autoFilter="0"/>
  <mergeCells count="73">
    <mergeCell ref="AR2:BE2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00 - Nestavební náklady'!C2" tooltip="SO 000 - Nestavební náklady" display="/"/>
    <hyperlink ref="A53" location="'SO 101 - Chodníky a mlato...'!C2" tooltip="SO 101 - Chodníky a mlato..." display="/"/>
    <hyperlink ref="A54" location="'SO 102 - Komunikace a zpe...'!C2" tooltip="SO 102 - Komunikace a zpe..." display="/"/>
    <hyperlink ref="A55" location="'SO 401 - Veřejné osvětlení'!C2" tooltip="SO 401 - Veřejné osvětlení" display="/"/>
    <hyperlink ref="A56" location="'SO 402 - Rozvody NN'!C2" tooltip="SO 402 - Rozvody NN" display="/"/>
    <hyperlink ref="A57" location="'SO 403 - Přeložka parkova...'!C2" tooltip="SO 403 - Přeložka parkova..." display="/"/>
    <hyperlink ref="A58" location="'SO 801 - Vegetační úpravy'!C2" tooltip="SO 801 - Vegetační úpravy" display="/"/>
    <hyperlink ref="A59" location="'SO 802 - Vegetační úpravy...'!C2" tooltip="SO 802 - Vegetační úpravy..." display="/"/>
    <hyperlink ref="A60" location="'SO 901 - Mobiliář'!C2" tooltip="SO 901 - Mobiliář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2"/>
      <c r="C1" s="242"/>
      <c r="D1" s="241" t="s">
        <v>1</v>
      </c>
      <c r="E1" s="242"/>
      <c r="F1" s="243" t="s">
        <v>1257</v>
      </c>
      <c r="G1" s="248" t="s">
        <v>1258</v>
      </c>
      <c r="H1" s="248"/>
      <c r="I1" s="242"/>
      <c r="J1" s="243" t="s">
        <v>1259</v>
      </c>
      <c r="K1" s="241" t="s">
        <v>106</v>
      </c>
      <c r="L1" s="243" t="s">
        <v>1260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6"/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2" t="s">
        <v>105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81</v>
      </c>
    </row>
    <row r="4" spans="2:46" s="2" customFormat="1" ht="37.5" customHeight="1">
      <c r="B4" s="10"/>
      <c r="C4" s="11"/>
      <c r="D4" s="12" t="s">
        <v>107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7" t="str">
        <f>'Rekapitulace stavby'!$K$6</f>
        <v>Revitalizace horní části Vratislavova náměstí v Novém Městě na Moravě</v>
      </c>
      <c r="F7" s="205"/>
      <c r="G7" s="205"/>
      <c r="H7" s="205"/>
      <c r="J7" s="11"/>
      <c r="K7" s="13"/>
    </row>
    <row r="8" spans="2:11" s="6" customFormat="1" ht="15.75" customHeight="1">
      <c r="B8" s="23"/>
      <c r="C8" s="24"/>
      <c r="D8" s="19" t="s">
        <v>108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20" t="s">
        <v>1216</v>
      </c>
      <c r="F9" s="212"/>
      <c r="G9" s="212"/>
      <c r="H9" s="21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110</v>
      </c>
      <c r="G12" s="24"/>
      <c r="H12" s="24"/>
      <c r="I12" s="88" t="s">
        <v>23</v>
      </c>
      <c r="J12" s="52" t="str">
        <f>'Rekapitulace stavby'!$AN$8</f>
        <v>06.03.2014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 t="str">
        <f>IF('Rekapitulace stavby'!$AN$10="","",'Rekapitulace stavby'!$AN$10)</f>
        <v>00294900</v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Město Nové Město na Moravě</v>
      </c>
      <c r="F15" s="24"/>
      <c r="G15" s="24"/>
      <c r="H15" s="24"/>
      <c r="I15" s="88" t="s">
        <v>31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32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34</v>
      </c>
      <c r="E20" s="24"/>
      <c r="F20" s="24"/>
      <c r="G20" s="24"/>
      <c r="H20" s="24"/>
      <c r="I20" s="88" t="s">
        <v>28</v>
      </c>
      <c r="J20" s="17" t="str">
        <f>IF('Rekapitulace stavby'!$AN$16="","",'Rekapitulace stavby'!$AN$16)</f>
        <v>87669455</v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Ing. Šárka Vrbová</v>
      </c>
      <c r="F21" s="24"/>
      <c r="G21" s="24"/>
      <c r="H21" s="24"/>
      <c r="I21" s="88" t="s">
        <v>31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38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8"/>
      <c r="F24" s="238"/>
      <c r="G24" s="238"/>
      <c r="H24" s="238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39</v>
      </c>
      <c r="E27" s="24"/>
      <c r="F27" s="24"/>
      <c r="G27" s="24"/>
      <c r="H27" s="24"/>
      <c r="J27" s="67">
        <f>ROUND($J$79,2)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41</v>
      </c>
      <c r="G29" s="24"/>
      <c r="H29" s="24"/>
      <c r="I29" s="95" t="s">
        <v>40</v>
      </c>
      <c r="J29" s="28" t="s">
        <v>42</v>
      </c>
      <c r="K29" s="27"/>
    </row>
    <row r="30" spans="2:11" s="6" customFormat="1" ht="15" customHeight="1">
      <c r="B30" s="23"/>
      <c r="C30" s="24"/>
      <c r="D30" s="30" t="s">
        <v>43</v>
      </c>
      <c r="E30" s="30" t="s">
        <v>44</v>
      </c>
      <c r="F30" s="96">
        <f>ROUND(SUM($BE$79:$BE$107),2)</f>
        <v>0</v>
      </c>
      <c r="G30" s="24"/>
      <c r="H30" s="24"/>
      <c r="I30" s="97">
        <v>0.21</v>
      </c>
      <c r="J30" s="96">
        <f>ROUND(SUM($BE$79:$BE$107)*$I$30,2)</f>
        <v>0</v>
      </c>
      <c r="K30" s="27"/>
    </row>
    <row r="31" spans="2:11" s="6" customFormat="1" ht="15" customHeight="1">
      <c r="B31" s="23"/>
      <c r="C31" s="24"/>
      <c r="D31" s="24"/>
      <c r="E31" s="30" t="s">
        <v>45</v>
      </c>
      <c r="F31" s="96">
        <f>ROUND(SUM($BF$79:$BF$107),2)</f>
        <v>0</v>
      </c>
      <c r="G31" s="24"/>
      <c r="H31" s="24"/>
      <c r="I31" s="97">
        <v>0.15</v>
      </c>
      <c r="J31" s="96">
        <f>ROUND(SUM($BF$79:$BF$107)*$I$31,2)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46</v>
      </c>
      <c r="F32" s="96">
        <f>ROUND(SUM($BG$79:$BG$107),2)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47</v>
      </c>
      <c r="F33" s="96">
        <f>ROUND(SUM($BH$79:$BH$107),2)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48</v>
      </c>
      <c r="F34" s="96">
        <f>ROUND(SUM($BI$79:$BI$107),2)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49</v>
      </c>
      <c r="E36" s="34"/>
      <c r="F36" s="34"/>
      <c r="G36" s="98" t="s">
        <v>50</v>
      </c>
      <c r="H36" s="35" t="s">
        <v>51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111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7" t="str">
        <f>$E$7</f>
        <v>Revitalizace horní části Vratislavova náměstí v Novém Městě na Moravě</v>
      </c>
      <c r="F45" s="212"/>
      <c r="G45" s="212"/>
      <c r="H45" s="212"/>
      <c r="J45" s="24"/>
      <c r="K45" s="27"/>
    </row>
    <row r="46" spans="2:11" s="6" customFormat="1" ht="15" customHeight="1">
      <c r="B46" s="23"/>
      <c r="C46" s="19" t="s">
        <v>108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20" t="str">
        <f>$E$9</f>
        <v>SO 901 - Mobiliář</v>
      </c>
      <c r="F47" s="212"/>
      <c r="G47" s="212"/>
      <c r="H47" s="21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 </v>
      </c>
      <c r="G49" s="24"/>
      <c r="H49" s="24"/>
      <c r="I49" s="88" t="s">
        <v>23</v>
      </c>
      <c r="J49" s="52" t="str">
        <f>IF($J$12="","",$J$12)</f>
        <v>06.03.2014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Město Nové Město na Moravě</v>
      </c>
      <c r="G51" s="24"/>
      <c r="H51" s="24"/>
      <c r="I51" s="88" t="s">
        <v>34</v>
      </c>
      <c r="J51" s="17" t="str">
        <f>$E$21</f>
        <v>Ing. Šárka Vrbová</v>
      </c>
      <c r="K51" s="27"/>
    </row>
    <row r="52" spans="2:11" s="6" customFormat="1" ht="15" customHeight="1">
      <c r="B52" s="23"/>
      <c r="C52" s="19" t="s">
        <v>32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112</v>
      </c>
      <c r="D54" s="32"/>
      <c r="E54" s="32"/>
      <c r="F54" s="32"/>
      <c r="G54" s="32"/>
      <c r="H54" s="32"/>
      <c r="I54" s="106"/>
      <c r="J54" s="107" t="s">
        <v>113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114</v>
      </c>
      <c r="D56" s="24"/>
      <c r="E56" s="24"/>
      <c r="F56" s="24"/>
      <c r="G56" s="24"/>
      <c r="H56" s="24"/>
      <c r="J56" s="67">
        <f>ROUND($J$79,2)</f>
        <v>0</v>
      </c>
      <c r="K56" s="27"/>
      <c r="AU56" s="6" t="s">
        <v>115</v>
      </c>
    </row>
    <row r="57" spans="2:11" s="73" customFormat="1" ht="25.5" customHeight="1">
      <c r="B57" s="108"/>
      <c r="C57" s="109"/>
      <c r="D57" s="110" t="s">
        <v>192</v>
      </c>
      <c r="E57" s="110"/>
      <c r="F57" s="110"/>
      <c r="G57" s="110"/>
      <c r="H57" s="110"/>
      <c r="I57" s="111"/>
      <c r="J57" s="112">
        <f>ROUND($J$80,2)</f>
        <v>0</v>
      </c>
      <c r="K57" s="113"/>
    </row>
    <row r="58" spans="2:11" s="114" customFormat="1" ht="21" customHeight="1">
      <c r="B58" s="115"/>
      <c r="C58" s="116"/>
      <c r="D58" s="117" t="s">
        <v>197</v>
      </c>
      <c r="E58" s="117"/>
      <c r="F58" s="117"/>
      <c r="G58" s="117"/>
      <c r="H58" s="117"/>
      <c r="I58" s="118"/>
      <c r="J58" s="119">
        <f>ROUND($J$81,2)</f>
        <v>0</v>
      </c>
      <c r="K58" s="120"/>
    </row>
    <row r="59" spans="2:11" s="114" customFormat="1" ht="21" customHeight="1">
      <c r="B59" s="115"/>
      <c r="C59" s="116"/>
      <c r="D59" s="117" t="s">
        <v>198</v>
      </c>
      <c r="E59" s="117"/>
      <c r="F59" s="117"/>
      <c r="G59" s="117"/>
      <c r="H59" s="117"/>
      <c r="I59" s="118"/>
      <c r="J59" s="119">
        <f>ROUND($J$101,2)</f>
        <v>0</v>
      </c>
      <c r="K59" s="120"/>
    </row>
    <row r="60" spans="2:11" s="6" customFormat="1" ht="22.5" customHeight="1">
      <c r="B60" s="23"/>
      <c r="C60" s="24"/>
      <c r="D60" s="24"/>
      <c r="E60" s="24"/>
      <c r="F60" s="24"/>
      <c r="G60" s="24"/>
      <c r="H60" s="24"/>
      <c r="J60" s="24"/>
      <c r="K60" s="27"/>
    </row>
    <row r="61" spans="2:11" s="6" customFormat="1" ht="7.5" customHeight="1">
      <c r="B61" s="38"/>
      <c r="C61" s="39"/>
      <c r="D61" s="39"/>
      <c r="E61" s="39"/>
      <c r="F61" s="39"/>
      <c r="G61" s="39"/>
      <c r="H61" s="39"/>
      <c r="I61" s="101"/>
      <c r="J61" s="39"/>
      <c r="K61" s="40"/>
    </row>
    <row r="65" spans="2:12" s="6" customFormat="1" ht="7.5" customHeight="1">
      <c r="B65" s="41"/>
      <c r="C65" s="42"/>
      <c r="D65" s="42"/>
      <c r="E65" s="42"/>
      <c r="F65" s="42"/>
      <c r="G65" s="42"/>
      <c r="H65" s="42"/>
      <c r="I65" s="103"/>
      <c r="J65" s="42"/>
      <c r="K65" s="42"/>
      <c r="L65" s="43"/>
    </row>
    <row r="66" spans="2:12" s="6" customFormat="1" ht="37.5" customHeight="1">
      <c r="B66" s="23"/>
      <c r="C66" s="12" t="s">
        <v>119</v>
      </c>
      <c r="D66" s="24"/>
      <c r="E66" s="24"/>
      <c r="F66" s="24"/>
      <c r="G66" s="24"/>
      <c r="H66" s="24"/>
      <c r="J66" s="24"/>
      <c r="K66" s="24"/>
      <c r="L66" s="43"/>
    </row>
    <row r="67" spans="2:12" s="6" customFormat="1" ht="7.5" customHeight="1">
      <c r="B67" s="23"/>
      <c r="C67" s="24"/>
      <c r="D67" s="24"/>
      <c r="E67" s="24"/>
      <c r="F67" s="24"/>
      <c r="G67" s="24"/>
      <c r="H67" s="24"/>
      <c r="J67" s="24"/>
      <c r="K67" s="24"/>
      <c r="L67" s="43"/>
    </row>
    <row r="68" spans="2:12" s="6" customFormat="1" ht="15" customHeight="1">
      <c r="B68" s="23"/>
      <c r="C68" s="19" t="s">
        <v>15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16.5" customHeight="1">
      <c r="B69" s="23"/>
      <c r="C69" s="24"/>
      <c r="D69" s="24"/>
      <c r="E69" s="237" t="str">
        <f>$E$7</f>
        <v>Revitalizace horní části Vratislavova náměstí v Novém Městě na Moravě</v>
      </c>
      <c r="F69" s="212"/>
      <c r="G69" s="212"/>
      <c r="H69" s="212"/>
      <c r="J69" s="24"/>
      <c r="K69" s="24"/>
      <c r="L69" s="43"/>
    </row>
    <row r="70" spans="2:12" s="6" customFormat="1" ht="15" customHeight="1">
      <c r="B70" s="23"/>
      <c r="C70" s="19" t="s">
        <v>108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19.5" customHeight="1">
      <c r="B71" s="23"/>
      <c r="C71" s="24"/>
      <c r="D71" s="24"/>
      <c r="E71" s="220" t="str">
        <f>$E$9</f>
        <v>SO 901 - Mobiliář</v>
      </c>
      <c r="F71" s="212"/>
      <c r="G71" s="212"/>
      <c r="H71" s="212"/>
      <c r="J71" s="24"/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8.75" customHeight="1">
      <c r="B73" s="23"/>
      <c r="C73" s="19" t="s">
        <v>21</v>
      </c>
      <c r="D73" s="24"/>
      <c r="E73" s="24"/>
      <c r="F73" s="17" t="str">
        <f>$F$12</f>
        <v> </v>
      </c>
      <c r="G73" s="24"/>
      <c r="H73" s="24"/>
      <c r="I73" s="88" t="s">
        <v>23</v>
      </c>
      <c r="J73" s="52" t="str">
        <f>IF($J$12="","",$J$12)</f>
        <v>06.03.2014</v>
      </c>
      <c r="K73" s="24"/>
      <c r="L73" s="43"/>
    </row>
    <row r="74" spans="2:12" s="6" customFormat="1" ht="7.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5.75" customHeight="1">
      <c r="B75" s="23"/>
      <c r="C75" s="19" t="s">
        <v>27</v>
      </c>
      <c r="D75" s="24"/>
      <c r="E75" s="24"/>
      <c r="F75" s="17" t="str">
        <f>$E$15</f>
        <v>Město Nové Město na Moravě</v>
      </c>
      <c r="G75" s="24"/>
      <c r="H75" s="24"/>
      <c r="I75" s="88" t="s">
        <v>34</v>
      </c>
      <c r="J75" s="17" t="str">
        <f>$E$21</f>
        <v>Ing. Šárka Vrbová</v>
      </c>
      <c r="K75" s="24"/>
      <c r="L75" s="43"/>
    </row>
    <row r="76" spans="2:12" s="6" customFormat="1" ht="15" customHeight="1">
      <c r="B76" s="23"/>
      <c r="C76" s="19" t="s">
        <v>32</v>
      </c>
      <c r="D76" s="24"/>
      <c r="E76" s="24"/>
      <c r="F76" s="17">
        <f>IF($E$18="","",$E$18)</f>
      </c>
      <c r="G76" s="24"/>
      <c r="H76" s="24"/>
      <c r="J76" s="24"/>
      <c r="K76" s="24"/>
      <c r="L76" s="43"/>
    </row>
    <row r="77" spans="2:12" s="6" customFormat="1" ht="11.2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20" s="121" customFormat="1" ht="30" customHeight="1">
      <c r="B78" s="122"/>
      <c r="C78" s="123" t="s">
        <v>120</v>
      </c>
      <c r="D78" s="124" t="s">
        <v>58</v>
      </c>
      <c r="E78" s="124" t="s">
        <v>54</v>
      </c>
      <c r="F78" s="124" t="s">
        <v>121</v>
      </c>
      <c r="G78" s="124" t="s">
        <v>122</v>
      </c>
      <c r="H78" s="124" t="s">
        <v>123</v>
      </c>
      <c r="I78" s="125" t="s">
        <v>124</v>
      </c>
      <c r="J78" s="124" t="s">
        <v>125</v>
      </c>
      <c r="K78" s="126" t="s">
        <v>126</v>
      </c>
      <c r="L78" s="127"/>
      <c r="M78" s="59" t="s">
        <v>127</v>
      </c>
      <c r="N78" s="60" t="s">
        <v>43</v>
      </c>
      <c r="O78" s="60" t="s">
        <v>128</v>
      </c>
      <c r="P78" s="60" t="s">
        <v>129</v>
      </c>
      <c r="Q78" s="60" t="s">
        <v>130</v>
      </c>
      <c r="R78" s="60" t="s">
        <v>131</v>
      </c>
      <c r="S78" s="60" t="s">
        <v>132</v>
      </c>
      <c r="T78" s="61" t="s">
        <v>133</v>
      </c>
    </row>
    <row r="79" spans="2:63" s="6" customFormat="1" ht="30" customHeight="1">
      <c r="B79" s="23"/>
      <c r="C79" s="66" t="s">
        <v>114</v>
      </c>
      <c r="D79" s="24"/>
      <c r="E79" s="24"/>
      <c r="F79" s="24"/>
      <c r="G79" s="24"/>
      <c r="H79" s="24"/>
      <c r="J79" s="128">
        <f>$BK$79</f>
        <v>0</v>
      </c>
      <c r="K79" s="24"/>
      <c r="L79" s="43"/>
      <c r="M79" s="63"/>
      <c r="N79" s="64"/>
      <c r="O79" s="64"/>
      <c r="P79" s="129">
        <f>$P$80</f>
        <v>0</v>
      </c>
      <c r="Q79" s="64"/>
      <c r="R79" s="129">
        <f>$R$80</f>
        <v>3.81799</v>
      </c>
      <c r="S79" s="64"/>
      <c r="T79" s="130">
        <f>$T$80</f>
        <v>3.83</v>
      </c>
      <c r="AT79" s="6" t="s">
        <v>72</v>
      </c>
      <c r="AU79" s="6" t="s">
        <v>115</v>
      </c>
      <c r="BK79" s="131">
        <f>$BK$80</f>
        <v>0</v>
      </c>
    </row>
    <row r="80" spans="2:63" s="132" customFormat="1" ht="37.5" customHeight="1">
      <c r="B80" s="133"/>
      <c r="C80" s="134"/>
      <c r="D80" s="134" t="s">
        <v>72</v>
      </c>
      <c r="E80" s="135" t="s">
        <v>200</v>
      </c>
      <c r="F80" s="135" t="s">
        <v>201</v>
      </c>
      <c r="G80" s="134"/>
      <c r="H80" s="134"/>
      <c r="J80" s="136">
        <f>$BK$80</f>
        <v>0</v>
      </c>
      <c r="K80" s="134"/>
      <c r="L80" s="137"/>
      <c r="M80" s="138"/>
      <c r="N80" s="134"/>
      <c r="O80" s="134"/>
      <c r="P80" s="139">
        <f>$P$81+$P$101</f>
        <v>0</v>
      </c>
      <c r="Q80" s="134"/>
      <c r="R80" s="139">
        <f>$R$81+$R$101</f>
        <v>3.81799</v>
      </c>
      <c r="S80" s="134"/>
      <c r="T80" s="140">
        <f>$T$81+$T$101</f>
        <v>3.83</v>
      </c>
      <c r="AR80" s="141" t="s">
        <v>20</v>
      </c>
      <c r="AT80" s="141" t="s">
        <v>72</v>
      </c>
      <c r="AU80" s="141" t="s">
        <v>73</v>
      </c>
      <c r="AY80" s="141" t="s">
        <v>137</v>
      </c>
      <c r="BK80" s="142">
        <f>$BK$81+$BK$101</f>
        <v>0</v>
      </c>
    </row>
    <row r="81" spans="2:63" s="132" customFormat="1" ht="21" customHeight="1">
      <c r="B81" s="133"/>
      <c r="C81" s="134"/>
      <c r="D81" s="134" t="s">
        <v>72</v>
      </c>
      <c r="E81" s="143" t="s">
        <v>252</v>
      </c>
      <c r="F81" s="143" t="s">
        <v>367</v>
      </c>
      <c r="G81" s="134"/>
      <c r="H81" s="134"/>
      <c r="J81" s="144">
        <f>$BK$81</f>
        <v>0</v>
      </c>
      <c r="K81" s="134"/>
      <c r="L81" s="137"/>
      <c r="M81" s="138"/>
      <c r="N81" s="134"/>
      <c r="O81" s="134"/>
      <c r="P81" s="139">
        <f>SUM($P$82:$P$100)</f>
        <v>0</v>
      </c>
      <c r="Q81" s="134"/>
      <c r="R81" s="139">
        <f>SUM($R$82:$R$100)</f>
        <v>3.81799</v>
      </c>
      <c r="S81" s="134"/>
      <c r="T81" s="140">
        <f>SUM($T$82:$T$100)</f>
        <v>3.83</v>
      </c>
      <c r="AR81" s="141" t="s">
        <v>20</v>
      </c>
      <c r="AT81" s="141" t="s">
        <v>72</v>
      </c>
      <c r="AU81" s="141" t="s">
        <v>20</v>
      </c>
      <c r="AY81" s="141" t="s">
        <v>137</v>
      </c>
      <c r="BK81" s="142">
        <f>SUM($BK$82:$BK$100)</f>
        <v>0</v>
      </c>
    </row>
    <row r="82" spans="2:65" s="6" customFormat="1" ht="15.75" customHeight="1">
      <c r="B82" s="23"/>
      <c r="C82" s="145" t="s">
        <v>20</v>
      </c>
      <c r="D82" s="145" t="s">
        <v>140</v>
      </c>
      <c r="E82" s="146" t="s">
        <v>1217</v>
      </c>
      <c r="F82" s="147" t="s">
        <v>1218</v>
      </c>
      <c r="G82" s="148" t="s">
        <v>359</v>
      </c>
      <c r="H82" s="149">
        <v>2</v>
      </c>
      <c r="I82" s="150"/>
      <c r="J82" s="151">
        <f>ROUND($I$82*$H$82,2)</f>
        <v>0</v>
      </c>
      <c r="K82" s="147"/>
      <c r="L82" s="43"/>
      <c r="M82" s="152"/>
      <c r="N82" s="153" t="s">
        <v>44</v>
      </c>
      <c r="O82" s="24"/>
      <c r="P82" s="24"/>
      <c r="Q82" s="154">
        <v>1.2287</v>
      </c>
      <c r="R82" s="154">
        <f>$Q$82*$H$82</f>
        <v>2.4574</v>
      </c>
      <c r="S82" s="154">
        <v>0</v>
      </c>
      <c r="T82" s="155">
        <f>$S$82*$H$82</f>
        <v>0</v>
      </c>
      <c r="AR82" s="89" t="s">
        <v>162</v>
      </c>
      <c r="AT82" s="89" t="s">
        <v>140</v>
      </c>
      <c r="AU82" s="89" t="s">
        <v>81</v>
      </c>
      <c r="AY82" s="6" t="s">
        <v>137</v>
      </c>
      <c r="BE82" s="156">
        <f>IF($N$82="základní",$J$82,0)</f>
        <v>0</v>
      </c>
      <c r="BF82" s="156">
        <f>IF($N$82="snížená",$J$82,0)</f>
        <v>0</v>
      </c>
      <c r="BG82" s="156">
        <f>IF($N$82="zákl. přenesená",$J$82,0)</f>
        <v>0</v>
      </c>
      <c r="BH82" s="156">
        <f>IF($N$82="sníž. přenesená",$J$82,0)</f>
        <v>0</v>
      </c>
      <c r="BI82" s="156">
        <f>IF($N$82="nulová",$J$82,0)</f>
        <v>0</v>
      </c>
      <c r="BJ82" s="89" t="s">
        <v>20</v>
      </c>
      <c r="BK82" s="156">
        <f>ROUND($I$82*$H$82,2)</f>
        <v>0</v>
      </c>
      <c r="BL82" s="89" t="s">
        <v>162</v>
      </c>
      <c r="BM82" s="89" t="s">
        <v>1219</v>
      </c>
    </row>
    <row r="83" spans="2:47" s="6" customFormat="1" ht="16.5" customHeight="1">
      <c r="B83" s="23"/>
      <c r="C83" s="24"/>
      <c r="D83" s="157" t="s">
        <v>147</v>
      </c>
      <c r="E83" s="24"/>
      <c r="F83" s="158" t="s">
        <v>1218</v>
      </c>
      <c r="G83" s="24"/>
      <c r="H83" s="24"/>
      <c r="J83" s="24"/>
      <c r="K83" s="24"/>
      <c r="L83" s="43"/>
      <c r="M83" s="56"/>
      <c r="N83" s="24"/>
      <c r="O83" s="24"/>
      <c r="P83" s="24"/>
      <c r="Q83" s="24"/>
      <c r="R83" s="24"/>
      <c r="S83" s="24"/>
      <c r="T83" s="57"/>
      <c r="AT83" s="6" t="s">
        <v>147</v>
      </c>
      <c r="AU83" s="6" t="s">
        <v>81</v>
      </c>
    </row>
    <row r="84" spans="2:51" s="6" customFormat="1" ht="15.75" customHeight="1">
      <c r="B84" s="159"/>
      <c r="C84" s="160"/>
      <c r="D84" s="161" t="s">
        <v>149</v>
      </c>
      <c r="E84" s="160"/>
      <c r="F84" s="162" t="s">
        <v>1220</v>
      </c>
      <c r="G84" s="160"/>
      <c r="H84" s="163">
        <v>2</v>
      </c>
      <c r="J84" s="160"/>
      <c r="K84" s="160"/>
      <c r="L84" s="164"/>
      <c r="M84" s="165"/>
      <c r="N84" s="160"/>
      <c r="O84" s="160"/>
      <c r="P84" s="160"/>
      <c r="Q84" s="160"/>
      <c r="R84" s="160"/>
      <c r="S84" s="160"/>
      <c r="T84" s="166"/>
      <c r="AT84" s="167" t="s">
        <v>149</v>
      </c>
      <c r="AU84" s="167" t="s">
        <v>81</v>
      </c>
      <c r="AV84" s="167" t="s">
        <v>81</v>
      </c>
      <c r="AW84" s="167" t="s">
        <v>115</v>
      </c>
      <c r="AX84" s="167" t="s">
        <v>20</v>
      </c>
      <c r="AY84" s="167" t="s">
        <v>137</v>
      </c>
    </row>
    <row r="85" spans="2:65" s="6" customFormat="1" ht="15.75" customHeight="1">
      <c r="B85" s="23"/>
      <c r="C85" s="145" t="s">
        <v>81</v>
      </c>
      <c r="D85" s="145" t="s">
        <v>140</v>
      </c>
      <c r="E85" s="146" t="s">
        <v>1221</v>
      </c>
      <c r="F85" s="147" t="s">
        <v>1222</v>
      </c>
      <c r="G85" s="148" t="s">
        <v>359</v>
      </c>
      <c r="H85" s="149">
        <v>9</v>
      </c>
      <c r="I85" s="150"/>
      <c r="J85" s="151">
        <f>ROUND($I$85*$H$85,2)</f>
        <v>0</v>
      </c>
      <c r="K85" s="147" t="s">
        <v>144</v>
      </c>
      <c r="L85" s="43"/>
      <c r="M85" s="152"/>
      <c r="N85" s="153" t="s">
        <v>44</v>
      </c>
      <c r="O85" s="24"/>
      <c r="P85" s="24"/>
      <c r="Q85" s="154">
        <v>1E-05</v>
      </c>
      <c r="R85" s="154">
        <f>$Q$85*$H$85</f>
        <v>9E-05</v>
      </c>
      <c r="S85" s="154">
        <v>0</v>
      </c>
      <c r="T85" s="155">
        <f>$S$85*$H$85</f>
        <v>0</v>
      </c>
      <c r="AR85" s="89" t="s">
        <v>162</v>
      </c>
      <c r="AT85" s="89" t="s">
        <v>140</v>
      </c>
      <c r="AU85" s="89" t="s">
        <v>81</v>
      </c>
      <c r="AY85" s="6" t="s">
        <v>137</v>
      </c>
      <c r="BE85" s="156">
        <f>IF($N$85="základní",$J$85,0)</f>
        <v>0</v>
      </c>
      <c r="BF85" s="156">
        <f>IF($N$85="snížená",$J$85,0)</f>
        <v>0</v>
      </c>
      <c r="BG85" s="156">
        <f>IF($N$85="zákl. přenesená",$J$85,0)</f>
        <v>0</v>
      </c>
      <c r="BH85" s="156">
        <f>IF($N$85="sníž. přenesená",$J$85,0)</f>
        <v>0</v>
      </c>
      <c r="BI85" s="156">
        <f>IF($N$85="nulová",$J$85,0)</f>
        <v>0</v>
      </c>
      <c r="BJ85" s="89" t="s">
        <v>20</v>
      </c>
      <c r="BK85" s="156">
        <f>ROUND($I$85*$H$85,2)</f>
        <v>0</v>
      </c>
      <c r="BL85" s="89" t="s">
        <v>162</v>
      </c>
      <c r="BM85" s="89" t="s">
        <v>1223</v>
      </c>
    </row>
    <row r="86" spans="2:65" s="6" customFormat="1" ht="15.75" customHeight="1">
      <c r="B86" s="23"/>
      <c r="C86" s="189" t="s">
        <v>156</v>
      </c>
      <c r="D86" s="189" t="s">
        <v>295</v>
      </c>
      <c r="E86" s="187" t="s">
        <v>1224</v>
      </c>
      <c r="F86" s="188" t="s">
        <v>1225</v>
      </c>
      <c r="G86" s="189" t="s">
        <v>359</v>
      </c>
      <c r="H86" s="190">
        <v>9</v>
      </c>
      <c r="I86" s="191"/>
      <c r="J86" s="192">
        <f>ROUND($I$86*$H$86,2)</f>
        <v>0</v>
      </c>
      <c r="K86" s="188" t="s">
        <v>144</v>
      </c>
      <c r="L86" s="193"/>
      <c r="M86" s="194"/>
      <c r="N86" s="195" t="s">
        <v>44</v>
      </c>
      <c r="O86" s="24"/>
      <c r="P86" s="24"/>
      <c r="Q86" s="154">
        <v>0.0145</v>
      </c>
      <c r="R86" s="154">
        <f>$Q$86*$H$86</f>
        <v>0.1305</v>
      </c>
      <c r="S86" s="154">
        <v>0</v>
      </c>
      <c r="T86" s="155">
        <f>$S$86*$H$86</f>
        <v>0</v>
      </c>
      <c r="AR86" s="89" t="s">
        <v>185</v>
      </c>
      <c r="AT86" s="89" t="s">
        <v>295</v>
      </c>
      <c r="AU86" s="89" t="s">
        <v>81</v>
      </c>
      <c r="AY86" s="89" t="s">
        <v>137</v>
      </c>
      <c r="BE86" s="156">
        <f>IF($N$86="základní",$J$86,0)</f>
        <v>0</v>
      </c>
      <c r="BF86" s="156">
        <f>IF($N$86="snížená",$J$86,0)</f>
        <v>0</v>
      </c>
      <c r="BG86" s="156">
        <f>IF($N$86="zákl. přenesená",$J$86,0)</f>
        <v>0</v>
      </c>
      <c r="BH86" s="156">
        <f>IF($N$86="sníž. přenesená",$J$86,0)</f>
        <v>0</v>
      </c>
      <c r="BI86" s="156">
        <f>IF($N$86="nulová",$J$86,0)</f>
        <v>0</v>
      </c>
      <c r="BJ86" s="89" t="s">
        <v>20</v>
      </c>
      <c r="BK86" s="156">
        <f>ROUND($I$86*$H$86,2)</f>
        <v>0</v>
      </c>
      <c r="BL86" s="89" t="s">
        <v>162</v>
      </c>
      <c r="BM86" s="89" t="s">
        <v>1226</v>
      </c>
    </row>
    <row r="87" spans="2:47" s="6" customFormat="1" ht="16.5" customHeight="1">
      <c r="B87" s="23"/>
      <c r="C87" s="24"/>
      <c r="D87" s="157" t="s">
        <v>147</v>
      </c>
      <c r="E87" s="24"/>
      <c r="F87" s="158" t="s">
        <v>1225</v>
      </c>
      <c r="G87" s="24"/>
      <c r="H87" s="24"/>
      <c r="J87" s="24"/>
      <c r="K87" s="24"/>
      <c r="L87" s="43"/>
      <c r="M87" s="56"/>
      <c r="N87" s="24"/>
      <c r="O87" s="24"/>
      <c r="P87" s="24"/>
      <c r="Q87" s="24"/>
      <c r="R87" s="24"/>
      <c r="S87" s="24"/>
      <c r="T87" s="57"/>
      <c r="AT87" s="6" t="s">
        <v>147</v>
      </c>
      <c r="AU87" s="6" t="s">
        <v>81</v>
      </c>
    </row>
    <row r="88" spans="2:65" s="6" customFormat="1" ht="15.75" customHeight="1">
      <c r="B88" s="23"/>
      <c r="C88" s="145" t="s">
        <v>162</v>
      </c>
      <c r="D88" s="145" t="s">
        <v>140</v>
      </c>
      <c r="E88" s="146" t="s">
        <v>1227</v>
      </c>
      <c r="F88" s="147" t="s">
        <v>1228</v>
      </c>
      <c r="G88" s="148" t="s">
        <v>359</v>
      </c>
      <c r="H88" s="149">
        <v>15</v>
      </c>
      <c r="I88" s="150"/>
      <c r="J88" s="151">
        <f>ROUND($I$88*$H$88,2)</f>
        <v>0</v>
      </c>
      <c r="K88" s="147" t="s">
        <v>144</v>
      </c>
      <c r="L88" s="43"/>
      <c r="M88" s="152"/>
      <c r="N88" s="153" t="s">
        <v>44</v>
      </c>
      <c r="O88" s="24"/>
      <c r="P88" s="24"/>
      <c r="Q88" s="154">
        <v>0</v>
      </c>
      <c r="R88" s="154">
        <f>$Q$88*$H$88</f>
        <v>0</v>
      </c>
      <c r="S88" s="154">
        <v>0</v>
      </c>
      <c r="T88" s="155">
        <f>$S$88*$H$88</f>
        <v>0</v>
      </c>
      <c r="AR88" s="89" t="s">
        <v>162</v>
      </c>
      <c r="AT88" s="89" t="s">
        <v>140</v>
      </c>
      <c r="AU88" s="89" t="s">
        <v>81</v>
      </c>
      <c r="AY88" s="6" t="s">
        <v>137</v>
      </c>
      <c r="BE88" s="156">
        <f>IF($N$88="základní",$J$88,0)</f>
        <v>0</v>
      </c>
      <c r="BF88" s="156">
        <f>IF($N$88="snížená",$J$88,0)</f>
        <v>0</v>
      </c>
      <c r="BG88" s="156">
        <f>IF($N$88="zákl. přenesená",$J$88,0)</f>
        <v>0</v>
      </c>
      <c r="BH88" s="156">
        <f>IF($N$88="sníž. přenesená",$J$88,0)</f>
        <v>0</v>
      </c>
      <c r="BI88" s="156">
        <f>IF($N$88="nulová",$J$88,0)</f>
        <v>0</v>
      </c>
      <c r="BJ88" s="89" t="s">
        <v>20</v>
      </c>
      <c r="BK88" s="156">
        <f>ROUND($I$88*$H$88,2)</f>
        <v>0</v>
      </c>
      <c r="BL88" s="89" t="s">
        <v>162</v>
      </c>
      <c r="BM88" s="89" t="s">
        <v>1229</v>
      </c>
    </row>
    <row r="89" spans="2:65" s="6" customFormat="1" ht="15.75" customHeight="1">
      <c r="B89" s="23"/>
      <c r="C89" s="189" t="s">
        <v>136</v>
      </c>
      <c r="D89" s="189" t="s">
        <v>295</v>
      </c>
      <c r="E89" s="187" t="s">
        <v>1230</v>
      </c>
      <c r="F89" s="188" t="s">
        <v>1231</v>
      </c>
      <c r="G89" s="189" t="s">
        <v>359</v>
      </c>
      <c r="H89" s="190">
        <v>15</v>
      </c>
      <c r="I89" s="191"/>
      <c r="J89" s="192">
        <f>ROUND($I$89*$H$89,2)</f>
        <v>0</v>
      </c>
      <c r="K89" s="188" t="s">
        <v>144</v>
      </c>
      <c r="L89" s="193"/>
      <c r="M89" s="194"/>
      <c r="N89" s="195" t="s">
        <v>44</v>
      </c>
      <c r="O89" s="24"/>
      <c r="P89" s="24"/>
      <c r="Q89" s="154">
        <v>0.082</v>
      </c>
      <c r="R89" s="154">
        <f>$Q$89*$H$89</f>
        <v>1.23</v>
      </c>
      <c r="S89" s="154">
        <v>0</v>
      </c>
      <c r="T89" s="155">
        <f>$S$89*$H$89</f>
        <v>0</v>
      </c>
      <c r="AR89" s="89" t="s">
        <v>185</v>
      </c>
      <c r="AT89" s="89" t="s">
        <v>295</v>
      </c>
      <c r="AU89" s="89" t="s">
        <v>81</v>
      </c>
      <c r="AY89" s="89" t="s">
        <v>137</v>
      </c>
      <c r="BE89" s="156">
        <f>IF($N$89="základní",$J$89,0)</f>
        <v>0</v>
      </c>
      <c r="BF89" s="156">
        <f>IF($N$89="snížená",$J$89,0)</f>
        <v>0</v>
      </c>
      <c r="BG89" s="156">
        <f>IF($N$89="zákl. přenesená",$J$89,0)</f>
        <v>0</v>
      </c>
      <c r="BH89" s="156">
        <f>IF($N$89="sníž. přenesená",$J$89,0)</f>
        <v>0</v>
      </c>
      <c r="BI89" s="156">
        <f>IF($N$89="nulová",$J$89,0)</f>
        <v>0</v>
      </c>
      <c r="BJ89" s="89" t="s">
        <v>20</v>
      </c>
      <c r="BK89" s="156">
        <f>ROUND($I$89*$H$89,2)</f>
        <v>0</v>
      </c>
      <c r="BL89" s="89" t="s">
        <v>162</v>
      </c>
      <c r="BM89" s="89" t="s">
        <v>1232</v>
      </c>
    </row>
    <row r="90" spans="2:47" s="6" customFormat="1" ht="16.5" customHeight="1">
      <c r="B90" s="23"/>
      <c r="C90" s="24"/>
      <c r="D90" s="157" t="s">
        <v>147</v>
      </c>
      <c r="E90" s="24"/>
      <c r="F90" s="158" t="s">
        <v>1233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147</v>
      </c>
      <c r="AU90" s="6" t="s">
        <v>81</v>
      </c>
    </row>
    <row r="91" spans="2:65" s="6" customFormat="1" ht="15.75" customHeight="1">
      <c r="B91" s="23"/>
      <c r="C91" s="145" t="s">
        <v>174</v>
      </c>
      <c r="D91" s="145" t="s">
        <v>140</v>
      </c>
      <c r="E91" s="146" t="s">
        <v>1234</v>
      </c>
      <c r="F91" s="147" t="s">
        <v>1235</v>
      </c>
      <c r="G91" s="148" t="s">
        <v>359</v>
      </c>
      <c r="H91" s="149">
        <v>2</v>
      </c>
      <c r="I91" s="150"/>
      <c r="J91" s="151">
        <f>ROUND($I$91*$H$91,2)</f>
        <v>0</v>
      </c>
      <c r="K91" s="147"/>
      <c r="L91" s="43"/>
      <c r="M91" s="152"/>
      <c r="N91" s="153" t="s">
        <v>44</v>
      </c>
      <c r="O91" s="24"/>
      <c r="P91" s="24"/>
      <c r="Q91" s="154">
        <v>0</v>
      </c>
      <c r="R91" s="154">
        <f>$Q$91*$H$91</f>
        <v>0</v>
      </c>
      <c r="S91" s="154">
        <v>1.31</v>
      </c>
      <c r="T91" s="155">
        <f>$S$91*$H$91</f>
        <v>2.62</v>
      </c>
      <c r="AR91" s="89" t="s">
        <v>162</v>
      </c>
      <c r="AT91" s="89" t="s">
        <v>140</v>
      </c>
      <c r="AU91" s="89" t="s">
        <v>81</v>
      </c>
      <c r="AY91" s="6" t="s">
        <v>137</v>
      </c>
      <c r="BE91" s="156">
        <f>IF($N$91="základní",$J$91,0)</f>
        <v>0</v>
      </c>
      <c r="BF91" s="156">
        <f>IF($N$91="snížená",$J$91,0)</f>
        <v>0</v>
      </c>
      <c r="BG91" s="156">
        <f>IF($N$91="zákl. přenesená",$J$91,0)</f>
        <v>0</v>
      </c>
      <c r="BH91" s="156">
        <f>IF($N$91="sníž. přenesená",$J$91,0)</f>
        <v>0</v>
      </c>
      <c r="BI91" s="156">
        <f>IF($N$91="nulová",$J$91,0)</f>
        <v>0</v>
      </c>
      <c r="BJ91" s="89" t="s">
        <v>20</v>
      </c>
      <c r="BK91" s="156">
        <f>ROUND($I$91*$H$91,2)</f>
        <v>0</v>
      </c>
      <c r="BL91" s="89" t="s">
        <v>162</v>
      </c>
      <c r="BM91" s="89" t="s">
        <v>1236</v>
      </c>
    </row>
    <row r="92" spans="2:47" s="6" customFormat="1" ht="16.5" customHeight="1">
      <c r="B92" s="23"/>
      <c r="C92" s="24"/>
      <c r="D92" s="157" t="s">
        <v>147</v>
      </c>
      <c r="E92" s="24"/>
      <c r="F92" s="158" t="s">
        <v>1235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147</v>
      </c>
      <c r="AU92" s="6" t="s">
        <v>81</v>
      </c>
    </row>
    <row r="93" spans="2:51" s="6" customFormat="1" ht="15.75" customHeight="1">
      <c r="B93" s="159"/>
      <c r="C93" s="160"/>
      <c r="D93" s="161" t="s">
        <v>149</v>
      </c>
      <c r="E93" s="160"/>
      <c r="F93" s="162" t="s">
        <v>1237</v>
      </c>
      <c r="G93" s="160"/>
      <c r="H93" s="163">
        <v>2</v>
      </c>
      <c r="J93" s="160"/>
      <c r="K93" s="160"/>
      <c r="L93" s="164"/>
      <c r="M93" s="165"/>
      <c r="N93" s="160"/>
      <c r="O93" s="160"/>
      <c r="P93" s="160"/>
      <c r="Q93" s="160"/>
      <c r="R93" s="160"/>
      <c r="S93" s="160"/>
      <c r="T93" s="166"/>
      <c r="AT93" s="167" t="s">
        <v>149</v>
      </c>
      <c r="AU93" s="167" t="s">
        <v>81</v>
      </c>
      <c r="AV93" s="167" t="s">
        <v>81</v>
      </c>
      <c r="AW93" s="167" t="s">
        <v>115</v>
      </c>
      <c r="AX93" s="167" t="s">
        <v>20</v>
      </c>
      <c r="AY93" s="167" t="s">
        <v>137</v>
      </c>
    </row>
    <row r="94" spans="2:65" s="6" customFormat="1" ht="15.75" customHeight="1">
      <c r="B94" s="23"/>
      <c r="C94" s="145" t="s">
        <v>180</v>
      </c>
      <c r="D94" s="145" t="s">
        <v>140</v>
      </c>
      <c r="E94" s="146" t="s">
        <v>1238</v>
      </c>
      <c r="F94" s="147" t="s">
        <v>1239</v>
      </c>
      <c r="G94" s="148" t="s">
        <v>359</v>
      </c>
      <c r="H94" s="149">
        <v>1</v>
      </c>
      <c r="I94" s="150"/>
      <c r="J94" s="151">
        <f>ROUND($I$94*$H$94,2)</f>
        <v>0</v>
      </c>
      <c r="K94" s="147"/>
      <c r="L94" s="43"/>
      <c r="M94" s="152"/>
      <c r="N94" s="153" t="s">
        <v>44</v>
      </c>
      <c r="O94" s="24"/>
      <c r="P94" s="24"/>
      <c r="Q94" s="154">
        <v>0</v>
      </c>
      <c r="R94" s="154">
        <f>$Q$94*$H$94</f>
        <v>0</v>
      </c>
      <c r="S94" s="154">
        <v>0.32</v>
      </c>
      <c r="T94" s="155">
        <f>$S$94*$H$94</f>
        <v>0.32</v>
      </c>
      <c r="AR94" s="89" t="s">
        <v>162</v>
      </c>
      <c r="AT94" s="89" t="s">
        <v>140</v>
      </c>
      <c r="AU94" s="89" t="s">
        <v>81</v>
      </c>
      <c r="AY94" s="6" t="s">
        <v>137</v>
      </c>
      <c r="BE94" s="156">
        <f>IF($N$94="základní",$J$94,0)</f>
        <v>0</v>
      </c>
      <c r="BF94" s="156">
        <f>IF($N$94="snížená",$J$94,0)</f>
        <v>0</v>
      </c>
      <c r="BG94" s="156">
        <f>IF($N$94="zákl. přenesená",$J$94,0)</f>
        <v>0</v>
      </c>
      <c r="BH94" s="156">
        <f>IF($N$94="sníž. přenesená",$J$94,0)</f>
        <v>0</v>
      </c>
      <c r="BI94" s="156">
        <f>IF($N$94="nulová",$J$94,0)</f>
        <v>0</v>
      </c>
      <c r="BJ94" s="89" t="s">
        <v>20</v>
      </c>
      <c r="BK94" s="156">
        <f>ROUND($I$94*$H$94,2)</f>
        <v>0</v>
      </c>
      <c r="BL94" s="89" t="s">
        <v>162</v>
      </c>
      <c r="BM94" s="89" t="s">
        <v>1240</v>
      </c>
    </row>
    <row r="95" spans="2:47" s="6" customFormat="1" ht="16.5" customHeight="1">
      <c r="B95" s="23"/>
      <c r="C95" s="24"/>
      <c r="D95" s="157" t="s">
        <v>147</v>
      </c>
      <c r="E95" s="24"/>
      <c r="F95" s="158" t="s">
        <v>1239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147</v>
      </c>
      <c r="AU95" s="6" t="s">
        <v>81</v>
      </c>
    </row>
    <row r="96" spans="2:51" s="6" customFormat="1" ht="15.75" customHeight="1">
      <c r="B96" s="159"/>
      <c r="C96" s="160"/>
      <c r="D96" s="161" t="s">
        <v>149</v>
      </c>
      <c r="E96" s="160"/>
      <c r="F96" s="162" t="s">
        <v>1241</v>
      </c>
      <c r="G96" s="160"/>
      <c r="H96" s="163">
        <v>1</v>
      </c>
      <c r="J96" s="160"/>
      <c r="K96" s="160"/>
      <c r="L96" s="164"/>
      <c r="M96" s="165"/>
      <c r="N96" s="160"/>
      <c r="O96" s="160"/>
      <c r="P96" s="160"/>
      <c r="Q96" s="160"/>
      <c r="R96" s="160"/>
      <c r="S96" s="160"/>
      <c r="T96" s="166"/>
      <c r="AT96" s="167" t="s">
        <v>149</v>
      </c>
      <c r="AU96" s="167" t="s">
        <v>81</v>
      </c>
      <c r="AV96" s="167" t="s">
        <v>81</v>
      </c>
      <c r="AW96" s="167" t="s">
        <v>115</v>
      </c>
      <c r="AX96" s="167" t="s">
        <v>20</v>
      </c>
      <c r="AY96" s="167" t="s">
        <v>137</v>
      </c>
    </row>
    <row r="97" spans="2:65" s="6" customFormat="1" ht="15.75" customHeight="1">
      <c r="B97" s="23"/>
      <c r="C97" s="145" t="s">
        <v>185</v>
      </c>
      <c r="D97" s="145" t="s">
        <v>140</v>
      </c>
      <c r="E97" s="146" t="s">
        <v>1242</v>
      </c>
      <c r="F97" s="147" t="s">
        <v>1243</v>
      </c>
      <c r="G97" s="148" t="s">
        <v>359</v>
      </c>
      <c r="H97" s="149">
        <v>10</v>
      </c>
      <c r="I97" s="150"/>
      <c r="J97" s="151">
        <f>ROUND($I$97*$H$97,2)</f>
        <v>0</v>
      </c>
      <c r="K97" s="147" t="s">
        <v>144</v>
      </c>
      <c r="L97" s="43"/>
      <c r="M97" s="152"/>
      <c r="N97" s="153" t="s">
        <v>44</v>
      </c>
      <c r="O97" s="24"/>
      <c r="P97" s="24"/>
      <c r="Q97" s="154">
        <v>0</v>
      </c>
      <c r="R97" s="154">
        <f>$Q$97*$H$97</f>
        <v>0</v>
      </c>
      <c r="S97" s="154">
        <v>0.075</v>
      </c>
      <c r="T97" s="155">
        <f>$S$97*$H$97</f>
        <v>0.75</v>
      </c>
      <c r="AR97" s="89" t="s">
        <v>162</v>
      </c>
      <c r="AT97" s="89" t="s">
        <v>140</v>
      </c>
      <c r="AU97" s="89" t="s">
        <v>81</v>
      </c>
      <c r="AY97" s="6" t="s">
        <v>137</v>
      </c>
      <c r="BE97" s="156">
        <f>IF($N$97="základní",$J$97,0)</f>
        <v>0</v>
      </c>
      <c r="BF97" s="156">
        <f>IF($N$97="snížená",$J$97,0)</f>
        <v>0</v>
      </c>
      <c r="BG97" s="156">
        <f>IF($N$97="zákl. přenesená",$J$97,0)</f>
        <v>0</v>
      </c>
      <c r="BH97" s="156">
        <f>IF($N$97="sníž. přenesená",$J$97,0)</f>
        <v>0</v>
      </c>
      <c r="BI97" s="156">
        <f>IF($N$97="nulová",$J$97,0)</f>
        <v>0</v>
      </c>
      <c r="BJ97" s="89" t="s">
        <v>20</v>
      </c>
      <c r="BK97" s="156">
        <f>ROUND($I$97*$H$97,2)</f>
        <v>0</v>
      </c>
      <c r="BL97" s="89" t="s">
        <v>162</v>
      </c>
      <c r="BM97" s="89" t="s">
        <v>1244</v>
      </c>
    </row>
    <row r="98" spans="2:51" s="6" customFormat="1" ht="15.75" customHeight="1">
      <c r="B98" s="159"/>
      <c r="C98" s="160"/>
      <c r="D98" s="157" t="s">
        <v>149</v>
      </c>
      <c r="E98" s="162"/>
      <c r="F98" s="162" t="s">
        <v>1245</v>
      </c>
      <c r="G98" s="160"/>
      <c r="H98" s="163">
        <v>10</v>
      </c>
      <c r="J98" s="160"/>
      <c r="K98" s="160"/>
      <c r="L98" s="164"/>
      <c r="M98" s="165"/>
      <c r="N98" s="160"/>
      <c r="O98" s="160"/>
      <c r="P98" s="160"/>
      <c r="Q98" s="160"/>
      <c r="R98" s="160"/>
      <c r="S98" s="160"/>
      <c r="T98" s="166"/>
      <c r="AT98" s="167" t="s">
        <v>149</v>
      </c>
      <c r="AU98" s="167" t="s">
        <v>81</v>
      </c>
      <c r="AV98" s="167" t="s">
        <v>81</v>
      </c>
      <c r="AW98" s="167" t="s">
        <v>115</v>
      </c>
      <c r="AX98" s="167" t="s">
        <v>20</v>
      </c>
      <c r="AY98" s="167" t="s">
        <v>137</v>
      </c>
    </row>
    <row r="99" spans="2:65" s="6" customFormat="1" ht="15.75" customHeight="1">
      <c r="B99" s="23"/>
      <c r="C99" s="145" t="s">
        <v>252</v>
      </c>
      <c r="D99" s="145" t="s">
        <v>140</v>
      </c>
      <c r="E99" s="146" t="s">
        <v>1246</v>
      </c>
      <c r="F99" s="147" t="s">
        <v>1247</v>
      </c>
      <c r="G99" s="148" t="s">
        <v>359</v>
      </c>
      <c r="H99" s="149">
        <v>10</v>
      </c>
      <c r="I99" s="150"/>
      <c r="J99" s="151">
        <f>ROUND($I$99*$H$99,2)</f>
        <v>0</v>
      </c>
      <c r="K99" s="147" t="s">
        <v>144</v>
      </c>
      <c r="L99" s="43"/>
      <c r="M99" s="152"/>
      <c r="N99" s="153" t="s">
        <v>44</v>
      </c>
      <c r="O99" s="24"/>
      <c r="P99" s="24"/>
      <c r="Q99" s="154">
        <v>0</v>
      </c>
      <c r="R99" s="154">
        <f>$Q$99*$H$99</f>
        <v>0</v>
      </c>
      <c r="S99" s="154">
        <v>0.014</v>
      </c>
      <c r="T99" s="155">
        <f>$S$99*$H$99</f>
        <v>0.14</v>
      </c>
      <c r="AR99" s="89" t="s">
        <v>162</v>
      </c>
      <c r="AT99" s="89" t="s">
        <v>140</v>
      </c>
      <c r="AU99" s="89" t="s">
        <v>81</v>
      </c>
      <c r="AY99" s="6" t="s">
        <v>137</v>
      </c>
      <c r="BE99" s="156">
        <f>IF($N$99="základní",$J$99,0)</f>
        <v>0</v>
      </c>
      <c r="BF99" s="156">
        <f>IF($N$99="snížená",$J$99,0)</f>
        <v>0</v>
      </c>
      <c r="BG99" s="156">
        <f>IF($N$99="zákl. přenesená",$J$99,0)</f>
        <v>0</v>
      </c>
      <c r="BH99" s="156">
        <f>IF($N$99="sníž. přenesená",$J$99,0)</f>
        <v>0</v>
      </c>
      <c r="BI99" s="156">
        <f>IF($N$99="nulová",$J$99,0)</f>
        <v>0</v>
      </c>
      <c r="BJ99" s="89" t="s">
        <v>20</v>
      </c>
      <c r="BK99" s="156">
        <f>ROUND($I$99*$H$99,2)</f>
        <v>0</v>
      </c>
      <c r="BL99" s="89" t="s">
        <v>162</v>
      </c>
      <c r="BM99" s="89" t="s">
        <v>1248</v>
      </c>
    </row>
    <row r="100" spans="2:51" s="6" customFormat="1" ht="15.75" customHeight="1">
      <c r="B100" s="159"/>
      <c r="C100" s="160"/>
      <c r="D100" s="157" t="s">
        <v>149</v>
      </c>
      <c r="E100" s="162"/>
      <c r="F100" s="162" t="s">
        <v>1249</v>
      </c>
      <c r="G100" s="160"/>
      <c r="H100" s="163">
        <v>10</v>
      </c>
      <c r="J100" s="160"/>
      <c r="K100" s="160"/>
      <c r="L100" s="164"/>
      <c r="M100" s="165"/>
      <c r="N100" s="160"/>
      <c r="O100" s="160"/>
      <c r="P100" s="160"/>
      <c r="Q100" s="160"/>
      <c r="R100" s="160"/>
      <c r="S100" s="160"/>
      <c r="T100" s="166"/>
      <c r="AT100" s="167" t="s">
        <v>149</v>
      </c>
      <c r="AU100" s="167" t="s">
        <v>81</v>
      </c>
      <c r="AV100" s="167" t="s">
        <v>81</v>
      </c>
      <c r="AW100" s="167" t="s">
        <v>115</v>
      </c>
      <c r="AX100" s="167" t="s">
        <v>20</v>
      </c>
      <c r="AY100" s="167" t="s">
        <v>137</v>
      </c>
    </row>
    <row r="101" spans="2:63" s="132" customFormat="1" ht="30.75" customHeight="1">
      <c r="B101" s="133"/>
      <c r="C101" s="134"/>
      <c r="D101" s="134" t="s">
        <v>72</v>
      </c>
      <c r="E101" s="143" t="s">
        <v>411</v>
      </c>
      <c r="F101" s="143" t="s">
        <v>412</v>
      </c>
      <c r="G101" s="134"/>
      <c r="H101" s="134"/>
      <c r="J101" s="144">
        <f>$BK$101</f>
        <v>0</v>
      </c>
      <c r="K101" s="134"/>
      <c r="L101" s="137"/>
      <c r="M101" s="138"/>
      <c r="N101" s="134"/>
      <c r="O101" s="134"/>
      <c r="P101" s="139">
        <f>SUM($P$102:$P$107)</f>
        <v>0</v>
      </c>
      <c r="Q101" s="134"/>
      <c r="R101" s="139">
        <f>SUM($R$102:$R$107)</f>
        <v>0</v>
      </c>
      <c r="S101" s="134"/>
      <c r="T101" s="140">
        <f>SUM($T$102:$T$107)</f>
        <v>0</v>
      </c>
      <c r="AR101" s="141" t="s">
        <v>20</v>
      </c>
      <c r="AT101" s="141" t="s">
        <v>72</v>
      </c>
      <c r="AU101" s="141" t="s">
        <v>20</v>
      </c>
      <c r="AY101" s="141" t="s">
        <v>137</v>
      </c>
      <c r="BK101" s="142">
        <f>SUM($BK$102:$BK$107)</f>
        <v>0</v>
      </c>
    </row>
    <row r="102" spans="2:65" s="6" customFormat="1" ht="15.75" customHeight="1">
      <c r="B102" s="23"/>
      <c r="C102" s="145" t="s">
        <v>25</v>
      </c>
      <c r="D102" s="145" t="s">
        <v>140</v>
      </c>
      <c r="E102" s="146" t="s">
        <v>432</v>
      </c>
      <c r="F102" s="147" t="s">
        <v>433</v>
      </c>
      <c r="G102" s="148" t="s">
        <v>326</v>
      </c>
      <c r="H102" s="149">
        <v>0.89</v>
      </c>
      <c r="I102" s="150"/>
      <c r="J102" s="151">
        <f>ROUND($I$102*$H$102,2)</f>
        <v>0</v>
      </c>
      <c r="K102" s="147" t="s">
        <v>144</v>
      </c>
      <c r="L102" s="43"/>
      <c r="M102" s="152"/>
      <c r="N102" s="153" t="s">
        <v>44</v>
      </c>
      <c r="O102" s="24"/>
      <c r="P102" s="24"/>
      <c r="Q102" s="154">
        <v>0</v>
      </c>
      <c r="R102" s="154">
        <f>$Q$102*$H$102</f>
        <v>0</v>
      </c>
      <c r="S102" s="154">
        <v>0</v>
      </c>
      <c r="T102" s="155">
        <f>$S$102*$H$102</f>
        <v>0</v>
      </c>
      <c r="AR102" s="89" t="s">
        <v>162</v>
      </c>
      <c r="AT102" s="89" t="s">
        <v>140</v>
      </c>
      <c r="AU102" s="89" t="s">
        <v>81</v>
      </c>
      <c r="AY102" s="6" t="s">
        <v>137</v>
      </c>
      <c r="BE102" s="156">
        <f>IF($N$102="základní",$J$102,0)</f>
        <v>0</v>
      </c>
      <c r="BF102" s="156">
        <f>IF($N$102="snížená",$J$102,0)</f>
        <v>0</v>
      </c>
      <c r="BG102" s="156">
        <f>IF($N$102="zákl. přenesená",$J$102,0)</f>
        <v>0</v>
      </c>
      <c r="BH102" s="156">
        <f>IF($N$102="sníž. přenesená",$J$102,0)</f>
        <v>0</v>
      </c>
      <c r="BI102" s="156">
        <f>IF($N$102="nulová",$J$102,0)</f>
        <v>0</v>
      </c>
      <c r="BJ102" s="89" t="s">
        <v>20</v>
      </c>
      <c r="BK102" s="156">
        <f>ROUND($I$102*$H$102,2)</f>
        <v>0</v>
      </c>
      <c r="BL102" s="89" t="s">
        <v>162</v>
      </c>
      <c r="BM102" s="89" t="s">
        <v>1250</v>
      </c>
    </row>
    <row r="103" spans="2:47" s="6" customFormat="1" ht="16.5" customHeight="1">
      <c r="B103" s="23"/>
      <c r="C103" s="24"/>
      <c r="D103" s="157" t="s">
        <v>147</v>
      </c>
      <c r="E103" s="24"/>
      <c r="F103" s="158" t="s">
        <v>435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147</v>
      </c>
      <c r="AU103" s="6" t="s">
        <v>81</v>
      </c>
    </row>
    <row r="104" spans="2:51" s="6" customFormat="1" ht="15.75" customHeight="1">
      <c r="B104" s="159"/>
      <c r="C104" s="160"/>
      <c r="D104" s="161" t="s">
        <v>149</v>
      </c>
      <c r="E104" s="160"/>
      <c r="F104" s="162" t="s">
        <v>1251</v>
      </c>
      <c r="G104" s="160"/>
      <c r="H104" s="163">
        <v>0.89</v>
      </c>
      <c r="J104" s="160"/>
      <c r="K104" s="160"/>
      <c r="L104" s="164"/>
      <c r="M104" s="165"/>
      <c r="N104" s="160"/>
      <c r="O104" s="160"/>
      <c r="P104" s="160"/>
      <c r="Q104" s="160"/>
      <c r="R104" s="160"/>
      <c r="S104" s="160"/>
      <c r="T104" s="166"/>
      <c r="AT104" s="167" t="s">
        <v>149</v>
      </c>
      <c r="AU104" s="167" t="s">
        <v>81</v>
      </c>
      <c r="AV104" s="167" t="s">
        <v>81</v>
      </c>
      <c r="AW104" s="167" t="s">
        <v>115</v>
      </c>
      <c r="AX104" s="167" t="s">
        <v>20</v>
      </c>
      <c r="AY104" s="167" t="s">
        <v>137</v>
      </c>
    </row>
    <row r="105" spans="2:65" s="6" customFormat="1" ht="15.75" customHeight="1">
      <c r="B105" s="23"/>
      <c r="C105" s="145" t="s">
        <v>263</v>
      </c>
      <c r="D105" s="145" t="s">
        <v>140</v>
      </c>
      <c r="E105" s="146" t="s">
        <v>438</v>
      </c>
      <c r="F105" s="147" t="s">
        <v>439</v>
      </c>
      <c r="G105" s="148" t="s">
        <v>326</v>
      </c>
      <c r="H105" s="149">
        <v>3.56</v>
      </c>
      <c r="I105" s="150"/>
      <c r="J105" s="151">
        <f>ROUND($I$105*$H$105,2)</f>
        <v>0</v>
      </c>
      <c r="K105" s="147" t="s">
        <v>144</v>
      </c>
      <c r="L105" s="43"/>
      <c r="M105" s="152"/>
      <c r="N105" s="153" t="s">
        <v>44</v>
      </c>
      <c r="O105" s="24"/>
      <c r="P105" s="24"/>
      <c r="Q105" s="154">
        <v>0</v>
      </c>
      <c r="R105" s="154">
        <f>$Q$105*$H$105</f>
        <v>0</v>
      </c>
      <c r="S105" s="154">
        <v>0</v>
      </c>
      <c r="T105" s="155">
        <f>$S$105*$H$105</f>
        <v>0</v>
      </c>
      <c r="AR105" s="89" t="s">
        <v>162</v>
      </c>
      <c r="AT105" s="89" t="s">
        <v>140</v>
      </c>
      <c r="AU105" s="89" t="s">
        <v>81</v>
      </c>
      <c r="AY105" s="6" t="s">
        <v>137</v>
      </c>
      <c r="BE105" s="156">
        <f>IF($N$105="základní",$J$105,0)</f>
        <v>0</v>
      </c>
      <c r="BF105" s="156">
        <f>IF($N$105="snížená",$J$105,0)</f>
        <v>0</v>
      </c>
      <c r="BG105" s="156">
        <f>IF($N$105="zákl. přenesená",$J$105,0)</f>
        <v>0</v>
      </c>
      <c r="BH105" s="156">
        <f>IF($N$105="sníž. přenesená",$J$105,0)</f>
        <v>0</v>
      </c>
      <c r="BI105" s="156">
        <f>IF($N$105="nulová",$J$105,0)</f>
        <v>0</v>
      </c>
      <c r="BJ105" s="89" t="s">
        <v>20</v>
      </c>
      <c r="BK105" s="156">
        <f>ROUND($I$105*$H$105,2)</f>
        <v>0</v>
      </c>
      <c r="BL105" s="89" t="s">
        <v>162</v>
      </c>
      <c r="BM105" s="89" t="s">
        <v>1252</v>
      </c>
    </row>
    <row r="106" spans="2:47" s="6" customFormat="1" ht="27" customHeight="1">
      <c r="B106" s="23"/>
      <c r="C106" s="24"/>
      <c r="D106" s="157" t="s">
        <v>147</v>
      </c>
      <c r="E106" s="24"/>
      <c r="F106" s="158" t="s">
        <v>441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147</v>
      </c>
      <c r="AU106" s="6" t="s">
        <v>81</v>
      </c>
    </row>
    <row r="107" spans="2:51" s="6" customFormat="1" ht="15.75" customHeight="1">
      <c r="B107" s="159"/>
      <c r="C107" s="160"/>
      <c r="D107" s="161" t="s">
        <v>149</v>
      </c>
      <c r="E107" s="160"/>
      <c r="F107" s="162" t="s">
        <v>1253</v>
      </c>
      <c r="G107" s="160"/>
      <c r="H107" s="163">
        <v>3.56</v>
      </c>
      <c r="J107" s="160"/>
      <c r="K107" s="160"/>
      <c r="L107" s="164"/>
      <c r="M107" s="168"/>
      <c r="N107" s="169"/>
      <c r="O107" s="169"/>
      <c r="P107" s="169"/>
      <c r="Q107" s="169"/>
      <c r="R107" s="169"/>
      <c r="S107" s="169"/>
      <c r="T107" s="170"/>
      <c r="AT107" s="167" t="s">
        <v>149</v>
      </c>
      <c r="AU107" s="167" t="s">
        <v>81</v>
      </c>
      <c r="AV107" s="167" t="s">
        <v>81</v>
      </c>
      <c r="AW107" s="167" t="s">
        <v>115</v>
      </c>
      <c r="AX107" s="167" t="s">
        <v>20</v>
      </c>
      <c r="AY107" s="167" t="s">
        <v>137</v>
      </c>
    </row>
    <row r="108" spans="2:12" s="6" customFormat="1" ht="7.5" customHeight="1">
      <c r="B108" s="38"/>
      <c r="C108" s="39"/>
      <c r="D108" s="39"/>
      <c r="E108" s="39"/>
      <c r="F108" s="39"/>
      <c r="G108" s="39"/>
      <c r="H108" s="39"/>
      <c r="I108" s="101"/>
      <c r="J108" s="39"/>
      <c r="K108" s="39"/>
      <c r="L108" s="43"/>
    </row>
    <row r="288" s="2" customFormat="1" ht="14.25" customHeight="1"/>
  </sheetData>
  <sheetProtection password="CC35" sheet="1" objects="1" scenarios="1" formatColumns="0" formatRows="0" sort="0" autoFilter="0"/>
  <autoFilter ref="C78:K78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49"/>
      <c r="C2" s="250"/>
      <c r="D2" s="250"/>
      <c r="E2" s="250"/>
      <c r="F2" s="250"/>
      <c r="G2" s="250"/>
      <c r="H2" s="250"/>
      <c r="I2" s="250"/>
      <c r="J2" s="250"/>
      <c r="K2" s="251"/>
    </row>
    <row r="3" spans="2:11" s="255" customFormat="1" ht="45" customHeight="1">
      <c r="B3" s="252"/>
      <c r="C3" s="253" t="s">
        <v>1261</v>
      </c>
      <c r="D3" s="253"/>
      <c r="E3" s="253"/>
      <c r="F3" s="253"/>
      <c r="G3" s="253"/>
      <c r="H3" s="253"/>
      <c r="I3" s="253"/>
      <c r="J3" s="253"/>
      <c r="K3" s="254"/>
    </row>
    <row r="4" spans="2:11" ht="25.5" customHeight="1">
      <c r="B4" s="256"/>
      <c r="C4" s="257" t="s">
        <v>1262</v>
      </c>
      <c r="D4" s="257"/>
      <c r="E4" s="257"/>
      <c r="F4" s="257"/>
      <c r="G4" s="257"/>
      <c r="H4" s="257"/>
      <c r="I4" s="257"/>
      <c r="J4" s="257"/>
      <c r="K4" s="258"/>
    </row>
    <row r="5" spans="2:11" ht="5.25" customHeight="1">
      <c r="B5" s="256"/>
      <c r="C5" s="259"/>
      <c r="D5" s="259"/>
      <c r="E5" s="259"/>
      <c r="F5" s="259"/>
      <c r="G5" s="259"/>
      <c r="H5" s="259"/>
      <c r="I5" s="259"/>
      <c r="J5" s="259"/>
      <c r="K5" s="258"/>
    </row>
    <row r="6" spans="2:11" ht="15" customHeight="1">
      <c r="B6" s="256"/>
      <c r="C6" s="260" t="s">
        <v>1263</v>
      </c>
      <c r="D6" s="260"/>
      <c r="E6" s="260"/>
      <c r="F6" s="260"/>
      <c r="G6" s="260"/>
      <c r="H6" s="260"/>
      <c r="I6" s="260"/>
      <c r="J6" s="260"/>
      <c r="K6" s="258"/>
    </row>
    <row r="7" spans="2:11" ht="15" customHeight="1">
      <c r="B7" s="261"/>
      <c r="C7" s="260" t="s">
        <v>1264</v>
      </c>
      <c r="D7" s="260"/>
      <c r="E7" s="260"/>
      <c r="F7" s="260"/>
      <c r="G7" s="260"/>
      <c r="H7" s="260"/>
      <c r="I7" s="260"/>
      <c r="J7" s="260"/>
      <c r="K7" s="258"/>
    </row>
    <row r="8" spans="2:11" ht="12.75" customHeight="1">
      <c r="B8" s="261"/>
      <c r="C8" s="262"/>
      <c r="D8" s="262"/>
      <c r="E8" s="262"/>
      <c r="F8" s="262"/>
      <c r="G8" s="262"/>
      <c r="H8" s="262"/>
      <c r="I8" s="262"/>
      <c r="J8" s="262"/>
      <c r="K8" s="258"/>
    </row>
    <row r="9" spans="2:11" ht="15" customHeight="1">
      <c r="B9" s="261"/>
      <c r="C9" s="260" t="s">
        <v>1265</v>
      </c>
      <c r="D9" s="260"/>
      <c r="E9" s="260"/>
      <c r="F9" s="260"/>
      <c r="G9" s="260"/>
      <c r="H9" s="260"/>
      <c r="I9" s="260"/>
      <c r="J9" s="260"/>
      <c r="K9" s="258"/>
    </row>
    <row r="10" spans="2:11" ht="15" customHeight="1">
      <c r="B10" s="261"/>
      <c r="C10" s="262"/>
      <c r="D10" s="260" t="s">
        <v>1266</v>
      </c>
      <c r="E10" s="260"/>
      <c r="F10" s="260"/>
      <c r="G10" s="260"/>
      <c r="H10" s="260"/>
      <c r="I10" s="260"/>
      <c r="J10" s="260"/>
      <c r="K10" s="258"/>
    </row>
    <row r="11" spans="2:11" ht="15" customHeight="1">
      <c r="B11" s="261"/>
      <c r="C11" s="263"/>
      <c r="D11" s="260" t="s">
        <v>1267</v>
      </c>
      <c r="E11" s="260"/>
      <c r="F11" s="260"/>
      <c r="G11" s="260"/>
      <c r="H11" s="260"/>
      <c r="I11" s="260"/>
      <c r="J11" s="260"/>
      <c r="K11" s="258"/>
    </row>
    <row r="12" spans="2:11" ht="12.75" customHeight="1">
      <c r="B12" s="261"/>
      <c r="C12" s="263"/>
      <c r="D12" s="263"/>
      <c r="E12" s="263"/>
      <c r="F12" s="263"/>
      <c r="G12" s="263"/>
      <c r="H12" s="263"/>
      <c r="I12" s="263"/>
      <c r="J12" s="263"/>
      <c r="K12" s="258"/>
    </row>
    <row r="13" spans="2:11" ht="15" customHeight="1">
      <c r="B13" s="261"/>
      <c r="C13" s="263"/>
      <c r="D13" s="260" t="s">
        <v>1268</v>
      </c>
      <c r="E13" s="260"/>
      <c r="F13" s="260"/>
      <c r="G13" s="260"/>
      <c r="H13" s="260"/>
      <c r="I13" s="260"/>
      <c r="J13" s="260"/>
      <c r="K13" s="258"/>
    </row>
    <row r="14" spans="2:11" ht="15" customHeight="1">
      <c r="B14" s="261"/>
      <c r="C14" s="263"/>
      <c r="D14" s="260" t="s">
        <v>1269</v>
      </c>
      <c r="E14" s="260"/>
      <c r="F14" s="260"/>
      <c r="G14" s="260"/>
      <c r="H14" s="260"/>
      <c r="I14" s="260"/>
      <c r="J14" s="260"/>
      <c r="K14" s="258"/>
    </row>
    <row r="15" spans="2:11" ht="15" customHeight="1">
      <c r="B15" s="261"/>
      <c r="C15" s="263"/>
      <c r="D15" s="260" t="s">
        <v>1270</v>
      </c>
      <c r="E15" s="260"/>
      <c r="F15" s="260"/>
      <c r="G15" s="260"/>
      <c r="H15" s="260"/>
      <c r="I15" s="260"/>
      <c r="J15" s="260"/>
      <c r="K15" s="258"/>
    </row>
    <row r="16" spans="2:11" ht="15" customHeight="1">
      <c r="B16" s="261"/>
      <c r="C16" s="263"/>
      <c r="D16" s="263"/>
      <c r="E16" s="264" t="s">
        <v>79</v>
      </c>
      <c r="F16" s="260" t="s">
        <v>1271</v>
      </c>
      <c r="G16" s="260"/>
      <c r="H16" s="260"/>
      <c r="I16" s="260"/>
      <c r="J16" s="260"/>
      <c r="K16" s="258"/>
    </row>
    <row r="17" spans="2:11" ht="15" customHeight="1">
      <c r="B17" s="261"/>
      <c r="C17" s="263"/>
      <c r="D17" s="263"/>
      <c r="E17" s="264" t="s">
        <v>1272</v>
      </c>
      <c r="F17" s="260" t="s">
        <v>1273</v>
      </c>
      <c r="G17" s="260"/>
      <c r="H17" s="260"/>
      <c r="I17" s="260"/>
      <c r="J17" s="260"/>
      <c r="K17" s="258"/>
    </row>
    <row r="18" spans="2:11" ht="15" customHeight="1">
      <c r="B18" s="261"/>
      <c r="C18" s="263"/>
      <c r="D18" s="263"/>
      <c r="E18" s="264" t="s">
        <v>1274</v>
      </c>
      <c r="F18" s="260" t="s">
        <v>1275</v>
      </c>
      <c r="G18" s="260"/>
      <c r="H18" s="260"/>
      <c r="I18" s="260"/>
      <c r="J18" s="260"/>
      <c r="K18" s="258"/>
    </row>
    <row r="19" spans="2:11" ht="15" customHeight="1">
      <c r="B19" s="261"/>
      <c r="C19" s="263"/>
      <c r="D19" s="263"/>
      <c r="E19" s="264" t="s">
        <v>1276</v>
      </c>
      <c r="F19" s="260" t="s">
        <v>1277</v>
      </c>
      <c r="G19" s="260"/>
      <c r="H19" s="260"/>
      <c r="I19" s="260"/>
      <c r="J19" s="260"/>
      <c r="K19" s="258"/>
    </row>
    <row r="20" spans="2:11" ht="15" customHeight="1">
      <c r="B20" s="261"/>
      <c r="C20" s="263"/>
      <c r="D20" s="263"/>
      <c r="E20" s="264" t="s">
        <v>1278</v>
      </c>
      <c r="F20" s="260" t="s">
        <v>1279</v>
      </c>
      <c r="G20" s="260"/>
      <c r="H20" s="260"/>
      <c r="I20" s="260"/>
      <c r="J20" s="260"/>
      <c r="K20" s="258"/>
    </row>
    <row r="21" spans="2:11" ht="15" customHeight="1">
      <c r="B21" s="261"/>
      <c r="C21" s="263"/>
      <c r="D21" s="263"/>
      <c r="E21" s="264" t="s">
        <v>1280</v>
      </c>
      <c r="F21" s="260" t="s">
        <v>1281</v>
      </c>
      <c r="G21" s="260"/>
      <c r="H21" s="260"/>
      <c r="I21" s="260"/>
      <c r="J21" s="260"/>
      <c r="K21" s="258"/>
    </row>
    <row r="22" spans="2:11" ht="12.75" customHeight="1">
      <c r="B22" s="261"/>
      <c r="C22" s="263"/>
      <c r="D22" s="263"/>
      <c r="E22" s="263"/>
      <c r="F22" s="263"/>
      <c r="G22" s="263"/>
      <c r="H22" s="263"/>
      <c r="I22" s="263"/>
      <c r="J22" s="263"/>
      <c r="K22" s="258"/>
    </row>
    <row r="23" spans="2:11" ht="15" customHeight="1">
      <c r="B23" s="261"/>
      <c r="C23" s="260" t="s">
        <v>1282</v>
      </c>
      <c r="D23" s="260"/>
      <c r="E23" s="260"/>
      <c r="F23" s="260"/>
      <c r="G23" s="260"/>
      <c r="H23" s="260"/>
      <c r="I23" s="260"/>
      <c r="J23" s="260"/>
      <c r="K23" s="258"/>
    </row>
    <row r="24" spans="2:11" ht="15" customHeight="1">
      <c r="B24" s="261"/>
      <c r="C24" s="260" t="s">
        <v>1283</v>
      </c>
      <c r="D24" s="260"/>
      <c r="E24" s="260"/>
      <c r="F24" s="260"/>
      <c r="G24" s="260"/>
      <c r="H24" s="260"/>
      <c r="I24" s="260"/>
      <c r="J24" s="260"/>
      <c r="K24" s="258"/>
    </row>
    <row r="25" spans="2:11" ht="15" customHeight="1">
      <c r="B25" s="261"/>
      <c r="C25" s="262"/>
      <c r="D25" s="260" t="s">
        <v>1284</v>
      </c>
      <c r="E25" s="260"/>
      <c r="F25" s="260"/>
      <c r="G25" s="260"/>
      <c r="H25" s="260"/>
      <c r="I25" s="260"/>
      <c r="J25" s="260"/>
      <c r="K25" s="258"/>
    </row>
    <row r="26" spans="2:11" ht="15" customHeight="1">
      <c r="B26" s="261"/>
      <c r="C26" s="263"/>
      <c r="D26" s="260" t="s">
        <v>1285</v>
      </c>
      <c r="E26" s="260"/>
      <c r="F26" s="260"/>
      <c r="G26" s="260"/>
      <c r="H26" s="260"/>
      <c r="I26" s="260"/>
      <c r="J26" s="260"/>
      <c r="K26" s="258"/>
    </row>
    <row r="27" spans="2:11" ht="12.75" customHeight="1">
      <c r="B27" s="261"/>
      <c r="C27" s="263"/>
      <c r="D27" s="263"/>
      <c r="E27" s="263"/>
      <c r="F27" s="263"/>
      <c r="G27" s="263"/>
      <c r="H27" s="263"/>
      <c r="I27" s="263"/>
      <c r="J27" s="263"/>
      <c r="K27" s="258"/>
    </row>
    <row r="28" spans="2:11" ht="15" customHeight="1">
      <c r="B28" s="261"/>
      <c r="C28" s="263"/>
      <c r="D28" s="260" t="s">
        <v>1286</v>
      </c>
      <c r="E28" s="260"/>
      <c r="F28" s="260"/>
      <c r="G28" s="260"/>
      <c r="H28" s="260"/>
      <c r="I28" s="260"/>
      <c r="J28" s="260"/>
      <c r="K28" s="258"/>
    </row>
    <row r="29" spans="2:11" ht="15" customHeight="1">
      <c r="B29" s="261"/>
      <c r="C29" s="263"/>
      <c r="D29" s="260" t="s">
        <v>1287</v>
      </c>
      <c r="E29" s="260"/>
      <c r="F29" s="260"/>
      <c r="G29" s="260"/>
      <c r="H29" s="260"/>
      <c r="I29" s="260"/>
      <c r="J29" s="260"/>
      <c r="K29" s="258"/>
    </row>
    <row r="30" spans="2:11" ht="12.75" customHeight="1">
      <c r="B30" s="261"/>
      <c r="C30" s="263"/>
      <c r="D30" s="263"/>
      <c r="E30" s="263"/>
      <c r="F30" s="263"/>
      <c r="G30" s="263"/>
      <c r="H30" s="263"/>
      <c r="I30" s="263"/>
      <c r="J30" s="263"/>
      <c r="K30" s="258"/>
    </row>
    <row r="31" spans="2:11" ht="15" customHeight="1">
      <c r="B31" s="261"/>
      <c r="C31" s="263"/>
      <c r="D31" s="260" t="s">
        <v>1288</v>
      </c>
      <c r="E31" s="260"/>
      <c r="F31" s="260"/>
      <c r="G31" s="260"/>
      <c r="H31" s="260"/>
      <c r="I31" s="260"/>
      <c r="J31" s="260"/>
      <c r="K31" s="258"/>
    </row>
    <row r="32" spans="2:11" ht="15" customHeight="1">
      <c r="B32" s="261"/>
      <c r="C32" s="263"/>
      <c r="D32" s="260" t="s">
        <v>1289</v>
      </c>
      <c r="E32" s="260"/>
      <c r="F32" s="260"/>
      <c r="G32" s="260"/>
      <c r="H32" s="260"/>
      <c r="I32" s="260"/>
      <c r="J32" s="260"/>
      <c r="K32" s="258"/>
    </row>
    <row r="33" spans="2:11" ht="15" customHeight="1">
      <c r="B33" s="261"/>
      <c r="C33" s="263"/>
      <c r="D33" s="260" t="s">
        <v>1290</v>
      </c>
      <c r="E33" s="260"/>
      <c r="F33" s="260"/>
      <c r="G33" s="260"/>
      <c r="H33" s="260"/>
      <c r="I33" s="260"/>
      <c r="J33" s="260"/>
      <c r="K33" s="258"/>
    </row>
    <row r="34" spans="2:11" ht="15" customHeight="1">
      <c r="B34" s="261"/>
      <c r="C34" s="263"/>
      <c r="D34" s="262"/>
      <c r="E34" s="265" t="s">
        <v>120</v>
      </c>
      <c r="F34" s="262"/>
      <c r="G34" s="260" t="s">
        <v>1291</v>
      </c>
      <c r="H34" s="260"/>
      <c r="I34" s="260"/>
      <c r="J34" s="260"/>
      <c r="K34" s="258"/>
    </row>
    <row r="35" spans="2:11" ht="30.75" customHeight="1">
      <c r="B35" s="261"/>
      <c r="C35" s="263"/>
      <c r="D35" s="262"/>
      <c r="E35" s="265" t="s">
        <v>1292</v>
      </c>
      <c r="F35" s="262"/>
      <c r="G35" s="260" t="s">
        <v>1293</v>
      </c>
      <c r="H35" s="260"/>
      <c r="I35" s="260"/>
      <c r="J35" s="260"/>
      <c r="K35" s="258"/>
    </row>
    <row r="36" spans="2:11" ht="15" customHeight="1">
      <c r="B36" s="261"/>
      <c r="C36" s="263"/>
      <c r="D36" s="262"/>
      <c r="E36" s="265" t="s">
        <v>54</v>
      </c>
      <c r="F36" s="262"/>
      <c r="G36" s="260" t="s">
        <v>1294</v>
      </c>
      <c r="H36" s="260"/>
      <c r="I36" s="260"/>
      <c r="J36" s="260"/>
      <c r="K36" s="258"/>
    </row>
    <row r="37" spans="2:11" ht="15" customHeight="1">
      <c r="B37" s="261"/>
      <c r="C37" s="263"/>
      <c r="D37" s="262"/>
      <c r="E37" s="265" t="s">
        <v>121</v>
      </c>
      <c r="F37" s="262"/>
      <c r="G37" s="260" t="s">
        <v>1295</v>
      </c>
      <c r="H37" s="260"/>
      <c r="I37" s="260"/>
      <c r="J37" s="260"/>
      <c r="K37" s="258"/>
    </row>
    <row r="38" spans="2:11" ht="15" customHeight="1">
      <c r="B38" s="261"/>
      <c r="C38" s="263"/>
      <c r="D38" s="262"/>
      <c r="E38" s="265" t="s">
        <v>122</v>
      </c>
      <c r="F38" s="262"/>
      <c r="G38" s="260" t="s">
        <v>1296</v>
      </c>
      <c r="H38" s="260"/>
      <c r="I38" s="260"/>
      <c r="J38" s="260"/>
      <c r="K38" s="258"/>
    </row>
    <row r="39" spans="2:11" ht="15" customHeight="1">
      <c r="B39" s="261"/>
      <c r="C39" s="263"/>
      <c r="D39" s="262"/>
      <c r="E39" s="265" t="s">
        <v>123</v>
      </c>
      <c r="F39" s="262"/>
      <c r="G39" s="260" t="s">
        <v>1297</v>
      </c>
      <c r="H39" s="260"/>
      <c r="I39" s="260"/>
      <c r="J39" s="260"/>
      <c r="K39" s="258"/>
    </row>
    <row r="40" spans="2:11" ht="15" customHeight="1">
      <c r="B40" s="261"/>
      <c r="C40" s="263"/>
      <c r="D40" s="262"/>
      <c r="E40" s="265" t="s">
        <v>1298</v>
      </c>
      <c r="F40" s="262"/>
      <c r="G40" s="260" t="s">
        <v>1299</v>
      </c>
      <c r="H40" s="260"/>
      <c r="I40" s="260"/>
      <c r="J40" s="260"/>
      <c r="K40" s="258"/>
    </row>
    <row r="41" spans="2:11" ht="15" customHeight="1">
      <c r="B41" s="261"/>
      <c r="C41" s="263"/>
      <c r="D41" s="262"/>
      <c r="E41" s="265"/>
      <c r="F41" s="262"/>
      <c r="G41" s="260" t="s">
        <v>1300</v>
      </c>
      <c r="H41" s="260"/>
      <c r="I41" s="260"/>
      <c r="J41" s="260"/>
      <c r="K41" s="258"/>
    </row>
    <row r="42" spans="2:11" ht="15" customHeight="1">
      <c r="B42" s="261"/>
      <c r="C42" s="263"/>
      <c r="D42" s="262"/>
      <c r="E42" s="265" t="s">
        <v>1301</v>
      </c>
      <c r="F42" s="262"/>
      <c r="G42" s="260" t="s">
        <v>1302</v>
      </c>
      <c r="H42" s="260"/>
      <c r="I42" s="260"/>
      <c r="J42" s="260"/>
      <c r="K42" s="258"/>
    </row>
    <row r="43" spans="2:11" ht="15" customHeight="1">
      <c r="B43" s="261"/>
      <c r="C43" s="263"/>
      <c r="D43" s="262"/>
      <c r="E43" s="265" t="s">
        <v>126</v>
      </c>
      <c r="F43" s="262"/>
      <c r="G43" s="260" t="s">
        <v>1303</v>
      </c>
      <c r="H43" s="260"/>
      <c r="I43" s="260"/>
      <c r="J43" s="260"/>
      <c r="K43" s="258"/>
    </row>
    <row r="44" spans="2:11" ht="12.75" customHeight="1">
      <c r="B44" s="261"/>
      <c r="C44" s="263"/>
      <c r="D44" s="262"/>
      <c r="E44" s="262"/>
      <c r="F44" s="262"/>
      <c r="G44" s="262"/>
      <c r="H44" s="262"/>
      <c r="I44" s="262"/>
      <c r="J44" s="262"/>
      <c r="K44" s="258"/>
    </row>
    <row r="45" spans="2:11" ht="15" customHeight="1">
      <c r="B45" s="261"/>
      <c r="C45" s="263"/>
      <c r="D45" s="260" t="s">
        <v>1304</v>
      </c>
      <c r="E45" s="260"/>
      <c r="F45" s="260"/>
      <c r="G45" s="260"/>
      <c r="H45" s="260"/>
      <c r="I45" s="260"/>
      <c r="J45" s="260"/>
      <c r="K45" s="258"/>
    </row>
    <row r="46" spans="2:11" ht="15" customHeight="1">
      <c r="B46" s="261"/>
      <c r="C46" s="263"/>
      <c r="D46" s="263"/>
      <c r="E46" s="260" t="s">
        <v>1305</v>
      </c>
      <c r="F46" s="260"/>
      <c r="G46" s="260"/>
      <c r="H46" s="260"/>
      <c r="I46" s="260"/>
      <c r="J46" s="260"/>
      <c r="K46" s="258"/>
    </row>
    <row r="47" spans="2:11" ht="15" customHeight="1">
      <c r="B47" s="261"/>
      <c r="C47" s="263"/>
      <c r="D47" s="263"/>
      <c r="E47" s="260" t="s">
        <v>1306</v>
      </c>
      <c r="F47" s="260"/>
      <c r="G47" s="260"/>
      <c r="H47" s="260"/>
      <c r="I47" s="260"/>
      <c r="J47" s="260"/>
      <c r="K47" s="258"/>
    </row>
    <row r="48" spans="2:11" ht="15" customHeight="1">
      <c r="B48" s="261"/>
      <c r="C48" s="263"/>
      <c r="D48" s="263"/>
      <c r="E48" s="260" t="s">
        <v>1307</v>
      </c>
      <c r="F48" s="260"/>
      <c r="G48" s="260"/>
      <c r="H48" s="260"/>
      <c r="I48" s="260"/>
      <c r="J48" s="260"/>
      <c r="K48" s="258"/>
    </row>
    <row r="49" spans="2:11" ht="15" customHeight="1">
      <c r="B49" s="261"/>
      <c r="C49" s="263"/>
      <c r="D49" s="260" t="s">
        <v>1308</v>
      </c>
      <c r="E49" s="260"/>
      <c r="F49" s="260"/>
      <c r="G49" s="260"/>
      <c r="H49" s="260"/>
      <c r="I49" s="260"/>
      <c r="J49" s="260"/>
      <c r="K49" s="258"/>
    </row>
    <row r="50" spans="2:11" ht="25.5" customHeight="1">
      <c r="B50" s="256"/>
      <c r="C50" s="257" t="s">
        <v>1309</v>
      </c>
      <c r="D50" s="257"/>
      <c r="E50" s="257"/>
      <c r="F50" s="257"/>
      <c r="G50" s="257"/>
      <c r="H50" s="257"/>
      <c r="I50" s="257"/>
      <c r="J50" s="257"/>
      <c r="K50" s="258"/>
    </row>
    <row r="51" spans="2:11" ht="5.25" customHeight="1">
      <c r="B51" s="256"/>
      <c r="C51" s="259"/>
      <c r="D51" s="259"/>
      <c r="E51" s="259"/>
      <c r="F51" s="259"/>
      <c r="G51" s="259"/>
      <c r="H51" s="259"/>
      <c r="I51" s="259"/>
      <c r="J51" s="259"/>
      <c r="K51" s="258"/>
    </row>
    <row r="52" spans="2:11" ht="15" customHeight="1">
      <c r="B52" s="256"/>
      <c r="C52" s="260" t="s">
        <v>1310</v>
      </c>
      <c r="D52" s="260"/>
      <c r="E52" s="260"/>
      <c r="F52" s="260"/>
      <c r="G52" s="260"/>
      <c r="H52" s="260"/>
      <c r="I52" s="260"/>
      <c r="J52" s="260"/>
      <c r="K52" s="258"/>
    </row>
    <row r="53" spans="2:11" ht="15" customHeight="1">
      <c r="B53" s="256"/>
      <c r="C53" s="260" t="s">
        <v>1311</v>
      </c>
      <c r="D53" s="260"/>
      <c r="E53" s="260"/>
      <c r="F53" s="260"/>
      <c r="G53" s="260"/>
      <c r="H53" s="260"/>
      <c r="I53" s="260"/>
      <c r="J53" s="260"/>
      <c r="K53" s="258"/>
    </row>
    <row r="54" spans="2:11" ht="12.75" customHeight="1">
      <c r="B54" s="256"/>
      <c r="C54" s="262"/>
      <c r="D54" s="262"/>
      <c r="E54" s="262"/>
      <c r="F54" s="262"/>
      <c r="G54" s="262"/>
      <c r="H54" s="262"/>
      <c r="I54" s="262"/>
      <c r="J54" s="262"/>
      <c r="K54" s="258"/>
    </row>
    <row r="55" spans="2:11" ht="15" customHeight="1">
      <c r="B55" s="256"/>
      <c r="C55" s="260" t="s">
        <v>1312</v>
      </c>
      <c r="D55" s="260"/>
      <c r="E55" s="260"/>
      <c r="F55" s="260"/>
      <c r="G55" s="260"/>
      <c r="H55" s="260"/>
      <c r="I55" s="260"/>
      <c r="J55" s="260"/>
      <c r="K55" s="258"/>
    </row>
    <row r="56" spans="2:11" ht="15" customHeight="1">
      <c r="B56" s="256"/>
      <c r="C56" s="263"/>
      <c r="D56" s="260" t="s">
        <v>1313</v>
      </c>
      <c r="E56" s="260"/>
      <c r="F56" s="260"/>
      <c r="G56" s="260"/>
      <c r="H56" s="260"/>
      <c r="I56" s="260"/>
      <c r="J56" s="260"/>
      <c r="K56" s="258"/>
    </row>
    <row r="57" spans="2:11" ht="15" customHeight="1">
      <c r="B57" s="256"/>
      <c r="C57" s="263"/>
      <c r="D57" s="260" t="s">
        <v>1314</v>
      </c>
      <c r="E57" s="260"/>
      <c r="F57" s="260"/>
      <c r="G57" s="260"/>
      <c r="H57" s="260"/>
      <c r="I57" s="260"/>
      <c r="J57" s="260"/>
      <c r="K57" s="258"/>
    </row>
    <row r="58" spans="2:11" ht="15" customHeight="1">
      <c r="B58" s="256"/>
      <c r="C58" s="263"/>
      <c r="D58" s="260" t="s">
        <v>1315</v>
      </c>
      <c r="E58" s="260"/>
      <c r="F58" s="260"/>
      <c r="G58" s="260"/>
      <c r="H58" s="260"/>
      <c r="I58" s="260"/>
      <c r="J58" s="260"/>
      <c r="K58" s="258"/>
    </row>
    <row r="59" spans="2:11" ht="15" customHeight="1">
      <c r="B59" s="256"/>
      <c r="C59" s="263"/>
      <c r="D59" s="260" t="s">
        <v>1316</v>
      </c>
      <c r="E59" s="260"/>
      <c r="F59" s="260"/>
      <c r="G59" s="260"/>
      <c r="H59" s="260"/>
      <c r="I59" s="260"/>
      <c r="J59" s="260"/>
      <c r="K59" s="258"/>
    </row>
    <row r="60" spans="2:11" ht="15" customHeight="1">
      <c r="B60" s="256"/>
      <c r="C60" s="263"/>
      <c r="D60" s="266" t="s">
        <v>1317</v>
      </c>
      <c r="E60" s="266"/>
      <c r="F60" s="266"/>
      <c r="G60" s="266"/>
      <c r="H60" s="266"/>
      <c r="I60" s="266"/>
      <c r="J60" s="266"/>
      <c r="K60" s="258"/>
    </row>
    <row r="61" spans="2:11" ht="15" customHeight="1">
      <c r="B61" s="256"/>
      <c r="C61" s="263"/>
      <c r="D61" s="260" t="s">
        <v>1318</v>
      </c>
      <c r="E61" s="260"/>
      <c r="F61" s="260"/>
      <c r="G61" s="260"/>
      <c r="H61" s="260"/>
      <c r="I61" s="260"/>
      <c r="J61" s="260"/>
      <c r="K61" s="258"/>
    </row>
    <row r="62" spans="2:11" ht="12.75" customHeight="1">
      <c r="B62" s="256"/>
      <c r="C62" s="263"/>
      <c r="D62" s="263"/>
      <c r="E62" s="267"/>
      <c r="F62" s="263"/>
      <c r="G62" s="263"/>
      <c r="H62" s="263"/>
      <c r="I62" s="263"/>
      <c r="J62" s="263"/>
      <c r="K62" s="258"/>
    </row>
    <row r="63" spans="2:11" ht="15" customHeight="1">
      <c r="B63" s="256"/>
      <c r="C63" s="263"/>
      <c r="D63" s="260" t="s">
        <v>1319</v>
      </c>
      <c r="E63" s="260"/>
      <c r="F63" s="260"/>
      <c r="G63" s="260"/>
      <c r="H63" s="260"/>
      <c r="I63" s="260"/>
      <c r="J63" s="260"/>
      <c r="K63" s="258"/>
    </row>
    <row r="64" spans="2:11" ht="15" customHeight="1">
      <c r="B64" s="256"/>
      <c r="C64" s="263"/>
      <c r="D64" s="266" t="s">
        <v>1320</v>
      </c>
      <c r="E64" s="266"/>
      <c r="F64" s="266"/>
      <c r="G64" s="266"/>
      <c r="H64" s="266"/>
      <c r="I64" s="266"/>
      <c r="J64" s="266"/>
      <c r="K64" s="258"/>
    </row>
    <row r="65" spans="2:11" ht="15" customHeight="1">
      <c r="B65" s="256"/>
      <c r="C65" s="263"/>
      <c r="D65" s="260" t="s">
        <v>1321</v>
      </c>
      <c r="E65" s="260"/>
      <c r="F65" s="260"/>
      <c r="G65" s="260"/>
      <c r="H65" s="260"/>
      <c r="I65" s="260"/>
      <c r="J65" s="260"/>
      <c r="K65" s="258"/>
    </row>
    <row r="66" spans="2:11" ht="15" customHeight="1">
      <c r="B66" s="256"/>
      <c r="C66" s="263"/>
      <c r="D66" s="260" t="s">
        <v>1322</v>
      </c>
      <c r="E66" s="260"/>
      <c r="F66" s="260"/>
      <c r="G66" s="260"/>
      <c r="H66" s="260"/>
      <c r="I66" s="260"/>
      <c r="J66" s="260"/>
      <c r="K66" s="258"/>
    </row>
    <row r="67" spans="2:11" ht="15" customHeight="1">
      <c r="B67" s="256"/>
      <c r="C67" s="263"/>
      <c r="D67" s="260" t="s">
        <v>1323</v>
      </c>
      <c r="E67" s="260"/>
      <c r="F67" s="260"/>
      <c r="G67" s="260"/>
      <c r="H67" s="260"/>
      <c r="I67" s="260"/>
      <c r="J67" s="260"/>
      <c r="K67" s="258"/>
    </row>
    <row r="68" spans="2:11" ht="15" customHeight="1">
      <c r="B68" s="256"/>
      <c r="C68" s="263"/>
      <c r="D68" s="260" t="s">
        <v>1324</v>
      </c>
      <c r="E68" s="260"/>
      <c r="F68" s="260"/>
      <c r="G68" s="260"/>
      <c r="H68" s="260"/>
      <c r="I68" s="260"/>
      <c r="J68" s="260"/>
      <c r="K68" s="258"/>
    </row>
    <row r="69" spans="2:11" ht="12.75" customHeight="1">
      <c r="B69" s="268"/>
      <c r="C69" s="269"/>
      <c r="D69" s="269"/>
      <c r="E69" s="269"/>
      <c r="F69" s="269"/>
      <c r="G69" s="269"/>
      <c r="H69" s="269"/>
      <c r="I69" s="269"/>
      <c r="J69" s="269"/>
      <c r="K69" s="270"/>
    </row>
    <row r="70" spans="2:11" ht="18.75" customHeight="1">
      <c r="B70" s="271"/>
      <c r="C70" s="271"/>
      <c r="D70" s="271"/>
      <c r="E70" s="271"/>
      <c r="F70" s="271"/>
      <c r="G70" s="271"/>
      <c r="H70" s="271"/>
      <c r="I70" s="271"/>
      <c r="J70" s="271"/>
      <c r="K70" s="272"/>
    </row>
    <row r="71" spans="2:11" ht="18.75" customHeight="1">
      <c r="B71" s="272"/>
      <c r="C71" s="272"/>
      <c r="D71" s="272"/>
      <c r="E71" s="272"/>
      <c r="F71" s="272"/>
      <c r="G71" s="272"/>
      <c r="H71" s="272"/>
      <c r="I71" s="272"/>
      <c r="J71" s="272"/>
      <c r="K71" s="272"/>
    </row>
    <row r="72" spans="2:11" ht="7.5" customHeight="1">
      <c r="B72" s="273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ht="45" customHeight="1">
      <c r="B73" s="276"/>
      <c r="C73" s="277" t="s">
        <v>1260</v>
      </c>
      <c r="D73" s="277"/>
      <c r="E73" s="277"/>
      <c r="F73" s="277"/>
      <c r="G73" s="277"/>
      <c r="H73" s="277"/>
      <c r="I73" s="277"/>
      <c r="J73" s="277"/>
      <c r="K73" s="278"/>
    </row>
    <row r="74" spans="2:11" ht="17.25" customHeight="1">
      <c r="B74" s="276"/>
      <c r="C74" s="279" t="s">
        <v>1325</v>
      </c>
      <c r="D74" s="279"/>
      <c r="E74" s="279"/>
      <c r="F74" s="279" t="s">
        <v>1326</v>
      </c>
      <c r="G74" s="280"/>
      <c r="H74" s="279" t="s">
        <v>121</v>
      </c>
      <c r="I74" s="279" t="s">
        <v>58</v>
      </c>
      <c r="J74" s="279" t="s">
        <v>1327</v>
      </c>
      <c r="K74" s="278"/>
    </row>
    <row r="75" spans="2:11" ht="17.25" customHeight="1">
      <c r="B75" s="276"/>
      <c r="C75" s="281" t="s">
        <v>1328</v>
      </c>
      <c r="D75" s="281"/>
      <c r="E75" s="281"/>
      <c r="F75" s="282" t="s">
        <v>1329</v>
      </c>
      <c r="G75" s="283"/>
      <c r="H75" s="281"/>
      <c r="I75" s="281"/>
      <c r="J75" s="281" t="s">
        <v>1330</v>
      </c>
      <c r="K75" s="278"/>
    </row>
    <row r="76" spans="2:11" ht="5.25" customHeight="1">
      <c r="B76" s="276"/>
      <c r="C76" s="284"/>
      <c r="D76" s="284"/>
      <c r="E76" s="284"/>
      <c r="F76" s="284"/>
      <c r="G76" s="285"/>
      <c r="H76" s="284"/>
      <c r="I76" s="284"/>
      <c r="J76" s="284"/>
      <c r="K76" s="278"/>
    </row>
    <row r="77" spans="2:11" ht="15" customHeight="1">
      <c r="B77" s="276"/>
      <c r="C77" s="265" t="s">
        <v>54</v>
      </c>
      <c r="D77" s="284"/>
      <c r="E77" s="284"/>
      <c r="F77" s="286" t="s">
        <v>1331</v>
      </c>
      <c r="G77" s="285"/>
      <c r="H77" s="265" t="s">
        <v>1332</v>
      </c>
      <c r="I77" s="265" t="s">
        <v>1333</v>
      </c>
      <c r="J77" s="265">
        <v>20</v>
      </c>
      <c r="K77" s="278"/>
    </row>
    <row r="78" spans="2:11" ht="15" customHeight="1">
      <c r="B78" s="276"/>
      <c r="C78" s="265" t="s">
        <v>1334</v>
      </c>
      <c r="D78" s="265"/>
      <c r="E78" s="265"/>
      <c r="F78" s="286" t="s">
        <v>1331</v>
      </c>
      <c r="G78" s="285"/>
      <c r="H78" s="265" t="s">
        <v>1335</v>
      </c>
      <c r="I78" s="265" t="s">
        <v>1333</v>
      </c>
      <c r="J78" s="265">
        <v>120</v>
      </c>
      <c r="K78" s="278"/>
    </row>
    <row r="79" spans="2:11" ht="15" customHeight="1">
      <c r="B79" s="287"/>
      <c r="C79" s="265" t="s">
        <v>1336</v>
      </c>
      <c r="D79" s="265"/>
      <c r="E79" s="265"/>
      <c r="F79" s="286" t="s">
        <v>1337</v>
      </c>
      <c r="G79" s="285"/>
      <c r="H79" s="265" t="s">
        <v>1338</v>
      </c>
      <c r="I79" s="265" t="s">
        <v>1333</v>
      </c>
      <c r="J79" s="265">
        <v>50</v>
      </c>
      <c r="K79" s="278"/>
    </row>
    <row r="80" spans="2:11" ht="15" customHeight="1">
      <c r="B80" s="287"/>
      <c r="C80" s="265" t="s">
        <v>1339</v>
      </c>
      <c r="D80" s="265"/>
      <c r="E80" s="265"/>
      <c r="F80" s="286" t="s">
        <v>1331</v>
      </c>
      <c r="G80" s="285"/>
      <c r="H80" s="265" t="s">
        <v>1340</v>
      </c>
      <c r="I80" s="265" t="s">
        <v>1341</v>
      </c>
      <c r="J80" s="265"/>
      <c r="K80" s="278"/>
    </row>
    <row r="81" spans="2:11" ht="15" customHeight="1">
      <c r="B81" s="287"/>
      <c r="C81" s="288" t="s">
        <v>1342</v>
      </c>
      <c r="D81" s="288"/>
      <c r="E81" s="288"/>
      <c r="F81" s="289" t="s">
        <v>1337</v>
      </c>
      <c r="G81" s="288"/>
      <c r="H81" s="288" t="s">
        <v>1343</v>
      </c>
      <c r="I81" s="288" t="s">
        <v>1333</v>
      </c>
      <c r="J81" s="288">
        <v>15</v>
      </c>
      <c r="K81" s="278"/>
    </row>
    <row r="82" spans="2:11" ht="15" customHeight="1">
      <c r="B82" s="287"/>
      <c r="C82" s="288" t="s">
        <v>1344</v>
      </c>
      <c r="D82" s="288"/>
      <c r="E82" s="288"/>
      <c r="F82" s="289" t="s">
        <v>1337</v>
      </c>
      <c r="G82" s="288"/>
      <c r="H82" s="288" t="s">
        <v>1345</v>
      </c>
      <c r="I82" s="288" t="s">
        <v>1333</v>
      </c>
      <c r="J82" s="288">
        <v>15</v>
      </c>
      <c r="K82" s="278"/>
    </row>
    <row r="83" spans="2:11" ht="15" customHeight="1">
      <c r="B83" s="287"/>
      <c r="C83" s="288" t="s">
        <v>1346</v>
      </c>
      <c r="D83" s="288"/>
      <c r="E83" s="288"/>
      <c r="F83" s="289" t="s">
        <v>1337</v>
      </c>
      <c r="G83" s="288"/>
      <c r="H83" s="288" t="s">
        <v>1347</v>
      </c>
      <c r="I83" s="288" t="s">
        <v>1333</v>
      </c>
      <c r="J83" s="288">
        <v>20</v>
      </c>
      <c r="K83" s="278"/>
    </row>
    <row r="84" spans="2:11" ht="15" customHeight="1">
      <c r="B84" s="287"/>
      <c r="C84" s="288" t="s">
        <v>1348</v>
      </c>
      <c r="D84" s="288"/>
      <c r="E84" s="288"/>
      <c r="F84" s="289" t="s">
        <v>1337</v>
      </c>
      <c r="G84" s="288"/>
      <c r="H84" s="288" t="s">
        <v>1349</v>
      </c>
      <c r="I84" s="288" t="s">
        <v>1333</v>
      </c>
      <c r="J84" s="288">
        <v>20</v>
      </c>
      <c r="K84" s="278"/>
    </row>
    <row r="85" spans="2:11" ht="15" customHeight="1">
      <c r="B85" s="287"/>
      <c r="C85" s="265" t="s">
        <v>1350</v>
      </c>
      <c r="D85" s="265"/>
      <c r="E85" s="265"/>
      <c r="F85" s="286" t="s">
        <v>1337</v>
      </c>
      <c r="G85" s="285"/>
      <c r="H85" s="265" t="s">
        <v>1351</v>
      </c>
      <c r="I85" s="265" t="s">
        <v>1333</v>
      </c>
      <c r="J85" s="265">
        <v>50</v>
      </c>
      <c r="K85" s="278"/>
    </row>
    <row r="86" spans="2:11" ht="15" customHeight="1">
      <c r="B86" s="287"/>
      <c r="C86" s="265" t="s">
        <v>1352</v>
      </c>
      <c r="D86" s="265"/>
      <c r="E86" s="265"/>
      <c r="F86" s="286" t="s">
        <v>1337</v>
      </c>
      <c r="G86" s="285"/>
      <c r="H86" s="265" t="s">
        <v>1353</v>
      </c>
      <c r="I86" s="265" t="s">
        <v>1333</v>
      </c>
      <c r="J86" s="265">
        <v>20</v>
      </c>
      <c r="K86" s="278"/>
    </row>
    <row r="87" spans="2:11" ht="15" customHeight="1">
      <c r="B87" s="287"/>
      <c r="C87" s="265" t="s">
        <v>1354</v>
      </c>
      <c r="D87" s="265"/>
      <c r="E87" s="265"/>
      <c r="F87" s="286" t="s">
        <v>1337</v>
      </c>
      <c r="G87" s="285"/>
      <c r="H87" s="265" t="s">
        <v>1355</v>
      </c>
      <c r="I87" s="265" t="s">
        <v>1333</v>
      </c>
      <c r="J87" s="265">
        <v>20</v>
      </c>
      <c r="K87" s="278"/>
    </row>
    <row r="88" spans="2:11" ht="15" customHeight="1">
      <c r="B88" s="287"/>
      <c r="C88" s="265" t="s">
        <v>1356</v>
      </c>
      <c r="D88" s="265"/>
      <c r="E88" s="265"/>
      <c r="F88" s="286" t="s">
        <v>1337</v>
      </c>
      <c r="G88" s="285"/>
      <c r="H88" s="265" t="s">
        <v>1357</v>
      </c>
      <c r="I88" s="265" t="s">
        <v>1333</v>
      </c>
      <c r="J88" s="265">
        <v>50</v>
      </c>
      <c r="K88" s="278"/>
    </row>
    <row r="89" spans="2:11" ht="15" customHeight="1">
      <c r="B89" s="287"/>
      <c r="C89" s="265" t="s">
        <v>1358</v>
      </c>
      <c r="D89" s="265"/>
      <c r="E89" s="265"/>
      <c r="F89" s="286" t="s">
        <v>1337</v>
      </c>
      <c r="G89" s="285"/>
      <c r="H89" s="265" t="s">
        <v>1358</v>
      </c>
      <c r="I89" s="265" t="s">
        <v>1333</v>
      </c>
      <c r="J89" s="265">
        <v>50</v>
      </c>
      <c r="K89" s="278"/>
    </row>
    <row r="90" spans="2:11" ht="15" customHeight="1">
      <c r="B90" s="287"/>
      <c r="C90" s="265" t="s">
        <v>127</v>
      </c>
      <c r="D90" s="265"/>
      <c r="E90" s="265"/>
      <c r="F90" s="286" t="s">
        <v>1337</v>
      </c>
      <c r="G90" s="285"/>
      <c r="H90" s="265" t="s">
        <v>1359</v>
      </c>
      <c r="I90" s="265" t="s">
        <v>1333</v>
      </c>
      <c r="J90" s="265">
        <v>255</v>
      </c>
      <c r="K90" s="278"/>
    </row>
    <row r="91" spans="2:11" ht="15" customHeight="1">
      <c r="B91" s="287"/>
      <c r="C91" s="265" t="s">
        <v>1360</v>
      </c>
      <c r="D91" s="265"/>
      <c r="E91" s="265"/>
      <c r="F91" s="286" t="s">
        <v>1331</v>
      </c>
      <c r="G91" s="285"/>
      <c r="H91" s="265" t="s">
        <v>1361</v>
      </c>
      <c r="I91" s="265" t="s">
        <v>1362</v>
      </c>
      <c r="J91" s="265"/>
      <c r="K91" s="278"/>
    </row>
    <row r="92" spans="2:11" ht="15" customHeight="1">
      <c r="B92" s="287"/>
      <c r="C92" s="265" t="s">
        <v>1363</v>
      </c>
      <c r="D92" s="265"/>
      <c r="E92" s="265"/>
      <c r="F92" s="286" t="s">
        <v>1331</v>
      </c>
      <c r="G92" s="285"/>
      <c r="H92" s="265" t="s">
        <v>1364</v>
      </c>
      <c r="I92" s="265" t="s">
        <v>1365</v>
      </c>
      <c r="J92" s="265"/>
      <c r="K92" s="278"/>
    </row>
    <row r="93" spans="2:11" ht="15" customHeight="1">
      <c r="B93" s="287"/>
      <c r="C93" s="265" t="s">
        <v>1366</v>
      </c>
      <c r="D93" s="265"/>
      <c r="E93" s="265"/>
      <c r="F93" s="286" t="s">
        <v>1331</v>
      </c>
      <c r="G93" s="285"/>
      <c r="H93" s="265" t="s">
        <v>1366</v>
      </c>
      <c r="I93" s="265" t="s">
        <v>1365</v>
      </c>
      <c r="J93" s="265"/>
      <c r="K93" s="278"/>
    </row>
    <row r="94" spans="2:11" ht="15" customHeight="1">
      <c r="B94" s="287"/>
      <c r="C94" s="265" t="s">
        <v>39</v>
      </c>
      <c r="D94" s="265"/>
      <c r="E94" s="265"/>
      <c r="F94" s="286" t="s">
        <v>1331</v>
      </c>
      <c r="G94" s="285"/>
      <c r="H94" s="265" t="s">
        <v>1367</v>
      </c>
      <c r="I94" s="265" t="s">
        <v>1365</v>
      </c>
      <c r="J94" s="265"/>
      <c r="K94" s="278"/>
    </row>
    <row r="95" spans="2:11" ht="15" customHeight="1">
      <c r="B95" s="287"/>
      <c r="C95" s="265" t="s">
        <v>49</v>
      </c>
      <c r="D95" s="265"/>
      <c r="E95" s="265"/>
      <c r="F95" s="286" t="s">
        <v>1331</v>
      </c>
      <c r="G95" s="285"/>
      <c r="H95" s="265" t="s">
        <v>1368</v>
      </c>
      <c r="I95" s="265" t="s">
        <v>1365</v>
      </c>
      <c r="J95" s="265"/>
      <c r="K95" s="278"/>
    </row>
    <row r="96" spans="2:11" ht="15" customHeight="1">
      <c r="B96" s="290"/>
      <c r="C96" s="291"/>
      <c r="D96" s="291"/>
      <c r="E96" s="291"/>
      <c r="F96" s="291"/>
      <c r="G96" s="291"/>
      <c r="H96" s="291"/>
      <c r="I96" s="291"/>
      <c r="J96" s="291"/>
      <c r="K96" s="292"/>
    </row>
    <row r="97" spans="2:11" ht="18.75" customHeight="1">
      <c r="B97" s="293"/>
      <c r="C97" s="294"/>
      <c r="D97" s="294"/>
      <c r="E97" s="294"/>
      <c r="F97" s="294"/>
      <c r="G97" s="294"/>
      <c r="H97" s="294"/>
      <c r="I97" s="294"/>
      <c r="J97" s="294"/>
      <c r="K97" s="293"/>
    </row>
    <row r="98" spans="2:11" ht="18.75" customHeight="1">
      <c r="B98" s="272"/>
      <c r="C98" s="272"/>
      <c r="D98" s="272"/>
      <c r="E98" s="272"/>
      <c r="F98" s="272"/>
      <c r="G98" s="272"/>
      <c r="H98" s="272"/>
      <c r="I98" s="272"/>
      <c r="J98" s="272"/>
      <c r="K98" s="272"/>
    </row>
    <row r="99" spans="2:11" ht="7.5" customHeight="1">
      <c r="B99" s="273"/>
      <c r="C99" s="274"/>
      <c r="D99" s="274"/>
      <c r="E99" s="274"/>
      <c r="F99" s="274"/>
      <c r="G99" s="274"/>
      <c r="H99" s="274"/>
      <c r="I99" s="274"/>
      <c r="J99" s="274"/>
      <c r="K99" s="275"/>
    </row>
    <row r="100" spans="2:11" ht="45" customHeight="1">
      <c r="B100" s="276"/>
      <c r="C100" s="277" t="s">
        <v>1369</v>
      </c>
      <c r="D100" s="277"/>
      <c r="E100" s="277"/>
      <c r="F100" s="277"/>
      <c r="G100" s="277"/>
      <c r="H100" s="277"/>
      <c r="I100" s="277"/>
      <c r="J100" s="277"/>
      <c r="K100" s="278"/>
    </row>
    <row r="101" spans="2:11" ht="17.25" customHeight="1">
      <c r="B101" s="276"/>
      <c r="C101" s="279" t="s">
        <v>1325</v>
      </c>
      <c r="D101" s="279"/>
      <c r="E101" s="279"/>
      <c r="F101" s="279" t="s">
        <v>1326</v>
      </c>
      <c r="G101" s="280"/>
      <c r="H101" s="279" t="s">
        <v>121</v>
      </c>
      <c r="I101" s="279" t="s">
        <v>58</v>
      </c>
      <c r="J101" s="279" t="s">
        <v>1327</v>
      </c>
      <c r="K101" s="278"/>
    </row>
    <row r="102" spans="2:11" ht="17.25" customHeight="1">
      <c r="B102" s="276"/>
      <c r="C102" s="281" t="s">
        <v>1328</v>
      </c>
      <c r="D102" s="281"/>
      <c r="E102" s="281"/>
      <c r="F102" s="282" t="s">
        <v>1329</v>
      </c>
      <c r="G102" s="283"/>
      <c r="H102" s="281"/>
      <c r="I102" s="281"/>
      <c r="J102" s="281" t="s">
        <v>1330</v>
      </c>
      <c r="K102" s="278"/>
    </row>
    <row r="103" spans="2:11" ht="5.25" customHeight="1">
      <c r="B103" s="276"/>
      <c r="C103" s="279"/>
      <c r="D103" s="279"/>
      <c r="E103" s="279"/>
      <c r="F103" s="279"/>
      <c r="G103" s="295"/>
      <c r="H103" s="279"/>
      <c r="I103" s="279"/>
      <c r="J103" s="279"/>
      <c r="K103" s="278"/>
    </row>
    <row r="104" spans="2:11" ht="15" customHeight="1">
      <c r="B104" s="276"/>
      <c r="C104" s="265" t="s">
        <v>54</v>
      </c>
      <c r="D104" s="284"/>
      <c r="E104" s="284"/>
      <c r="F104" s="286" t="s">
        <v>1331</v>
      </c>
      <c r="G104" s="295"/>
      <c r="H104" s="265" t="s">
        <v>1370</v>
      </c>
      <c r="I104" s="265" t="s">
        <v>1333</v>
      </c>
      <c r="J104" s="265">
        <v>20</v>
      </c>
      <c r="K104" s="278"/>
    </row>
    <row r="105" spans="2:11" ht="15" customHeight="1">
      <c r="B105" s="276"/>
      <c r="C105" s="265" t="s">
        <v>1334</v>
      </c>
      <c r="D105" s="265"/>
      <c r="E105" s="265"/>
      <c r="F105" s="286" t="s">
        <v>1331</v>
      </c>
      <c r="G105" s="265"/>
      <c r="H105" s="265" t="s">
        <v>1370</v>
      </c>
      <c r="I105" s="265" t="s">
        <v>1333</v>
      </c>
      <c r="J105" s="265">
        <v>120</v>
      </c>
      <c r="K105" s="278"/>
    </row>
    <row r="106" spans="2:11" ht="15" customHeight="1">
      <c r="B106" s="287"/>
      <c r="C106" s="265" t="s">
        <v>1336</v>
      </c>
      <c r="D106" s="265"/>
      <c r="E106" s="265"/>
      <c r="F106" s="286" t="s">
        <v>1337</v>
      </c>
      <c r="G106" s="265"/>
      <c r="H106" s="265" t="s">
        <v>1370</v>
      </c>
      <c r="I106" s="265" t="s">
        <v>1333</v>
      </c>
      <c r="J106" s="265">
        <v>50</v>
      </c>
      <c r="K106" s="278"/>
    </row>
    <row r="107" spans="2:11" ht="15" customHeight="1">
      <c r="B107" s="287"/>
      <c r="C107" s="265" t="s">
        <v>1339</v>
      </c>
      <c r="D107" s="265"/>
      <c r="E107" s="265"/>
      <c r="F107" s="286" t="s">
        <v>1331</v>
      </c>
      <c r="G107" s="265"/>
      <c r="H107" s="265" t="s">
        <v>1370</v>
      </c>
      <c r="I107" s="265" t="s">
        <v>1341</v>
      </c>
      <c r="J107" s="265"/>
      <c r="K107" s="278"/>
    </row>
    <row r="108" spans="2:11" ht="15" customHeight="1">
      <c r="B108" s="287"/>
      <c r="C108" s="265" t="s">
        <v>1350</v>
      </c>
      <c r="D108" s="265"/>
      <c r="E108" s="265"/>
      <c r="F108" s="286" t="s">
        <v>1337</v>
      </c>
      <c r="G108" s="265"/>
      <c r="H108" s="265" t="s">
        <v>1370</v>
      </c>
      <c r="I108" s="265" t="s">
        <v>1333</v>
      </c>
      <c r="J108" s="265">
        <v>50</v>
      </c>
      <c r="K108" s="278"/>
    </row>
    <row r="109" spans="2:11" ht="15" customHeight="1">
      <c r="B109" s="287"/>
      <c r="C109" s="265" t="s">
        <v>1358</v>
      </c>
      <c r="D109" s="265"/>
      <c r="E109" s="265"/>
      <c r="F109" s="286" t="s">
        <v>1337</v>
      </c>
      <c r="G109" s="265"/>
      <c r="H109" s="265" t="s">
        <v>1370</v>
      </c>
      <c r="I109" s="265" t="s">
        <v>1333</v>
      </c>
      <c r="J109" s="265">
        <v>50</v>
      </c>
      <c r="K109" s="278"/>
    </row>
    <row r="110" spans="2:11" ht="15" customHeight="1">
      <c r="B110" s="287"/>
      <c r="C110" s="265" t="s">
        <v>1356</v>
      </c>
      <c r="D110" s="265"/>
      <c r="E110" s="265"/>
      <c r="F110" s="286" t="s">
        <v>1337</v>
      </c>
      <c r="G110" s="265"/>
      <c r="H110" s="265" t="s">
        <v>1370</v>
      </c>
      <c r="I110" s="265" t="s">
        <v>1333</v>
      </c>
      <c r="J110" s="265">
        <v>50</v>
      </c>
      <c r="K110" s="278"/>
    </row>
    <row r="111" spans="2:11" ht="15" customHeight="1">
      <c r="B111" s="287"/>
      <c r="C111" s="265" t="s">
        <v>54</v>
      </c>
      <c r="D111" s="265"/>
      <c r="E111" s="265"/>
      <c r="F111" s="286" t="s">
        <v>1331</v>
      </c>
      <c r="G111" s="265"/>
      <c r="H111" s="265" t="s">
        <v>1371</v>
      </c>
      <c r="I111" s="265" t="s">
        <v>1333</v>
      </c>
      <c r="J111" s="265">
        <v>20</v>
      </c>
      <c r="K111" s="278"/>
    </row>
    <row r="112" spans="2:11" ht="15" customHeight="1">
      <c r="B112" s="287"/>
      <c r="C112" s="265" t="s">
        <v>1372</v>
      </c>
      <c r="D112" s="265"/>
      <c r="E112" s="265"/>
      <c r="F112" s="286" t="s">
        <v>1331</v>
      </c>
      <c r="G112" s="265"/>
      <c r="H112" s="265" t="s">
        <v>1373</v>
      </c>
      <c r="I112" s="265" t="s">
        <v>1333</v>
      </c>
      <c r="J112" s="265">
        <v>120</v>
      </c>
      <c r="K112" s="278"/>
    </row>
    <row r="113" spans="2:11" ht="15" customHeight="1">
      <c r="B113" s="287"/>
      <c r="C113" s="265" t="s">
        <v>39</v>
      </c>
      <c r="D113" s="265"/>
      <c r="E113" s="265"/>
      <c r="F113" s="286" t="s">
        <v>1331</v>
      </c>
      <c r="G113" s="265"/>
      <c r="H113" s="265" t="s">
        <v>1374</v>
      </c>
      <c r="I113" s="265" t="s">
        <v>1365</v>
      </c>
      <c r="J113" s="265"/>
      <c r="K113" s="278"/>
    </row>
    <row r="114" spans="2:11" ht="15" customHeight="1">
      <c r="B114" s="287"/>
      <c r="C114" s="265" t="s">
        <v>49</v>
      </c>
      <c r="D114" s="265"/>
      <c r="E114" s="265"/>
      <c r="F114" s="286" t="s">
        <v>1331</v>
      </c>
      <c r="G114" s="265"/>
      <c r="H114" s="265" t="s">
        <v>1375</v>
      </c>
      <c r="I114" s="265" t="s">
        <v>1365</v>
      </c>
      <c r="J114" s="265"/>
      <c r="K114" s="278"/>
    </row>
    <row r="115" spans="2:11" ht="15" customHeight="1">
      <c r="B115" s="287"/>
      <c r="C115" s="265" t="s">
        <v>58</v>
      </c>
      <c r="D115" s="265"/>
      <c r="E115" s="265"/>
      <c r="F115" s="286" t="s">
        <v>1331</v>
      </c>
      <c r="G115" s="265"/>
      <c r="H115" s="265" t="s">
        <v>1376</v>
      </c>
      <c r="I115" s="265" t="s">
        <v>1377</v>
      </c>
      <c r="J115" s="265"/>
      <c r="K115" s="278"/>
    </row>
    <row r="116" spans="2:11" ht="15" customHeight="1">
      <c r="B116" s="290"/>
      <c r="C116" s="296"/>
      <c r="D116" s="296"/>
      <c r="E116" s="296"/>
      <c r="F116" s="296"/>
      <c r="G116" s="296"/>
      <c r="H116" s="296"/>
      <c r="I116" s="296"/>
      <c r="J116" s="296"/>
      <c r="K116" s="292"/>
    </row>
    <row r="117" spans="2:11" ht="18.75" customHeight="1">
      <c r="B117" s="297"/>
      <c r="C117" s="262"/>
      <c r="D117" s="262"/>
      <c r="E117" s="262"/>
      <c r="F117" s="298"/>
      <c r="G117" s="262"/>
      <c r="H117" s="262"/>
      <c r="I117" s="262"/>
      <c r="J117" s="262"/>
      <c r="K117" s="297"/>
    </row>
    <row r="118" spans="2:11" ht="18.75" customHeight="1"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</row>
    <row r="119" spans="2:11" ht="7.5" customHeight="1">
      <c r="B119" s="299"/>
      <c r="C119" s="300"/>
      <c r="D119" s="300"/>
      <c r="E119" s="300"/>
      <c r="F119" s="300"/>
      <c r="G119" s="300"/>
      <c r="H119" s="300"/>
      <c r="I119" s="300"/>
      <c r="J119" s="300"/>
      <c r="K119" s="301"/>
    </row>
    <row r="120" spans="2:11" ht="45" customHeight="1">
      <c r="B120" s="302"/>
      <c r="C120" s="253" t="s">
        <v>1378</v>
      </c>
      <c r="D120" s="253"/>
      <c r="E120" s="253"/>
      <c r="F120" s="253"/>
      <c r="G120" s="253"/>
      <c r="H120" s="253"/>
      <c r="I120" s="253"/>
      <c r="J120" s="253"/>
      <c r="K120" s="303"/>
    </row>
    <row r="121" spans="2:11" ht="17.25" customHeight="1">
      <c r="B121" s="304"/>
      <c r="C121" s="279" t="s">
        <v>1325</v>
      </c>
      <c r="D121" s="279"/>
      <c r="E121" s="279"/>
      <c r="F121" s="279" t="s">
        <v>1326</v>
      </c>
      <c r="G121" s="280"/>
      <c r="H121" s="279" t="s">
        <v>121</v>
      </c>
      <c r="I121" s="279" t="s">
        <v>58</v>
      </c>
      <c r="J121" s="279" t="s">
        <v>1327</v>
      </c>
      <c r="K121" s="305"/>
    </row>
    <row r="122" spans="2:11" ht="17.25" customHeight="1">
      <c r="B122" s="304"/>
      <c r="C122" s="281" t="s">
        <v>1328</v>
      </c>
      <c r="D122" s="281"/>
      <c r="E122" s="281"/>
      <c r="F122" s="282" t="s">
        <v>1329</v>
      </c>
      <c r="G122" s="283"/>
      <c r="H122" s="281"/>
      <c r="I122" s="281"/>
      <c r="J122" s="281" t="s">
        <v>1330</v>
      </c>
      <c r="K122" s="305"/>
    </row>
    <row r="123" spans="2:11" ht="5.25" customHeight="1">
      <c r="B123" s="306"/>
      <c r="C123" s="284"/>
      <c r="D123" s="284"/>
      <c r="E123" s="284"/>
      <c r="F123" s="284"/>
      <c r="G123" s="265"/>
      <c r="H123" s="284"/>
      <c r="I123" s="284"/>
      <c r="J123" s="284"/>
      <c r="K123" s="307"/>
    </row>
    <row r="124" spans="2:11" ht="15" customHeight="1">
      <c r="B124" s="306"/>
      <c r="C124" s="265" t="s">
        <v>1334</v>
      </c>
      <c r="D124" s="284"/>
      <c r="E124" s="284"/>
      <c r="F124" s="286" t="s">
        <v>1331</v>
      </c>
      <c r="G124" s="265"/>
      <c r="H124" s="265" t="s">
        <v>1370</v>
      </c>
      <c r="I124" s="265" t="s">
        <v>1333</v>
      </c>
      <c r="J124" s="265">
        <v>120</v>
      </c>
      <c r="K124" s="308"/>
    </row>
    <row r="125" spans="2:11" ht="15" customHeight="1">
      <c r="B125" s="306"/>
      <c r="C125" s="265" t="s">
        <v>1379</v>
      </c>
      <c r="D125" s="265"/>
      <c r="E125" s="265"/>
      <c r="F125" s="286" t="s">
        <v>1331</v>
      </c>
      <c r="G125" s="265"/>
      <c r="H125" s="265" t="s">
        <v>1380</v>
      </c>
      <c r="I125" s="265" t="s">
        <v>1333</v>
      </c>
      <c r="J125" s="265" t="s">
        <v>1381</v>
      </c>
      <c r="K125" s="308"/>
    </row>
    <row r="126" spans="2:11" ht="15" customHeight="1">
      <c r="B126" s="306"/>
      <c r="C126" s="265" t="s">
        <v>1280</v>
      </c>
      <c r="D126" s="265"/>
      <c r="E126" s="265"/>
      <c r="F126" s="286" t="s">
        <v>1331</v>
      </c>
      <c r="G126" s="265"/>
      <c r="H126" s="265" t="s">
        <v>1382</v>
      </c>
      <c r="I126" s="265" t="s">
        <v>1333</v>
      </c>
      <c r="J126" s="265" t="s">
        <v>1381</v>
      </c>
      <c r="K126" s="308"/>
    </row>
    <row r="127" spans="2:11" ht="15" customHeight="1">
      <c r="B127" s="306"/>
      <c r="C127" s="265" t="s">
        <v>1342</v>
      </c>
      <c r="D127" s="265"/>
      <c r="E127" s="265"/>
      <c r="F127" s="286" t="s">
        <v>1337</v>
      </c>
      <c r="G127" s="265"/>
      <c r="H127" s="265" t="s">
        <v>1343</v>
      </c>
      <c r="I127" s="265" t="s">
        <v>1333</v>
      </c>
      <c r="J127" s="265">
        <v>15</v>
      </c>
      <c r="K127" s="308"/>
    </row>
    <row r="128" spans="2:11" ht="15" customHeight="1">
      <c r="B128" s="306"/>
      <c r="C128" s="288" t="s">
        <v>1344</v>
      </c>
      <c r="D128" s="288"/>
      <c r="E128" s="288"/>
      <c r="F128" s="289" t="s">
        <v>1337</v>
      </c>
      <c r="G128" s="288"/>
      <c r="H128" s="288" t="s">
        <v>1345</v>
      </c>
      <c r="I128" s="288" t="s">
        <v>1333</v>
      </c>
      <c r="J128" s="288">
        <v>15</v>
      </c>
      <c r="K128" s="308"/>
    </row>
    <row r="129" spans="2:11" ht="15" customHeight="1">
      <c r="B129" s="306"/>
      <c r="C129" s="288" t="s">
        <v>1346</v>
      </c>
      <c r="D129" s="288"/>
      <c r="E129" s="288"/>
      <c r="F129" s="289" t="s">
        <v>1337</v>
      </c>
      <c r="G129" s="288"/>
      <c r="H129" s="288" t="s">
        <v>1347</v>
      </c>
      <c r="I129" s="288" t="s">
        <v>1333</v>
      </c>
      <c r="J129" s="288">
        <v>20</v>
      </c>
      <c r="K129" s="308"/>
    </row>
    <row r="130" spans="2:11" ht="15" customHeight="1">
      <c r="B130" s="306"/>
      <c r="C130" s="288" t="s">
        <v>1348</v>
      </c>
      <c r="D130" s="288"/>
      <c r="E130" s="288"/>
      <c r="F130" s="289" t="s">
        <v>1337</v>
      </c>
      <c r="G130" s="288"/>
      <c r="H130" s="288" t="s">
        <v>1349</v>
      </c>
      <c r="I130" s="288" t="s">
        <v>1333</v>
      </c>
      <c r="J130" s="288">
        <v>20</v>
      </c>
      <c r="K130" s="308"/>
    </row>
    <row r="131" spans="2:11" ht="15" customHeight="1">
      <c r="B131" s="306"/>
      <c r="C131" s="265" t="s">
        <v>1336</v>
      </c>
      <c r="D131" s="265"/>
      <c r="E131" s="265"/>
      <c r="F131" s="286" t="s">
        <v>1337</v>
      </c>
      <c r="G131" s="265"/>
      <c r="H131" s="265" t="s">
        <v>1370</v>
      </c>
      <c r="I131" s="265" t="s">
        <v>1333</v>
      </c>
      <c r="J131" s="265">
        <v>50</v>
      </c>
      <c r="K131" s="308"/>
    </row>
    <row r="132" spans="2:11" ht="15" customHeight="1">
      <c r="B132" s="306"/>
      <c r="C132" s="265" t="s">
        <v>1350</v>
      </c>
      <c r="D132" s="265"/>
      <c r="E132" s="265"/>
      <c r="F132" s="286" t="s">
        <v>1337</v>
      </c>
      <c r="G132" s="265"/>
      <c r="H132" s="265" t="s">
        <v>1370</v>
      </c>
      <c r="I132" s="265" t="s">
        <v>1333</v>
      </c>
      <c r="J132" s="265">
        <v>50</v>
      </c>
      <c r="K132" s="308"/>
    </row>
    <row r="133" spans="2:11" ht="15" customHeight="1">
      <c r="B133" s="306"/>
      <c r="C133" s="265" t="s">
        <v>1356</v>
      </c>
      <c r="D133" s="265"/>
      <c r="E133" s="265"/>
      <c r="F133" s="286" t="s">
        <v>1337</v>
      </c>
      <c r="G133" s="265"/>
      <c r="H133" s="265" t="s">
        <v>1370</v>
      </c>
      <c r="I133" s="265" t="s">
        <v>1333</v>
      </c>
      <c r="J133" s="265">
        <v>50</v>
      </c>
      <c r="K133" s="308"/>
    </row>
    <row r="134" spans="2:11" ht="15" customHeight="1">
      <c r="B134" s="306"/>
      <c r="C134" s="265" t="s">
        <v>1358</v>
      </c>
      <c r="D134" s="265"/>
      <c r="E134" s="265"/>
      <c r="F134" s="286" t="s">
        <v>1337</v>
      </c>
      <c r="G134" s="265"/>
      <c r="H134" s="265" t="s">
        <v>1370</v>
      </c>
      <c r="I134" s="265" t="s">
        <v>1333</v>
      </c>
      <c r="J134" s="265">
        <v>50</v>
      </c>
      <c r="K134" s="308"/>
    </row>
    <row r="135" spans="2:11" ht="15" customHeight="1">
      <c r="B135" s="306"/>
      <c r="C135" s="265" t="s">
        <v>127</v>
      </c>
      <c r="D135" s="265"/>
      <c r="E135" s="265"/>
      <c r="F135" s="286" t="s">
        <v>1337</v>
      </c>
      <c r="G135" s="265"/>
      <c r="H135" s="265" t="s">
        <v>1383</v>
      </c>
      <c r="I135" s="265" t="s">
        <v>1333</v>
      </c>
      <c r="J135" s="265">
        <v>255</v>
      </c>
      <c r="K135" s="308"/>
    </row>
    <row r="136" spans="2:11" ht="15" customHeight="1">
      <c r="B136" s="306"/>
      <c r="C136" s="265" t="s">
        <v>1360</v>
      </c>
      <c r="D136" s="265"/>
      <c r="E136" s="265"/>
      <c r="F136" s="286" t="s">
        <v>1331</v>
      </c>
      <c r="G136" s="265"/>
      <c r="H136" s="265" t="s">
        <v>1384</v>
      </c>
      <c r="I136" s="265" t="s">
        <v>1362</v>
      </c>
      <c r="J136" s="265"/>
      <c r="K136" s="308"/>
    </row>
    <row r="137" spans="2:11" ht="15" customHeight="1">
      <c r="B137" s="306"/>
      <c r="C137" s="265" t="s">
        <v>1363</v>
      </c>
      <c r="D137" s="265"/>
      <c r="E137" s="265"/>
      <c r="F137" s="286" t="s">
        <v>1331</v>
      </c>
      <c r="G137" s="265"/>
      <c r="H137" s="265" t="s">
        <v>1385</v>
      </c>
      <c r="I137" s="265" t="s">
        <v>1365</v>
      </c>
      <c r="J137" s="265"/>
      <c r="K137" s="308"/>
    </row>
    <row r="138" spans="2:11" ht="15" customHeight="1">
      <c r="B138" s="306"/>
      <c r="C138" s="265" t="s">
        <v>1366</v>
      </c>
      <c r="D138" s="265"/>
      <c r="E138" s="265"/>
      <c r="F138" s="286" t="s">
        <v>1331</v>
      </c>
      <c r="G138" s="265"/>
      <c r="H138" s="265" t="s">
        <v>1366</v>
      </c>
      <c r="I138" s="265" t="s">
        <v>1365</v>
      </c>
      <c r="J138" s="265"/>
      <c r="K138" s="308"/>
    </row>
    <row r="139" spans="2:11" ht="15" customHeight="1">
      <c r="B139" s="306"/>
      <c r="C139" s="265" t="s">
        <v>39</v>
      </c>
      <c r="D139" s="265"/>
      <c r="E139" s="265"/>
      <c r="F139" s="286" t="s">
        <v>1331</v>
      </c>
      <c r="G139" s="265"/>
      <c r="H139" s="265" t="s">
        <v>1386</v>
      </c>
      <c r="I139" s="265" t="s">
        <v>1365</v>
      </c>
      <c r="J139" s="265"/>
      <c r="K139" s="308"/>
    </row>
    <row r="140" spans="2:11" ht="15" customHeight="1">
      <c r="B140" s="306"/>
      <c r="C140" s="265" t="s">
        <v>1387</v>
      </c>
      <c r="D140" s="265"/>
      <c r="E140" s="265"/>
      <c r="F140" s="286" t="s">
        <v>1331</v>
      </c>
      <c r="G140" s="265"/>
      <c r="H140" s="265" t="s">
        <v>1388</v>
      </c>
      <c r="I140" s="265" t="s">
        <v>1365</v>
      </c>
      <c r="J140" s="265"/>
      <c r="K140" s="308"/>
    </row>
    <row r="141" spans="2:11" ht="15" customHeight="1">
      <c r="B141" s="309"/>
      <c r="C141" s="310"/>
      <c r="D141" s="310"/>
      <c r="E141" s="310"/>
      <c r="F141" s="310"/>
      <c r="G141" s="310"/>
      <c r="H141" s="310"/>
      <c r="I141" s="310"/>
      <c r="J141" s="310"/>
      <c r="K141" s="311"/>
    </row>
    <row r="142" spans="2:11" ht="18.75" customHeight="1">
      <c r="B142" s="262"/>
      <c r="C142" s="262"/>
      <c r="D142" s="262"/>
      <c r="E142" s="262"/>
      <c r="F142" s="298"/>
      <c r="G142" s="262"/>
      <c r="H142" s="262"/>
      <c r="I142" s="262"/>
      <c r="J142" s="262"/>
      <c r="K142" s="262"/>
    </row>
    <row r="143" spans="2:11" ht="18.75" customHeight="1"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</row>
    <row r="144" spans="2:11" ht="7.5" customHeight="1">
      <c r="B144" s="273"/>
      <c r="C144" s="274"/>
      <c r="D144" s="274"/>
      <c r="E144" s="274"/>
      <c r="F144" s="274"/>
      <c r="G144" s="274"/>
      <c r="H144" s="274"/>
      <c r="I144" s="274"/>
      <c r="J144" s="274"/>
      <c r="K144" s="275"/>
    </row>
    <row r="145" spans="2:11" ht="45" customHeight="1">
      <c r="B145" s="276"/>
      <c r="C145" s="277" t="s">
        <v>1389</v>
      </c>
      <c r="D145" s="277"/>
      <c r="E145" s="277"/>
      <c r="F145" s="277"/>
      <c r="G145" s="277"/>
      <c r="H145" s="277"/>
      <c r="I145" s="277"/>
      <c r="J145" s="277"/>
      <c r="K145" s="278"/>
    </row>
    <row r="146" spans="2:11" ht="17.25" customHeight="1">
      <c r="B146" s="276"/>
      <c r="C146" s="279" t="s">
        <v>1325</v>
      </c>
      <c r="D146" s="279"/>
      <c r="E146" s="279"/>
      <c r="F146" s="279" t="s">
        <v>1326</v>
      </c>
      <c r="G146" s="280"/>
      <c r="H146" s="279" t="s">
        <v>121</v>
      </c>
      <c r="I146" s="279" t="s">
        <v>58</v>
      </c>
      <c r="J146" s="279" t="s">
        <v>1327</v>
      </c>
      <c r="K146" s="278"/>
    </row>
    <row r="147" spans="2:11" ht="17.25" customHeight="1">
      <c r="B147" s="276"/>
      <c r="C147" s="281" t="s">
        <v>1328</v>
      </c>
      <c r="D147" s="281"/>
      <c r="E147" s="281"/>
      <c r="F147" s="282" t="s">
        <v>1329</v>
      </c>
      <c r="G147" s="283"/>
      <c r="H147" s="281"/>
      <c r="I147" s="281"/>
      <c r="J147" s="281" t="s">
        <v>1330</v>
      </c>
      <c r="K147" s="278"/>
    </row>
    <row r="148" spans="2:11" ht="5.25" customHeight="1">
      <c r="B148" s="287"/>
      <c r="C148" s="284"/>
      <c r="D148" s="284"/>
      <c r="E148" s="284"/>
      <c r="F148" s="284"/>
      <c r="G148" s="285"/>
      <c r="H148" s="284"/>
      <c r="I148" s="284"/>
      <c r="J148" s="284"/>
      <c r="K148" s="308"/>
    </row>
    <row r="149" spans="2:11" ht="15" customHeight="1">
      <c r="B149" s="287"/>
      <c r="C149" s="312" t="s">
        <v>1334</v>
      </c>
      <c r="D149" s="265"/>
      <c r="E149" s="265"/>
      <c r="F149" s="313" t="s">
        <v>1331</v>
      </c>
      <c r="G149" s="265"/>
      <c r="H149" s="312" t="s">
        <v>1370</v>
      </c>
      <c r="I149" s="312" t="s">
        <v>1333</v>
      </c>
      <c r="J149" s="312">
        <v>120</v>
      </c>
      <c r="K149" s="308"/>
    </row>
    <row r="150" spans="2:11" ht="15" customHeight="1">
      <c r="B150" s="287"/>
      <c r="C150" s="312" t="s">
        <v>1379</v>
      </c>
      <c r="D150" s="265"/>
      <c r="E150" s="265"/>
      <c r="F150" s="313" t="s">
        <v>1331</v>
      </c>
      <c r="G150" s="265"/>
      <c r="H150" s="312" t="s">
        <v>1390</v>
      </c>
      <c r="I150" s="312" t="s">
        <v>1333</v>
      </c>
      <c r="J150" s="312" t="s">
        <v>1381</v>
      </c>
      <c r="K150" s="308"/>
    </row>
    <row r="151" spans="2:11" ht="15" customHeight="1">
      <c r="B151" s="287"/>
      <c r="C151" s="312" t="s">
        <v>1280</v>
      </c>
      <c r="D151" s="265"/>
      <c r="E151" s="265"/>
      <c r="F151" s="313" t="s">
        <v>1331</v>
      </c>
      <c r="G151" s="265"/>
      <c r="H151" s="312" t="s">
        <v>1391</v>
      </c>
      <c r="I151" s="312" t="s">
        <v>1333</v>
      </c>
      <c r="J151" s="312" t="s">
        <v>1381</v>
      </c>
      <c r="K151" s="308"/>
    </row>
    <row r="152" spans="2:11" ht="15" customHeight="1">
      <c r="B152" s="287"/>
      <c r="C152" s="312" t="s">
        <v>1336</v>
      </c>
      <c r="D152" s="265"/>
      <c r="E152" s="265"/>
      <c r="F152" s="313" t="s">
        <v>1337</v>
      </c>
      <c r="G152" s="265"/>
      <c r="H152" s="312" t="s">
        <v>1370</v>
      </c>
      <c r="I152" s="312" t="s">
        <v>1333</v>
      </c>
      <c r="J152" s="312">
        <v>50</v>
      </c>
      <c r="K152" s="308"/>
    </row>
    <row r="153" spans="2:11" ht="15" customHeight="1">
      <c r="B153" s="287"/>
      <c r="C153" s="312" t="s">
        <v>1339</v>
      </c>
      <c r="D153" s="265"/>
      <c r="E153" s="265"/>
      <c r="F153" s="313" t="s">
        <v>1331</v>
      </c>
      <c r="G153" s="265"/>
      <c r="H153" s="312" t="s">
        <v>1370</v>
      </c>
      <c r="I153" s="312" t="s">
        <v>1341</v>
      </c>
      <c r="J153" s="312"/>
      <c r="K153" s="308"/>
    </row>
    <row r="154" spans="2:11" ht="15" customHeight="1">
      <c r="B154" s="287"/>
      <c r="C154" s="312" t="s">
        <v>1350</v>
      </c>
      <c r="D154" s="265"/>
      <c r="E154" s="265"/>
      <c r="F154" s="313" t="s">
        <v>1337</v>
      </c>
      <c r="G154" s="265"/>
      <c r="H154" s="312" t="s">
        <v>1370</v>
      </c>
      <c r="I154" s="312" t="s">
        <v>1333</v>
      </c>
      <c r="J154" s="312">
        <v>50</v>
      </c>
      <c r="K154" s="308"/>
    </row>
    <row r="155" spans="2:11" ht="15" customHeight="1">
      <c r="B155" s="287"/>
      <c r="C155" s="312" t="s">
        <v>1358</v>
      </c>
      <c r="D155" s="265"/>
      <c r="E155" s="265"/>
      <c r="F155" s="313" t="s">
        <v>1337</v>
      </c>
      <c r="G155" s="265"/>
      <c r="H155" s="312" t="s">
        <v>1370</v>
      </c>
      <c r="I155" s="312" t="s">
        <v>1333</v>
      </c>
      <c r="J155" s="312">
        <v>50</v>
      </c>
      <c r="K155" s="308"/>
    </row>
    <row r="156" spans="2:11" ht="15" customHeight="1">
      <c r="B156" s="287"/>
      <c r="C156" s="312" t="s">
        <v>1356</v>
      </c>
      <c r="D156" s="265"/>
      <c r="E156" s="265"/>
      <c r="F156" s="313" t="s">
        <v>1337</v>
      </c>
      <c r="G156" s="265"/>
      <c r="H156" s="312" t="s">
        <v>1370</v>
      </c>
      <c r="I156" s="312" t="s">
        <v>1333</v>
      </c>
      <c r="J156" s="312">
        <v>50</v>
      </c>
      <c r="K156" s="308"/>
    </row>
    <row r="157" spans="2:11" ht="15" customHeight="1">
      <c r="B157" s="287"/>
      <c r="C157" s="312" t="s">
        <v>112</v>
      </c>
      <c r="D157" s="265"/>
      <c r="E157" s="265"/>
      <c r="F157" s="313" t="s">
        <v>1331</v>
      </c>
      <c r="G157" s="265"/>
      <c r="H157" s="312" t="s">
        <v>1392</v>
      </c>
      <c r="I157" s="312" t="s">
        <v>1333</v>
      </c>
      <c r="J157" s="312" t="s">
        <v>1393</v>
      </c>
      <c r="K157" s="308"/>
    </row>
    <row r="158" spans="2:11" ht="15" customHeight="1">
      <c r="B158" s="287"/>
      <c r="C158" s="312" t="s">
        <v>1394</v>
      </c>
      <c r="D158" s="265"/>
      <c r="E158" s="265"/>
      <c r="F158" s="313" t="s">
        <v>1331</v>
      </c>
      <c r="G158" s="265"/>
      <c r="H158" s="312" t="s">
        <v>1395</v>
      </c>
      <c r="I158" s="312" t="s">
        <v>1365</v>
      </c>
      <c r="J158" s="312"/>
      <c r="K158" s="308"/>
    </row>
    <row r="159" spans="2:11" ht="15" customHeight="1">
      <c r="B159" s="314"/>
      <c r="C159" s="296"/>
      <c r="D159" s="296"/>
      <c r="E159" s="296"/>
      <c r="F159" s="296"/>
      <c r="G159" s="296"/>
      <c r="H159" s="296"/>
      <c r="I159" s="296"/>
      <c r="J159" s="296"/>
      <c r="K159" s="315"/>
    </row>
    <row r="160" spans="2:11" ht="18.75" customHeight="1">
      <c r="B160" s="262"/>
      <c r="C160" s="265"/>
      <c r="D160" s="265"/>
      <c r="E160" s="265"/>
      <c r="F160" s="286"/>
      <c r="G160" s="265"/>
      <c r="H160" s="265"/>
      <c r="I160" s="265"/>
      <c r="J160" s="265"/>
      <c r="K160" s="262"/>
    </row>
    <row r="161" spans="2:11" ht="18.75" customHeight="1"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</row>
    <row r="162" spans="2:11" ht="7.5" customHeight="1">
      <c r="B162" s="249"/>
      <c r="C162" s="250"/>
      <c r="D162" s="250"/>
      <c r="E162" s="250"/>
      <c r="F162" s="250"/>
      <c r="G162" s="250"/>
      <c r="H162" s="250"/>
      <c r="I162" s="250"/>
      <c r="J162" s="250"/>
      <c r="K162" s="251"/>
    </row>
    <row r="163" spans="2:11" ht="45" customHeight="1">
      <c r="B163" s="252"/>
      <c r="C163" s="253" t="s">
        <v>1396</v>
      </c>
      <c r="D163" s="253"/>
      <c r="E163" s="253"/>
      <c r="F163" s="253"/>
      <c r="G163" s="253"/>
      <c r="H163" s="253"/>
      <c r="I163" s="253"/>
      <c r="J163" s="253"/>
      <c r="K163" s="254"/>
    </row>
    <row r="164" spans="2:11" ht="17.25" customHeight="1">
      <c r="B164" s="252"/>
      <c r="C164" s="279" t="s">
        <v>1325</v>
      </c>
      <c r="D164" s="279"/>
      <c r="E164" s="279"/>
      <c r="F164" s="279" t="s">
        <v>1326</v>
      </c>
      <c r="G164" s="316"/>
      <c r="H164" s="317" t="s">
        <v>121</v>
      </c>
      <c r="I164" s="317" t="s">
        <v>58</v>
      </c>
      <c r="J164" s="279" t="s">
        <v>1327</v>
      </c>
      <c r="K164" s="254"/>
    </row>
    <row r="165" spans="2:11" ht="17.25" customHeight="1">
      <c r="B165" s="256"/>
      <c r="C165" s="281" t="s">
        <v>1328</v>
      </c>
      <c r="D165" s="281"/>
      <c r="E165" s="281"/>
      <c r="F165" s="282" t="s">
        <v>1329</v>
      </c>
      <c r="G165" s="318"/>
      <c r="H165" s="319"/>
      <c r="I165" s="319"/>
      <c r="J165" s="281" t="s">
        <v>1330</v>
      </c>
      <c r="K165" s="258"/>
    </row>
    <row r="166" spans="2:11" ht="5.25" customHeight="1">
      <c r="B166" s="287"/>
      <c r="C166" s="284"/>
      <c r="D166" s="284"/>
      <c r="E166" s="284"/>
      <c r="F166" s="284"/>
      <c r="G166" s="285"/>
      <c r="H166" s="284"/>
      <c r="I166" s="284"/>
      <c r="J166" s="284"/>
      <c r="K166" s="308"/>
    </row>
    <row r="167" spans="2:11" ht="15" customHeight="1">
      <c r="B167" s="287"/>
      <c r="C167" s="265" t="s">
        <v>1334</v>
      </c>
      <c r="D167" s="265"/>
      <c r="E167" s="265"/>
      <c r="F167" s="286" t="s">
        <v>1331</v>
      </c>
      <c r="G167" s="265"/>
      <c r="H167" s="265" t="s">
        <v>1370</v>
      </c>
      <c r="I167" s="265" t="s">
        <v>1333</v>
      </c>
      <c r="J167" s="265">
        <v>120</v>
      </c>
      <c r="K167" s="308"/>
    </row>
    <row r="168" spans="2:11" ht="15" customHeight="1">
      <c r="B168" s="287"/>
      <c r="C168" s="265" t="s">
        <v>1379</v>
      </c>
      <c r="D168" s="265"/>
      <c r="E168" s="265"/>
      <c r="F168" s="286" t="s">
        <v>1331</v>
      </c>
      <c r="G168" s="265"/>
      <c r="H168" s="265" t="s">
        <v>1380</v>
      </c>
      <c r="I168" s="265" t="s">
        <v>1333</v>
      </c>
      <c r="J168" s="265" t="s">
        <v>1381</v>
      </c>
      <c r="K168" s="308"/>
    </row>
    <row r="169" spans="2:11" ht="15" customHeight="1">
      <c r="B169" s="287"/>
      <c r="C169" s="265" t="s">
        <v>1280</v>
      </c>
      <c r="D169" s="265"/>
      <c r="E169" s="265"/>
      <c r="F169" s="286" t="s">
        <v>1331</v>
      </c>
      <c r="G169" s="265"/>
      <c r="H169" s="265" t="s">
        <v>1397</v>
      </c>
      <c r="I169" s="265" t="s">
        <v>1333</v>
      </c>
      <c r="J169" s="265" t="s">
        <v>1381</v>
      </c>
      <c r="K169" s="308"/>
    </row>
    <row r="170" spans="2:11" ht="15" customHeight="1">
      <c r="B170" s="287"/>
      <c r="C170" s="265" t="s">
        <v>1336</v>
      </c>
      <c r="D170" s="265"/>
      <c r="E170" s="265"/>
      <c r="F170" s="286" t="s">
        <v>1337</v>
      </c>
      <c r="G170" s="265"/>
      <c r="H170" s="265" t="s">
        <v>1397</v>
      </c>
      <c r="I170" s="265" t="s">
        <v>1333</v>
      </c>
      <c r="J170" s="265">
        <v>50</v>
      </c>
      <c r="K170" s="308"/>
    </row>
    <row r="171" spans="2:11" ht="15" customHeight="1">
      <c r="B171" s="287"/>
      <c r="C171" s="265" t="s">
        <v>1339</v>
      </c>
      <c r="D171" s="265"/>
      <c r="E171" s="265"/>
      <c r="F171" s="286" t="s">
        <v>1331</v>
      </c>
      <c r="G171" s="265"/>
      <c r="H171" s="265" t="s">
        <v>1397</v>
      </c>
      <c r="I171" s="265" t="s">
        <v>1341</v>
      </c>
      <c r="J171" s="265"/>
      <c r="K171" s="308"/>
    </row>
    <row r="172" spans="2:11" ht="15" customHeight="1">
      <c r="B172" s="287"/>
      <c r="C172" s="265" t="s">
        <v>1350</v>
      </c>
      <c r="D172" s="265"/>
      <c r="E172" s="265"/>
      <c r="F172" s="286" t="s">
        <v>1337</v>
      </c>
      <c r="G172" s="265"/>
      <c r="H172" s="265" t="s">
        <v>1397</v>
      </c>
      <c r="I172" s="265" t="s">
        <v>1333</v>
      </c>
      <c r="J172" s="265">
        <v>50</v>
      </c>
      <c r="K172" s="308"/>
    </row>
    <row r="173" spans="2:11" ht="15" customHeight="1">
      <c r="B173" s="287"/>
      <c r="C173" s="265" t="s">
        <v>1358</v>
      </c>
      <c r="D173" s="265"/>
      <c r="E173" s="265"/>
      <c r="F173" s="286" t="s">
        <v>1337</v>
      </c>
      <c r="G173" s="265"/>
      <c r="H173" s="265" t="s">
        <v>1397</v>
      </c>
      <c r="I173" s="265" t="s">
        <v>1333</v>
      </c>
      <c r="J173" s="265">
        <v>50</v>
      </c>
      <c r="K173" s="308"/>
    </row>
    <row r="174" spans="2:11" ht="15" customHeight="1">
      <c r="B174" s="287"/>
      <c r="C174" s="265" t="s">
        <v>1356</v>
      </c>
      <c r="D174" s="265"/>
      <c r="E174" s="265"/>
      <c r="F174" s="286" t="s">
        <v>1337</v>
      </c>
      <c r="G174" s="265"/>
      <c r="H174" s="265" t="s">
        <v>1397</v>
      </c>
      <c r="I174" s="265" t="s">
        <v>1333</v>
      </c>
      <c r="J174" s="265">
        <v>50</v>
      </c>
      <c r="K174" s="308"/>
    </row>
    <row r="175" spans="2:11" ht="15" customHeight="1">
      <c r="B175" s="287"/>
      <c r="C175" s="265" t="s">
        <v>120</v>
      </c>
      <c r="D175" s="265"/>
      <c r="E175" s="265"/>
      <c r="F175" s="286" t="s">
        <v>1331</v>
      </c>
      <c r="G175" s="265"/>
      <c r="H175" s="265" t="s">
        <v>1398</v>
      </c>
      <c r="I175" s="265" t="s">
        <v>1399</v>
      </c>
      <c r="J175" s="265"/>
      <c r="K175" s="308"/>
    </row>
    <row r="176" spans="2:11" ht="15" customHeight="1">
      <c r="B176" s="287"/>
      <c r="C176" s="265" t="s">
        <v>58</v>
      </c>
      <c r="D176" s="265"/>
      <c r="E176" s="265"/>
      <c r="F176" s="286" t="s">
        <v>1331</v>
      </c>
      <c r="G176" s="265"/>
      <c r="H176" s="265" t="s">
        <v>1400</v>
      </c>
      <c r="I176" s="265" t="s">
        <v>1401</v>
      </c>
      <c r="J176" s="265">
        <v>1</v>
      </c>
      <c r="K176" s="308"/>
    </row>
    <row r="177" spans="2:11" ht="15" customHeight="1">
      <c r="B177" s="287"/>
      <c r="C177" s="265" t="s">
        <v>54</v>
      </c>
      <c r="D177" s="265"/>
      <c r="E177" s="265"/>
      <c r="F177" s="286" t="s">
        <v>1331</v>
      </c>
      <c r="G177" s="265"/>
      <c r="H177" s="265" t="s">
        <v>1402</v>
      </c>
      <c r="I177" s="265" t="s">
        <v>1333</v>
      </c>
      <c r="J177" s="265">
        <v>20</v>
      </c>
      <c r="K177" s="308"/>
    </row>
    <row r="178" spans="2:11" ht="15" customHeight="1">
      <c r="B178" s="287"/>
      <c r="C178" s="265" t="s">
        <v>121</v>
      </c>
      <c r="D178" s="265"/>
      <c r="E178" s="265"/>
      <c r="F178" s="286" t="s">
        <v>1331</v>
      </c>
      <c r="G178" s="265"/>
      <c r="H178" s="265" t="s">
        <v>1403</v>
      </c>
      <c r="I178" s="265" t="s">
        <v>1333</v>
      </c>
      <c r="J178" s="265">
        <v>255</v>
      </c>
      <c r="K178" s="308"/>
    </row>
    <row r="179" spans="2:11" ht="15" customHeight="1">
      <c r="B179" s="287"/>
      <c r="C179" s="265" t="s">
        <v>122</v>
      </c>
      <c r="D179" s="265"/>
      <c r="E179" s="265"/>
      <c r="F179" s="286" t="s">
        <v>1331</v>
      </c>
      <c r="G179" s="265"/>
      <c r="H179" s="265" t="s">
        <v>1296</v>
      </c>
      <c r="I179" s="265" t="s">
        <v>1333</v>
      </c>
      <c r="J179" s="265">
        <v>10</v>
      </c>
      <c r="K179" s="308"/>
    </row>
    <row r="180" spans="2:11" ht="15" customHeight="1">
      <c r="B180" s="287"/>
      <c r="C180" s="265" t="s">
        <v>123</v>
      </c>
      <c r="D180" s="265"/>
      <c r="E180" s="265"/>
      <c r="F180" s="286" t="s">
        <v>1331</v>
      </c>
      <c r="G180" s="265"/>
      <c r="H180" s="265" t="s">
        <v>1404</v>
      </c>
      <c r="I180" s="265" t="s">
        <v>1365</v>
      </c>
      <c r="J180" s="265"/>
      <c r="K180" s="308"/>
    </row>
    <row r="181" spans="2:11" ht="15" customHeight="1">
      <c r="B181" s="287"/>
      <c r="C181" s="265" t="s">
        <v>1405</v>
      </c>
      <c r="D181" s="265"/>
      <c r="E181" s="265"/>
      <c r="F181" s="286" t="s">
        <v>1331</v>
      </c>
      <c r="G181" s="265"/>
      <c r="H181" s="265" t="s">
        <v>1406</v>
      </c>
      <c r="I181" s="265" t="s">
        <v>1365</v>
      </c>
      <c r="J181" s="265"/>
      <c r="K181" s="308"/>
    </row>
    <row r="182" spans="2:11" ht="15" customHeight="1">
      <c r="B182" s="287"/>
      <c r="C182" s="265" t="s">
        <v>1394</v>
      </c>
      <c r="D182" s="265"/>
      <c r="E182" s="265"/>
      <c r="F182" s="286" t="s">
        <v>1331</v>
      </c>
      <c r="G182" s="265"/>
      <c r="H182" s="265" t="s">
        <v>1407</v>
      </c>
      <c r="I182" s="265" t="s">
        <v>1365</v>
      </c>
      <c r="J182" s="265"/>
      <c r="K182" s="308"/>
    </row>
    <row r="183" spans="2:11" ht="15" customHeight="1">
      <c r="B183" s="287"/>
      <c r="C183" s="265" t="s">
        <v>126</v>
      </c>
      <c r="D183" s="265"/>
      <c r="E183" s="265"/>
      <c r="F183" s="286" t="s">
        <v>1337</v>
      </c>
      <c r="G183" s="265"/>
      <c r="H183" s="265" t="s">
        <v>1408</v>
      </c>
      <c r="I183" s="265" t="s">
        <v>1333</v>
      </c>
      <c r="J183" s="265">
        <v>50</v>
      </c>
      <c r="K183" s="308"/>
    </row>
    <row r="184" spans="2:11" ht="15" customHeight="1">
      <c r="B184" s="314"/>
      <c r="C184" s="296"/>
      <c r="D184" s="296"/>
      <c r="E184" s="296"/>
      <c r="F184" s="296"/>
      <c r="G184" s="296"/>
      <c r="H184" s="296"/>
      <c r="I184" s="296"/>
      <c r="J184" s="296"/>
      <c r="K184" s="315"/>
    </row>
    <row r="185" spans="2:11" ht="18.75" customHeight="1">
      <c r="B185" s="262"/>
      <c r="C185" s="265"/>
      <c r="D185" s="265"/>
      <c r="E185" s="265"/>
      <c r="F185" s="286"/>
      <c r="G185" s="265"/>
      <c r="H185" s="265"/>
      <c r="I185" s="265"/>
      <c r="J185" s="265"/>
      <c r="K185" s="262"/>
    </row>
    <row r="186" spans="2:11" ht="18.75" customHeight="1"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</row>
    <row r="187" spans="2:11" ht="13.5">
      <c r="B187" s="249"/>
      <c r="C187" s="250"/>
      <c r="D187" s="250"/>
      <c r="E187" s="250"/>
      <c r="F187" s="250"/>
      <c r="G187" s="250"/>
      <c r="H187" s="250"/>
      <c r="I187" s="250"/>
      <c r="J187" s="250"/>
      <c r="K187" s="251"/>
    </row>
    <row r="188" spans="2:11" ht="21">
      <c r="B188" s="252"/>
      <c r="C188" s="253" t="s">
        <v>1409</v>
      </c>
      <c r="D188" s="253"/>
      <c r="E188" s="253"/>
      <c r="F188" s="253"/>
      <c r="G188" s="253"/>
      <c r="H188" s="253"/>
      <c r="I188" s="253"/>
      <c r="J188" s="253"/>
      <c r="K188" s="254"/>
    </row>
    <row r="189" spans="2:11" ht="25.5" customHeight="1">
      <c r="B189" s="252"/>
      <c r="C189" s="320" t="s">
        <v>1410</v>
      </c>
      <c r="D189" s="320"/>
      <c r="E189" s="320"/>
      <c r="F189" s="320" t="s">
        <v>1411</v>
      </c>
      <c r="G189" s="321"/>
      <c r="H189" s="322" t="s">
        <v>1412</v>
      </c>
      <c r="I189" s="322"/>
      <c r="J189" s="322"/>
      <c r="K189" s="254"/>
    </row>
    <row r="190" spans="2:11" ht="5.25" customHeight="1">
      <c r="B190" s="287"/>
      <c r="C190" s="284"/>
      <c r="D190" s="284"/>
      <c r="E190" s="284"/>
      <c r="F190" s="284"/>
      <c r="G190" s="265"/>
      <c r="H190" s="284"/>
      <c r="I190" s="284"/>
      <c r="J190" s="284"/>
      <c r="K190" s="308"/>
    </row>
    <row r="191" spans="2:11" ht="15" customHeight="1">
      <c r="B191" s="287"/>
      <c r="C191" s="265" t="s">
        <v>1413</v>
      </c>
      <c r="D191" s="265"/>
      <c r="E191" s="265"/>
      <c r="F191" s="286" t="s">
        <v>44</v>
      </c>
      <c r="G191" s="265"/>
      <c r="H191" s="323" t="s">
        <v>1414</v>
      </c>
      <c r="I191" s="323"/>
      <c r="J191" s="323"/>
      <c r="K191" s="308"/>
    </row>
    <row r="192" spans="2:11" ht="15" customHeight="1">
      <c r="B192" s="287"/>
      <c r="C192" s="293"/>
      <c r="D192" s="265"/>
      <c r="E192" s="265"/>
      <c r="F192" s="286" t="s">
        <v>45</v>
      </c>
      <c r="G192" s="265"/>
      <c r="H192" s="323" t="s">
        <v>1415</v>
      </c>
      <c r="I192" s="323"/>
      <c r="J192" s="323"/>
      <c r="K192" s="308"/>
    </row>
    <row r="193" spans="2:11" ht="15" customHeight="1">
      <c r="B193" s="287"/>
      <c r="C193" s="293"/>
      <c r="D193" s="265"/>
      <c r="E193" s="265"/>
      <c r="F193" s="286" t="s">
        <v>48</v>
      </c>
      <c r="G193" s="265"/>
      <c r="H193" s="323" t="s">
        <v>1416</v>
      </c>
      <c r="I193" s="323"/>
      <c r="J193" s="323"/>
      <c r="K193" s="308"/>
    </row>
    <row r="194" spans="2:11" ht="15" customHeight="1">
      <c r="B194" s="287"/>
      <c r="C194" s="265"/>
      <c r="D194" s="265"/>
      <c r="E194" s="265"/>
      <c r="F194" s="286" t="s">
        <v>46</v>
      </c>
      <c r="G194" s="265"/>
      <c r="H194" s="323" t="s">
        <v>1417</v>
      </c>
      <c r="I194" s="323"/>
      <c r="J194" s="323"/>
      <c r="K194" s="308"/>
    </row>
    <row r="195" spans="2:11" ht="15" customHeight="1">
      <c r="B195" s="287"/>
      <c r="C195" s="265"/>
      <c r="D195" s="265"/>
      <c r="E195" s="265"/>
      <c r="F195" s="286" t="s">
        <v>47</v>
      </c>
      <c r="G195" s="265"/>
      <c r="H195" s="323" t="s">
        <v>1418</v>
      </c>
      <c r="I195" s="323"/>
      <c r="J195" s="323"/>
      <c r="K195" s="308"/>
    </row>
    <row r="196" spans="2:11" ht="15" customHeight="1">
      <c r="B196" s="287"/>
      <c r="C196" s="265"/>
      <c r="D196" s="265"/>
      <c r="E196" s="265"/>
      <c r="F196" s="286"/>
      <c r="G196" s="265"/>
      <c r="H196" s="265"/>
      <c r="I196" s="265"/>
      <c r="J196" s="265"/>
      <c r="K196" s="308"/>
    </row>
    <row r="197" spans="2:11" ht="15" customHeight="1">
      <c r="B197" s="287"/>
      <c r="C197" s="265" t="s">
        <v>1377</v>
      </c>
      <c r="D197" s="265"/>
      <c r="E197" s="265"/>
      <c r="F197" s="286" t="s">
        <v>79</v>
      </c>
      <c r="G197" s="265"/>
      <c r="H197" s="323" t="s">
        <v>1419</v>
      </c>
      <c r="I197" s="323"/>
      <c r="J197" s="323"/>
      <c r="K197" s="308"/>
    </row>
    <row r="198" spans="2:11" ht="15" customHeight="1">
      <c r="B198" s="287"/>
      <c r="C198" s="293"/>
      <c r="D198" s="265"/>
      <c r="E198" s="265"/>
      <c r="F198" s="286" t="s">
        <v>1274</v>
      </c>
      <c r="G198" s="265"/>
      <c r="H198" s="323" t="s">
        <v>1275</v>
      </c>
      <c r="I198" s="323"/>
      <c r="J198" s="323"/>
      <c r="K198" s="308"/>
    </row>
    <row r="199" spans="2:11" ht="15" customHeight="1">
      <c r="B199" s="287"/>
      <c r="C199" s="265"/>
      <c r="D199" s="265"/>
      <c r="E199" s="265"/>
      <c r="F199" s="286" t="s">
        <v>1272</v>
      </c>
      <c r="G199" s="265"/>
      <c r="H199" s="323" t="s">
        <v>1420</v>
      </c>
      <c r="I199" s="323"/>
      <c r="J199" s="323"/>
      <c r="K199" s="308"/>
    </row>
    <row r="200" spans="2:11" ht="15" customHeight="1">
      <c r="B200" s="324"/>
      <c r="C200" s="293"/>
      <c r="D200" s="293"/>
      <c r="E200" s="293"/>
      <c r="F200" s="286" t="s">
        <v>1276</v>
      </c>
      <c r="G200" s="271"/>
      <c r="H200" s="325" t="s">
        <v>1277</v>
      </c>
      <c r="I200" s="325"/>
      <c r="J200" s="325"/>
      <c r="K200" s="326"/>
    </row>
    <row r="201" spans="2:11" ht="15" customHeight="1">
      <c r="B201" s="324"/>
      <c r="C201" s="293"/>
      <c r="D201" s="293"/>
      <c r="E201" s="293"/>
      <c r="F201" s="286" t="s">
        <v>1278</v>
      </c>
      <c r="G201" s="271"/>
      <c r="H201" s="325" t="s">
        <v>1421</v>
      </c>
      <c r="I201" s="325"/>
      <c r="J201" s="325"/>
      <c r="K201" s="326"/>
    </row>
    <row r="202" spans="2:11" ht="15" customHeight="1">
      <c r="B202" s="324"/>
      <c r="C202" s="293"/>
      <c r="D202" s="293"/>
      <c r="E202" s="293"/>
      <c r="F202" s="327"/>
      <c r="G202" s="271"/>
      <c r="H202" s="328"/>
      <c r="I202" s="328"/>
      <c r="J202" s="328"/>
      <c r="K202" s="326"/>
    </row>
    <row r="203" spans="2:11" ht="15" customHeight="1">
      <c r="B203" s="324"/>
      <c r="C203" s="265" t="s">
        <v>1401</v>
      </c>
      <c r="D203" s="293"/>
      <c r="E203" s="293"/>
      <c r="F203" s="286">
        <v>1</v>
      </c>
      <c r="G203" s="271"/>
      <c r="H203" s="325" t="s">
        <v>1422</v>
      </c>
      <c r="I203" s="325"/>
      <c r="J203" s="325"/>
      <c r="K203" s="326"/>
    </row>
    <row r="204" spans="2:11" ht="15" customHeight="1">
      <c r="B204" s="324"/>
      <c r="C204" s="293"/>
      <c r="D204" s="293"/>
      <c r="E204" s="293"/>
      <c r="F204" s="286">
        <v>2</v>
      </c>
      <c r="G204" s="271"/>
      <c r="H204" s="325" t="s">
        <v>1423</v>
      </c>
      <c r="I204" s="325"/>
      <c r="J204" s="325"/>
      <c r="K204" s="326"/>
    </row>
    <row r="205" spans="2:11" ht="15" customHeight="1">
      <c r="B205" s="324"/>
      <c r="C205" s="293"/>
      <c r="D205" s="293"/>
      <c r="E205" s="293"/>
      <c r="F205" s="286">
        <v>3</v>
      </c>
      <c r="G205" s="271"/>
      <c r="H205" s="325" t="s">
        <v>1424</v>
      </c>
      <c r="I205" s="325"/>
      <c r="J205" s="325"/>
      <c r="K205" s="326"/>
    </row>
    <row r="206" spans="2:11" ht="15" customHeight="1">
      <c r="B206" s="324"/>
      <c r="C206" s="293"/>
      <c r="D206" s="293"/>
      <c r="E206" s="293"/>
      <c r="F206" s="286">
        <v>4</v>
      </c>
      <c r="G206" s="271"/>
      <c r="H206" s="325" t="s">
        <v>1425</v>
      </c>
      <c r="I206" s="325"/>
      <c r="J206" s="325"/>
      <c r="K206" s="326"/>
    </row>
    <row r="207" spans="2:11" ht="12.75" customHeight="1">
      <c r="B207" s="329"/>
      <c r="C207" s="330"/>
      <c r="D207" s="330"/>
      <c r="E207" s="330"/>
      <c r="F207" s="330"/>
      <c r="G207" s="330"/>
      <c r="H207" s="330"/>
      <c r="I207" s="330"/>
      <c r="J207" s="330"/>
      <c r="K207" s="331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2"/>
      <c r="C1" s="242"/>
      <c r="D1" s="241" t="s">
        <v>1</v>
      </c>
      <c r="E1" s="242"/>
      <c r="F1" s="243" t="s">
        <v>1257</v>
      </c>
      <c r="G1" s="248" t="s">
        <v>1258</v>
      </c>
      <c r="H1" s="248"/>
      <c r="I1" s="242"/>
      <c r="J1" s="243" t="s">
        <v>1259</v>
      </c>
      <c r="K1" s="241" t="s">
        <v>106</v>
      </c>
      <c r="L1" s="243" t="s">
        <v>1260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6"/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81</v>
      </c>
    </row>
    <row r="4" spans="2:46" s="2" customFormat="1" ht="37.5" customHeight="1">
      <c r="B4" s="10"/>
      <c r="C4" s="11"/>
      <c r="D4" s="12" t="s">
        <v>107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7" t="str">
        <f>'Rekapitulace stavby'!$K$6</f>
        <v>Revitalizace horní části Vratislavova náměstí v Novém Městě na Moravě</v>
      </c>
      <c r="F7" s="205"/>
      <c r="G7" s="205"/>
      <c r="H7" s="205"/>
      <c r="J7" s="11"/>
      <c r="K7" s="13"/>
    </row>
    <row r="8" spans="2:11" s="6" customFormat="1" ht="15.75" customHeight="1">
      <c r="B8" s="23"/>
      <c r="C8" s="24"/>
      <c r="D8" s="19" t="s">
        <v>108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20" t="s">
        <v>109</v>
      </c>
      <c r="F9" s="212"/>
      <c r="G9" s="212"/>
      <c r="H9" s="21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110</v>
      </c>
      <c r="G12" s="24"/>
      <c r="H12" s="24"/>
      <c r="I12" s="88" t="s">
        <v>23</v>
      </c>
      <c r="J12" s="52" t="str">
        <f>'Rekapitulace stavby'!$AN$8</f>
        <v>06.03.2014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 t="str">
        <f>IF('Rekapitulace stavby'!$AN$10="","",'Rekapitulace stavby'!$AN$10)</f>
        <v>00294900</v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Město Nové Město na Moravě</v>
      </c>
      <c r="F15" s="24"/>
      <c r="G15" s="24"/>
      <c r="H15" s="24"/>
      <c r="I15" s="88" t="s">
        <v>31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32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34</v>
      </c>
      <c r="E20" s="24"/>
      <c r="F20" s="24"/>
      <c r="G20" s="24"/>
      <c r="H20" s="24"/>
      <c r="I20" s="88" t="s">
        <v>28</v>
      </c>
      <c r="J20" s="17" t="str">
        <f>IF('Rekapitulace stavby'!$AN$16="","",'Rekapitulace stavby'!$AN$16)</f>
        <v>87669455</v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Ing. Šárka Vrbová</v>
      </c>
      <c r="F21" s="24"/>
      <c r="G21" s="24"/>
      <c r="H21" s="24"/>
      <c r="I21" s="88" t="s">
        <v>31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38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8"/>
      <c r="F24" s="238"/>
      <c r="G24" s="238"/>
      <c r="H24" s="238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39</v>
      </c>
      <c r="E27" s="24"/>
      <c r="F27" s="24"/>
      <c r="G27" s="24"/>
      <c r="H27" s="24"/>
      <c r="J27" s="67">
        <f>ROUND($J$79,2)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41</v>
      </c>
      <c r="G29" s="24"/>
      <c r="H29" s="24"/>
      <c r="I29" s="95" t="s">
        <v>40</v>
      </c>
      <c r="J29" s="28" t="s">
        <v>42</v>
      </c>
      <c r="K29" s="27"/>
    </row>
    <row r="30" spans="2:11" s="6" customFormat="1" ht="15" customHeight="1">
      <c r="B30" s="23"/>
      <c r="C30" s="24"/>
      <c r="D30" s="30" t="s">
        <v>43</v>
      </c>
      <c r="E30" s="30" t="s">
        <v>44</v>
      </c>
      <c r="F30" s="96">
        <f>ROUND(SUM($BE$79:$BE$105),2)</f>
        <v>0</v>
      </c>
      <c r="G30" s="24"/>
      <c r="H30" s="24"/>
      <c r="I30" s="97">
        <v>0.21</v>
      </c>
      <c r="J30" s="96">
        <f>ROUND(SUM($BE$79:$BE$105)*$I$30,2)</f>
        <v>0</v>
      </c>
      <c r="K30" s="27"/>
    </row>
    <row r="31" spans="2:11" s="6" customFormat="1" ht="15" customHeight="1">
      <c r="B31" s="23"/>
      <c r="C31" s="24"/>
      <c r="D31" s="24"/>
      <c r="E31" s="30" t="s">
        <v>45</v>
      </c>
      <c r="F31" s="96">
        <f>ROUND(SUM($BF$79:$BF$105),2)</f>
        <v>0</v>
      </c>
      <c r="G31" s="24"/>
      <c r="H31" s="24"/>
      <c r="I31" s="97">
        <v>0.15</v>
      </c>
      <c r="J31" s="96">
        <f>ROUND(SUM($BF$79:$BF$105)*$I$31,2)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46</v>
      </c>
      <c r="F32" s="96">
        <f>ROUND(SUM($BG$79:$BG$105),2)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47</v>
      </c>
      <c r="F33" s="96">
        <f>ROUND(SUM($BH$79:$BH$105),2)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48</v>
      </c>
      <c r="F34" s="96">
        <f>ROUND(SUM($BI$79:$BI$105),2)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49</v>
      </c>
      <c r="E36" s="34"/>
      <c r="F36" s="34"/>
      <c r="G36" s="98" t="s">
        <v>50</v>
      </c>
      <c r="H36" s="35" t="s">
        <v>51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111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7" t="str">
        <f>$E$7</f>
        <v>Revitalizace horní části Vratislavova náměstí v Novém Městě na Moravě</v>
      </c>
      <c r="F45" s="212"/>
      <c r="G45" s="212"/>
      <c r="H45" s="212"/>
      <c r="J45" s="24"/>
      <c r="K45" s="27"/>
    </row>
    <row r="46" spans="2:11" s="6" customFormat="1" ht="15" customHeight="1">
      <c r="B46" s="23"/>
      <c r="C46" s="19" t="s">
        <v>108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20" t="str">
        <f>$E$9</f>
        <v>SO 000 - Nestavební náklady</v>
      </c>
      <c r="F47" s="212"/>
      <c r="G47" s="212"/>
      <c r="H47" s="21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 </v>
      </c>
      <c r="G49" s="24"/>
      <c r="H49" s="24"/>
      <c r="I49" s="88" t="s">
        <v>23</v>
      </c>
      <c r="J49" s="52" t="str">
        <f>IF($J$12="","",$J$12)</f>
        <v>06.03.2014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Město Nové Město na Moravě</v>
      </c>
      <c r="G51" s="24"/>
      <c r="H51" s="24"/>
      <c r="I51" s="88" t="s">
        <v>34</v>
      </c>
      <c r="J51" s="17" t="str">
        <f>$E$21</f>
        <v>Ing. Šárka Vrbová</v>
      </c>
      <c r="K51" s="27"/>
    </row>
    <row r="52" spans="2:11" s="6" customFormat="1" ht="15" customHeight="1">
      <c r="B52" s="23"/>
      <c r="C52" s="19" t="s">
        <v>32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112</v>
      </c>
      <c r="D54" s="32"/>
      <c r="E54" s="32"/>
      <c r="F54" s="32"/>
      <c r="G54" s="32"/>
      <c r="H54" s="32"/>
      <c r="I54" s="106"/>
      <c r="J54" s="107" t="s">
        <v>113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114</v>
      </c>
      <c r="D56" s="24"/>
      <c r="E56" s="24"/>
      <c r="F56" s="24"/>
      <c r="G56" s="24"/>
      <c r="H56" s="24"/>
      <c r="J56" s="67">
        <f>ROUND($J$79,2)</f>
        <v>0</v>
      </c>
      <c r="K56" s="27"/>
      <c r="AU56" s="6" t="s">
        <v>115</v>
      </c>
    </row>
    <row r="57" spans="2:11" s="73" customFormat="1" ht="25.5" customHeight="1">
      <c r="B57" s="108"/>
      <c r="C57" s="109"/>
      <c r="D57" s="110" t="s">
        <v>116</v>
      </c>
      <c r="E57" s="110"/>
      <c r="F57" s="110"/>
      <c r="G57" s="110"/>
      <c r="H57" s="110"/>
      <c r="I57" s="111"/>
      <c r="J57" s="112">
        <f>ROUND($J$80,2)</f>
        <v>0</v>
      </c>
      <c r="K57" s="113"/>
    </row>
    <row r="58" spans="2:11" s="114" customFormat="1" ht="21" customHeight="1">
      <c r="B58" s="115"/>
      <c r="C58" s="116"/>
      <c r="D58" s="117" t="s">
        <v>117</v>
      </c>
      <c r="E58" s="117"/>
      <c r="F58" s="117"/>
      <c r="G58" s="117"/>
      <c r="H58" s="117"/>
      <c r="I58" s="118"/>
      <c r="J58" s="119">
        <f>ROUND($J$81,2)</f>
        <v>0</v>
      </c>
      <c r="K58" s="120"/>
    </row>
    <row r="59" spans="2:11" s="114" customFormat="1" ht="21" customHeight="1">
      <c r="B59" s="115"/>
      <c r="C59" s="116"/>
      <c r="D59" s="117" t="s">
        <v>118</v>
      </c>
      <c r="E59" s="117"/>
      <c r="F59" s="117"/>
      <c r="G59" s="117"/>
      <c r="H59" s="117"/>
      <c r="I59" s="118"/>
      <c r="J59" s="119">
        <f>ROUND($J$97,2)</f>
        <v>0</v>
      </c>
      <c r="K59" s="120"/>
    </row>
    <row r="60" spans="2:11" s="6" customFormat="1" ht="22.5" customHeight="1">
      <c r="B60" s="23"/>
      <c r="C60" s="24"/>
      <c r="D60" s="24"/>
      <c r="E60" s="24"/>
      <c r="F60" s="24"/>
      <c r="G60" s="24"/>
      <c r="H60" s="24"/>
      <c r="J60" s="24"/>
      <c r="K60" s="27"/>
    </row>
    <row r="61" spans="2:11" s="6" customFormat="1" ht="7.5" customHeight="1">
      <c r="B61" s="38"/>
      <c r="C61" s="39"/>
      <c r="D61" s="39"/>
      <c r="E61" s="39"/>
      <c r="F61" s="39"/>
      <c r="G61" s="39"/>
      <c r="H61" s="39"/>
      <c r="I61" s="101"/>
      <c r="J61" s="39"/>
      <c r="K61" s="40"/>
    </row>
    <row r="65" spans="2:12" s="6" customFormat="1" ht="7.5" customHeight="1">
      <c r="B65" s="41"/>
      <c r="C65" s="42"/>
      <c r="D65" s="42"/>
      <c r="E65" s="42"/>
      <c r="F65" s="42"/>
      <c r="G65" s="42"/>
      <c r="H65" s="42"/>
      <c r="I65" s="103"/>
      <c r="J65" s="42"/>
      <c r="K65" s="42"/>
      <c r="L65" s="43"/>
    </row>
    <row r="66" spans="2:12" s="6" customFormat="1" ht="37.5" customHeight="1">
      <c r="B66" s="23"/>
      <c r="C66" s="12" t="s">
        <v>119</v>
      </c>
      <c r="D66" s="24"/>
      <c r="E66" s="24"/>
      <c r="F66" s="24"/>
      <c r="G66" s="24"/>
      <c r="H66" s="24"/>
      <c r="J66" s="24"/>
      <c r="K66" s="24"/>
      <c r="L66" s="43"/>
    </row>
    <row r="67" spans="2:12" s="6" customFormat="1" ht="7.5" customHeight="1">
      <c r="B67" s="23"/>
      <c r="C67" s="24"/>
      <c r="D67" s="24"/>
      <c r="E67" s="24"/>
      <c r="F67" s="24"/>
      <c r="G67" s="24"/>
      <c r="H67" s="24"/>
      <c r="J67" s="24"/>
      <c r="K67" s="24"/>
      <c r="L67" s="43"/>
    </row>
    <row r="68" spans="2:12" s="6" customFormat="1" ht="15" customHeight="1">
      <c r="B68" s="23"/>
      <c r="C68" s="19" t="s">
        <v>15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16.5" customHeight="1">
      <c r="B69" s="23"/>
      <c r="C69" s="24"/>
      <c r="D69" s="24"/>
      <c r="E69" s="237" t="str">
        <f>$E$7</f>
        <v>Revitalizace horní části Vratislavova náměstí v Novém Městě na Moravě</v>
      </c>
      <c r="F69" s="212"/>
      <c r="G69" s="212"/>
      <c r="H69" s="212"/>
      <c r="J69" s="24"/>
      <c r="K69" s="24"/>
      <c r="L69" s="43"/>
    </row>
    <row r="70" spans="2:12" s="6" customFormat="1" ht="15" customHeight="1">
      <c r="B70" s="23"/>
      <c r="C70" s="19" t="s">
        <v>108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19.5" customHeight="1">
      <c r="B71" s="23"/>
      <c r="C71" s="24"/>
      <c r="D71" s="24"/>
      <c r="E71" s="220" t="str">
        <f>$E$9</f>
        <v>SO 000 - Nestavební náklady</v>
      </c>
      <c r="F71" s="212"/>
      <c r="G71" s="212"/>
      <c r="H71" s="212"/>
      <c r="J71" s="24"/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8.75" customHeight="1">
      <c r="B73" s="23"/>
      <c r="C73" s="19" t="s">
        <v>21</v>
      </c>
      <c r="D73" s="24"/>
      <c r="E73" s="24"/>
      <c r="F73" s="17" t="str">
        <f>$F$12</f>
        <v> </v>
      </c>
      <c r="G73" s="24"/>
      <c r="H73" s="24"/>
      <c r="I73" s="88" t="s">
        <v>23</v>
      </c>
      <c r="J73" s="52" t="str">
        <f>IF($J$12="","",$J$12)</f>
        <v>06.03.2014</v>
      </c>
      <c r="K73" s="24"/>
      <c r="L73" s="43"/>
    </row>
    <row r="74" spans="2:12" s="6" customFormat="1" ht="7.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5.75" customHeight="1">
      <c r="B75" s="23"/>
      <c r="C75" s="19" t="s">
        <v>27</v>
      </c>
      <c r="D75" s="24"/>
      <c r="E75" s="24"/>
      <c r="F75" s="17" t="str">
        <f>$E$15</f>
        <v>Město Nové Město na Moravě</v>
      </c>
      <c r="G75" s="24"/>
      <c r="H75" s="24"/>
      <c r="I75" s="88" t="s">
        <v>34</v>
      </c>
      <c r="J75" s="17" t="str">
        <f>$E$21</f>
        <v>Ing. Šárka Vrbová</v>
      </c>
      <c r="K75" s="24"/>
      <c r="L75" s="43"/>
    </row>
    <row r="76" spans="2:12" s="6" customFormat="1" ht="15" customHeight="1">
      <c r="B76" s="23"/>
      <c r="C76" s="19" t="s">
        <v>32</v>
      </c>
      <c r="D76" s="24"/>
      <c r="E76" s="24"/>
      <c r="F76" s="17">
        <f>IF($E$18="","",$E$18)</f>
      </c>
      <c r="G76" s="24"/>
      <c r="H76" s="24"/>
      <c r="J76" s="24"/>
      <c r="K76" s="24"/>
      <c r="L76" s="43"/>
    </row>
    <row r="77" spans="2:12" s="6" customFormat="1" ht="11.2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20" s="121" customFormat="1" ht="30" customHeight="1">
      <c r="B78" s="122"/>
      <c r="C78" s="123" t="s">
        <v>120</v>
      </c>
      <c r="D78" s="124" t="s">
        <v>58</v>
      </c>
      <c r="E78" s="124" t="s">
        <v>54</v>
      </c>
      <c r="F78" s="124" t="s">
        <v>121</v>
      </c>
      <c r="G78" s="124" t="s">
        <v>122</v>
      </c>
      <c r="H78" s="124" t="s">
        <v>123</v>
      </c>
      <c r="I78" s="125" t="s">
        <v>124</v>
      </c>
      <c r="J78" s="124" t="s">
        <v>125</v>
      </c>
      <c r="K78" s="126" t="s">
        <v>126</v>
      </c>
      <c r="L78" s="127"/>
      <c r="M78" s="59" t="s">
        <v>127</v>
      </c>
      <c r="N78" s="60" t="s">
        <v>43</v>
      </c>
      <c r="O78" s="60" t="s">
        <v>128</v>
      </c>
      <c r="P78" s="60" t="s">
        <v>129</v>
      </c>
      <c r="Q78" s="60" t="s">
        <v>130</v>
      </c>
      <c r="R78" s="60" t="s">
        <v>131</v>
      </c>
      <c r="S78" s="60" t="s">
        <v>132</v>
      </c>
      <c r="T78" s="61" t="s">
        <v>133</v>
      </c>
    </row>
    <row r="79" spans="2:63" s="6" customFormat="1" ht="30" customHeight="1">
      <c r="B79" s="23"/>
      <c r="C79" s="66" t="s">
        <v>114</v>
      </c>
      <c r="D79" s="24"/>
      <c r="E79" s="24"/>
      <c r="F79" s="24"/>
      <c r="G79" s="24"/>
      <c r="H79" s="24"/>
      <c r="J79" s="128">
        <f>$BK$79</f>
        <v>0</v>
      </c>
      <c r="K79" s="24"/>
      <c r="L79" s="43"/>
      <c r="M79" s="63"/>
      <c r="N79" s="64"/>
      <c r="O79" s="64"/>
      <c r="P79" s="129">
        <f>$P$80</f>
        <v>0</v>
      </c>
      <c r="Q79" s="64"/>
      <c r="R79" s="129">
        <f>$R$80</f>
        <v>0</v>
      </c>
      <c r="S79" s="64"/>
      <c r="T79" s="130">
        <f>$T$80</f>
        <v>0</v>
      </c>
      <c r="AT79" s="6" t="s">
        <v>72</v>
      </c>
      <c r="AU79" s="6" t="s">
        <v>115</v>
      </c>
      <c r="BK79" s="131">
        <f>$BK$80</f>
        <v>0</v>
      </c>
    </row>
    <row r="80" spans="2:63" s="132" customFormat="1" ht="37.5" customHeight="1">
      <c r="B80" s="133"/>
      <c r="C80" s="134"/>
      <c r="D80" s="134" t="s">
        <v>72</v>
      </c>
      <c r="E80" s="135" t="s">
        <v>134</v>
      </c>
      <c r="F80" s="135" t="s">
        <v>135</v>
      </c>
      <c r="G80" s="134"/>
      <c r="H80" s="134"/>
      <c r="J80" s="136">
        <f>$BK$80</f>
        <v>0</v>
      </c>
      <c r="K80" s="134"/>
      <c r="L80" s="137"/>
      <c r="M80" s="138"/>
      <c r="N80" s="134"/>
      <c r="O80" s="134"/>
      <c r="P80" s="139">
        <f>$P$81+$P$97</f>
        <v>0</v>
      </c>
      <c r="Q80" s="134"/>
      <c r="R80" s="139">
        <f>$R$81+$R$97</f>
        <v>0</v>
      </c>
      <c r="S80" s="134"/>
      <c r="T80" s="140">
        <f>$T$81+$T$97</f>
        <v>0</v>
      </c>
      <c r="AR80" s="141" t="s">
        <v>136</v>
      </c>
      <c r="AT80" s="141" t="s">
        <v>72</v>
      </c>
      <c r="AU80" s="141" t="s">
        <v>73</v>
      </c>
      <c r="AY80" s="141" t="s">
        <v>137</v>
      </c>
      <c r="BK80" s="142">
        <f>$BK$81+$BK$97</f>
        <v>0</v>
      </c>
    </row>
    <row r="81" spans="2:63" s="132" customFormat="1" ht="21" customHeight="1">
      <c r="B81" s="133"/>
      <c r="C81" s="134"/>
      <c r="D81" s="134" t="s">
        <v>72</v>
      </c>
      <c r="E81" s="143" t="s">
        <v>138</v>
      </c>
      <c r="F81" s="143" t="s">
        <v>139</v>
      </c>
      <c r="G81" s="134"/>
      <c r="H81" s="134"/>
      <c r="J81" s="144">
        <f>$BK$81</f>
        <v>0</v>
      </c>
      <c r="K81" s="134"/>
      <c r="L81" s="137"/>
      <c r="M81" s="138"/>
      <c r="N81" s="134"/>
      <c r="O81" s="134"/>
      <c r="P81" s="139">
        <f>SUM($P$82:$P$96)</f>
        <v>0</v>
      </c>
      <c r="Q81" s="134"/>
      <c r="R81" s="139">
        <f>SUM($R$82:$R$96)</f>
        <v>0</v>
      </c>
      <c r="S81" s="134"/>
      <c r="T81" s="140">
        <f>SUM($T$82:$T$96)</f>
        <v>0</v>
      </c>
      <c r="AR81" s="141" t="s">
        <v>136</v>
      </c>
      <c r="AT81" s="141" t="s">
        <v>72</v>
      </c>
      <c r="AU81" s="141" t="s">
        <v>20</v>
      </c>
      <c r="AY81" s="141" t="s">
        <v>137</v>
      </c>
      <c r="BK81" s="142">
        <f>SUM($BK$82:$BK$96)</f>
        <v>0</v>
      </c>
    </row>
    <row r="82" spans="2:65" s="6" customFormat="1" ht="15.75" customHeight="1">
      <c r="B82" s="23"/>
      <c r="C82" s="145" t="s">
        <v>20</v>
      </c>
      <c r="D82" s="145" t="s">
        <v>140</v>
      </c>
      <c r="E82" s="146" t="s">
        <v>141</v>
      </c>
      <c r="F82" s="147" t="s">
        <v>142</v>
      </c>
      <c r="G82" s="148" t="s">
        <v>143</v>
      </c>
      <c r="H82" s="149">
        <v>1</v>
      </c>
      <c r="I82" s="150"/>
      <c r="J82" s="151">
        <f>ROUND($I$82*$H$82,2)</f>
        <v>0</v>
      </c>
      <c r="K82" s="147" t="s">
        <v>144</v>
      </c>
      <c r="L82" s="43"/>
      <c r="M82" s="152"/>
      <c r="N82" s="153" t="s">
        <v>44</v>
      </c>
      <c r="O82" s="24"/>
      <c r="P82" s="24"/>
      <c r="Q82" s="154">
        <v>0</v>
      </c>
      <c r="R82" s="154">
        <f>$Q$82*$H$82</f>
        <v>0</v>
      </c>
      <c r="S82" s="154">
        <v>0</v>
      </c>
      <c r="T82" s="155">
        <f>$S$82*$H$82</f>
        <v>0</v>
      </c>
      <c r="AR82" s="89" t="s">
        <v>145</v>
      </c>
      <c r="AT82" s="89" t="s">
        <v>140</v>
      </c>
      <c r="AU82" s="89" t="s">
        <v>81</v>
      </c>
      <c r="AY82" s="6" t="s">
        <v>137</v>
      </c>
      <c r="BE82" s="156">
        <f>IF($N$82="základní",$J$82,0)</f>
        <v>0</v>
      </c>
      <c r="BF82" s="156">
        <f>IF($N$82="snížená",$J$82,0)</f>
        <v>0</v>
      </c>
      <c r="BG82" s="156">
        <f>IF($N$82="zákl. přenesená",$J$82,0)</f>
        <v>0</v>
      </c>
      <c r="BH82" s="156">
        <f>IF($N$82="sníž. přenesená",$J$82,0)</f>
        <v>0</v>
      </c>
      <c r="BI82" s="156">
        <f>IF($N$82="nulová",$J$82,0)</f>
        <v>0</v>
      </c>
      <c r="BJ82" s="89" t="s">
        <v>20</v>
      </c>
      <c r="BK82" s="156">
        <f>ROUND($I$82*$H$82,2)</f>
        <v>0</v>
      </c>
      <c r="BL82" s="89" t="s">
        <v>145</v>
      </c>
      <c r="BM82" s="89" t="s">
        <v>146</v>
      </c>
    </row>
    <row r="83" spans="2:47" s="6" customFormat="1" ht="16.5" customHeight="1">
      <c r="B83" s="23"/>
      <c r="C83" s="24"/>
      <c r="D83" s="157" t="s">
        <v>147</v>
      </c>
      <c r="E83" s="24"/>
      <c r="F83" s="158" t="s">
        <v>148</v>
      </c>
      <c r="G83" s="24"/>
      <c r="H83" s="24"/>
      <c r="J83" s="24"/>
      <c r="K83" s="24"/>
      <c r="L83" s="43"/>
      <c r="M83" s="56"/>
      <c r="N83" s="24"/>
      <c r="O83" s="24"/>
      <c r="P83" s="24"/>
      <c r="Q83" s="24"/>
      <c r="R83" s="24"/>
      <c r="S83" s="24"/>
      <c r="T83" s="57"/>
      <c r="AT83" s="6" t="s">
        <v>147</v>
      </c>
      <c r="AU83" s="6" t="s">
        <v>81</v>
      </c>
    </row>
    <row r="84" spans="2:51" s="6" customFormat="1" ht="15.75" customHeight="1">
      <c r="B84" s="159"/>
      <c r="C84" s="160"/>
      <c r="D84" s="161" t="s">
        <v>149</v>
      </c>
      <c r="E84" s="160"/>
      <c r="F84" s="162" t="s">
        <v>150</v>
      </c>
      <c r="G84" s="160"/>
      <c r="H84" s="163">
        <v>1</v>
      </c>
      <c r="J84" s="160"/>
      <c r="K84" s="160"/>
      <c r="L84" s="164"/>
      <c r="M84" s="165"/>
      <c r="N84" s="160"/>
      <c r="O84" s="160"/>
      <c r="P84" s="160"/>
      <c r="Q84" s="160"/>
      <c r="R84" s="160"/>
      <c r="S84" s="160"/>
      <c r="T84" s="166"/>
      <c r="AT84" s="167" t="s">
        <v>149</v>
      </c>
      <c r="AU84" s="167" t="s">
        <v>81</v>
      </c>
      <c r="AV84" s="167" t="s">
        <v>81</v>
      </c>
      <c r="AW84" s="167" t="s">
        <v>115</v>
      </c>
      <c r="AX84" s="167" t="s">
        <v>20</v>
      </c>
      <c r="AY84" s="167" t="s">
        <v>137</v>
      </c>
    </row>
    <row r="85" spans="2:65" s="6" customFormat="1" ht="15.75" customHeight="1">
      <c r="B85" s="23"/>
      <c r="C85" s="145" t="s">
        <v>81</v>
      </c>
      <c r="D85" s="145" t="s">
        <v>140</v>
      </c>
      <c r="E85" s="146" t="s">
        <v>151</v>
      </c>
      <c r="F85" s="147" t="s">
        <v>152</v>
      </c>
      <c r="G85" s="148" t="s">
        <v>143</v>
      </c>
      <c r="H85" s="149">
        <v>1</v>
      </c>
      <c r="I85" s="150"/>
      <c r="J85" s="151">
        <f>ROUND($I$85*$H$85,2)</f>
        <v>0</v>
      </c>
      <c r="K85" s="147" t="s">
        <v>144</v>
      </c>
      <c r="L85" s="43"/>
      <c r="M85" s="152"/>
      <c r="N85" s="153" t="s">
        <v>44</v>
      </c>
      <c r="O85" s="24"/>
      <c r="P85" s="24"/>
      <c r="Q85" s="154">
        <v>0</v>
      </c>
      <c r="R85" s="154">
        <f>$Q$85*$H$85</f>
        <v>0</v>
      </c>
      <c r="S85" s="154">
        <v>0</v>
      </c>
      <c r="T85" s="155">
        <f>$S$85*$H$85</f>
        <v>0</v>
      </c>
      <c r="AR85" s="89" t="s">
        <v>145</v>
      </c>
      <c r="AT85" s="89" t="s">
        <v>140</v>
      </c>
      <c r="AU85" s="89" t="s">
        <v>81</v>
      </c>
      <c r="AY85" s="6" t="s">
        <v>137</v>
      </c>
      <c r="BE85" s="156">
        <f>IF($N$85="základní",$J$85,0)</f>
        <v>0</v>
      </c>
      <c r="BF85" s="156">
        <f>IF($N$85="snížená",$J$85,0)</f>
        <v>0</v>
      </c>
      <c r="BG85" s="156">
        <f>IF($N$85="zákl. přenesená",$J$85,0)</f>
        <v>0</v>
      </c>
      <c r="BH85" s="156">
        <f>IF($N$85="sníž. přenesená",$J$85,0)</f>
        <v>0</v>
      </c>
      <c r="BI85" s="156">
        <f>IF($N$85="nulová",$J$85,0)</f>
        <v>0</v>
      </c>
      <c r="BJ85" s="89" t="s">
        <v>20</v>
      </c>
      <c r="BK85" s="156">
        <f>ROUND($I$85*$H$85,2)</f>
        <v>0</v>
      </c>
      <c r="BL85" s="89" t="s">
        <v>145</v>
      </c>
      <c r="BM85" s="89" t="s">
        <v>153</v>
      </c>
    </row>
    <row r="86" spans="2:47" s="6" customFormat="1" ht="16.5" customHeight="1">
      <c r="B86" s="23"/>
      <c r="C86" s="24"/>
      <c r="D86" s="157" t="s">
        <v>147</v>
      </c>
      <c r="E86" s="24"/>
      <c r="F86" s="158" t="s">
        <v>154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147</v>
      </c>
      <c r="AU86" s="6" t="s">
        <v>81</v>
      </c>
    </row>
    <row r="87" spans="2:51" s="6" customFormat="1" ht="15.75" customHeight="1">
      <c r="B87" s="159"/>
      <c r="C87" s="160"/>
      <c r="D87" s="161" t="s">
        <v>149</v>
      </c>
      <c r="E87" s="160"/>
      <c r="F87" s="162" t="s">
        <v>155</v>
      </c>
      <c r="G87" s="160"/>
      <c r="H87" s="163">
        <v>1</v>
      </c>
      <c r="J87" s="160"/>
      <c r="K87" s="160"/>
      <c r="L87" s="164"/>
      <c r="M87" s="165"/>
      <c r="N87" s="160"/>
      <c r="O87" s="160"/>
      <c r="P87" s="160"/>
      <c r="Q87" s="160"/>
      <c r="R87" s="160"/>
      <c r="S87" s="160"/>
      <c r="T87" s="166"/>
      <c r="AT87" s="167" t="s">
        <v>149</v>
      </c>
      <c r="AU87" s="167" t="s">
        <v>81</v>
      </c>
      <c r="AV87" s="167" t="s">
        <v>81</v>
      </c>
      <c r="AW87" s="167" t="s">
        <v>115</v>
      </c>
      <c r="AX87" s="167" t="s">
        <v>20</v>
      </c>
      <c r="AY87" s="167" t="s">
        <v>137</v>
      </c>
    </row>
    <row r="88" spans="2:65" s="6" customFormat="1" ht="15.75" customHeight="1">
      <c r="B88" s="23"/>
      <c r="C88" s="145" t="s">
        <v>156</v>
      </c>
      <c r="D88" s="145" t="s">
        <v>140</v>
      </c>
      <c r="E88" s="146" t="s">
        <v>157</v>
      </c>
      <c r="F88" s="147" t="s">
        <v>158</v>
      </c>
      <c r="G88" s="148" t="s">
        <v>143</v>
      </c>
      <c r="H88" s="149">
        <v>1</v>
      </c>
      <c r="I88" s="150"/>
      <c r="J88" s="151">
        <f>ROUND($I$88*$H$88,2)</f>
        <v>0</v>
      </c>
      <c r="K88" s="147" t="s">
        <v>144</v>
      </c>
      <c r="L88" s="43"/>
      <c r="M88" s="152"/>
      <c r="N88" s="153" t="s">
        <v>44</v>
      </c>
      <c r="O88" s="24"/>
      <c r="P88" s="24"/>
      <c r="Q88" s="154">
        <v>0</v>
      </c>
      <c r="R88" s="154">
        <f>$Q$88*$H$88</f>
        <v>0</v>
      </c>
      <c r="S88" s="154">
        <v>0</v>
      </c>
      <c r="T88" s="155">
        <f>$S$88*$H$88</f>
        <v>0</v>
      </c>
      <c r="AR88" s="89" t="s">
        <v>145</v>
      </c>
      <c r="AT88" s="89" t="s">
        <v>140</v>
      </c>
      <c r="AU88" s="89" t="s">
        <v>81</v>
      </c>
      <c r="AY88" s="6" t="s">
        <v>137</v>
      </c>
      <c r="BE88" s="156">
        <f>IF($N$88="základní",$J$88,0)</f>
        <v>0</v>
      </c>
      <c r="BF88" s="156">
        <f>IF($N$88="snížená",$J$88,0)</f>
        <v>0</v>
      </c>
      <c r="BG88" s="156">
        <f>IF($N$88="zákl. přenesená",$J$88,0)</f>
        <v>0</v>
      </c>
      <c r="BH88" s="156">
        <f>IF($N$88="sníž. přenesená",$J$88,0)</f>
        <v>0</v>
      </c>
      <c r="BI88" s="156">
        <f>IF($N$88="nulová",$J$88,0)</f>
        <v>0</v>
      </c>
      <c r="BJ88" s="89" t="s">
        <v>20</v>
      </c>
      <c r="BK88" s="156">
        <f>ROUND($I$88*$H$88,2)</f>
        <v>0</v>
      </c>
      <c r="BL88" s="89" t="s">
        <v>145</v>
      </c>
      <c r="BM88" s="89" t="s">
        <v>159</v>
      </c>
    </row>
    <row r="89" spans="2:47" s="6" customFormat="1" ht="16.5" customHeight="1">
      <c r="B89" s="23"/>
      <c r="C89" s="24"/>
      <c r="D89" s="157" t="s">
        <v>147</v>
      </c>
      <c r="E89" s="24"/>
      <c r="F89" s="158" t="s">
        <v>160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147</v>
      </c>
      <c r="AU89" s="6" t="s">
        <v>81</v>
      </c>
    </row>
    <row r="90" spans="2:51" s="6" customFormat="1" ht="15.75" customHeight="1">
      <c r="B90" s="159"/>
      <c r="C90" s="160"/>
      <c r="D90" s="161" t="s">
        <v>149</v>
      </c>
      <c r="E90" s="160"/>
      <c r="F90" s="162" t="s">
        <v>161</v>
      </c>
      <c r="G90" s="160"/>
      <c r="H90" s="163">
        <v>1</v>
      </c>
      <c r="J90" s="160"/>
      <c r="K90" s="160"/>
      <c r="L90" s="164"/>
      <c r="M90" s="165"/>
      <c r="N90" s="160"/>
      <c r="O90" s="160"/>
      <c r="P90" s="160"/>
      <c r="Q90" s="160"/>
      <c r="R90" s="160"/>
      <c r="S90" s="160"/>
      <c r="T90" s="166"/>
      <c r="AT90" s="167" t="s">
        <v>149</v>
      </c>
      <c r="AU90" s="167" t="s">
        <v>81</v>
      </c>
      <c r="AV90" s="167" t="s">
        <v>81</v>
      </c>
      <c r="AW90" s="167" t="s">
        <v>115</v>
      </c>
      <c r="AX90" s="167" t="s">
        <v>20</v>
      </c>
      <c r="AY90" s="167" t="s">
        <v>137</v>
      </c>
    </row>
    <row r="91" spans="2:65" s="6" customFormat="1" ht="15.75" customHeight="1">
      <c r="B91" s="23"/>
      <c r="C91" s="145" t="s">
        <v>162</v>
      </c>
      <c r="D91" s="145" t="s">
        <v>140</v>
      </c>
      <c r="E91" s="146" t="s">
        <v>163</v>
      </c>
      <c r="F91" s="147" t="s">
        <v>164</v>
      </c>
      <c r="G91" s="148" t="s">
        <v>143</v>
      </c>
      <c r="H91" s="149">
        <v>1</v>
      </c>
      <c r="I91" s="150"/>
      <c r="J91" s="151">
        <f>ROUND($I$91*$H$91,2)</f>
        <v>0</v>
      </c>
      <c r="K91" s="147" t="s">
        <v>144</v>
      </c>
      <c r="L91" s="43"/>
      <c r="M91" s="152"/>
      <c r="N91" s="153" t="s">
        <v>44</v>
      </c>
      <c r="O91" s="24"/>
      <c r="P91" s="24"/>
      <c r="Q91" s="154">
        <v>0</v>
      </c>
      <c r="R91" s="154">
        <f>$Q$91*$H$91</f>
        <v>0</v>
      </c>
      <c r="S91" s="154">
        <v>0</v>
      </c>
      <c r="T91" s="155">
        <f>$S$91*$H$91</f>
        <v>0</v>
      </c>
      <c r="AR91" s="89" t="s">
        <v>145</v>
      </c>
      <c r="AT91" s="89" t="s">
        <v>140</v>
      </c>
      <c r="AU91" s="89" t="s">
        <v>81</v>
      </c>
      <c r="AY91" s="6" t="s">
        <v>137</v>
      </c>
      <c r="BE91" s="156">
        <f>IF($N$91="základní",$J$91,0)</f>
        <v>0</v>
      </c>
      <c r="BF91" s="156">
        <f>IF($N$91="snížená",$J$91,0)</f>
        <v>0</v>
      </c>
      <c r="BG91" s="156">
        <f>IF($N$91="zákl. přenesená",$J$91,0)</f>
        <v>0</v>
      </c>
      <c r="BH91" s="156">
        <f>IF($N$91="sníž. přenesená",$J$91,0)</f>
        <v>0</v>
      </c>
      <c r="BI91" s="156">
        <f>IF($N$91="nulová",$J$91,0)</f>
        <v>0</v>
      </c>
      <c r="BJ91" s="89" t="s">
        <v>20</v>
      </c>
      <c r="BK91" s="156">
        <f>ROUND($I$91*$H$91,2)</f>
        <v>0</v>
      </c>
      <c r="BL91" s="89" t="s">
        <v>145</v>
      </c>
      <c r="BM91" s="89" t="s">
        <v>165</v>
      </c>
    </row>
    <row r="92" spans="2:47" s="6" customFormat="1" ht="16.5" customHeight="1">
      <c r="B92" s="23"/>
      <c r="C92" s="24"/>
      <c r="D92" s="157" t="s">
        <v>147</v>
      </c>
      <c r="E92" s="24"/>
      <c r="F92" s="158" t="s">
        <v>164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147</v>
      </c>
      <c r="AU92" s="6" t="s">
        <v>81</v>
      </c>
    </row>
    <row r="93" spans="2:51" s="6" customFormat="1" ht="15.75" customHeight="1">
      <c r="B93" s="159"/>
      <c r="C93" s="160"/>
      <c r="D93" s="161" t="s">
        <v>149</v>
      </c>
      <c r="E93" s="160"/>
      <c r="F93" s="162" t="s">
        <v>166</v>
      </c>
      <c r="G93" s="160"/>
      <c r="H93" s="163">
        <v>1</v>
      </c>
      <c r="J93" s="160"/>
      <c r="K93" s="160"/>
      <c r="L93" s="164"/>
      <c r="M93" s="165"/>
      <c r="N93" s="160"/>
      <c r="O93" s="160"/>
      <c r="P93" s="160"/>
      <c r="Q93" s="160"/>
      <c r="R93" s="160"/>
      <c r="S93" s="160"/>
      <c r="T93" s="166"/>
      <c r="AT93" s="167" t="s">
        <v>149</v>
      </c>
      <c r="AU93" s="167" t="s">
        <v>81</v>
      </c>
      <c r="AV93" s="167" t="s">
        <v>81</v>
      </c>
      <c r="AW93" s="167" t="s">
        <v>115</v>
      </c>
      <c r="AX93" s="167" t="s">
        <v>20</v>
      </c>
      <c r="AY93" s="167" t="s">
        <v>137</v>
      </c>
    </row>
    <row r="94" spans="2:65" s="6" customFormat="1" ht="15.75" customHeight="1">
      <c r="B94" s="23"/>
      <c r="C94" s="145" t="s">
        <v>136</v>
      </c>
      <c r="D94" s="145" t="s">
        <v>140</v>
      </c>
      <c r="E94" s="146" t="s">
        <v>167</v>
      </c>
      <c r="F94" s="147" t="s">
        <v>168</v>
      </c>
      <c r="G94" s="148" t="s">
        <v>143</v>
      </c>
      <c r="H94" s="149">
        <v>1</v>
      </c>
      <c r="I94" s="150"/>
      <c r="J94" s="151">
        <f>ROUND($I$94*$H$94,2)</f>
        <v>0</v>
      </c>
      <c r="K94" s="147" t="s">
        <v>144</v>
      </c>
      <c r="L94" s="43"/>
      <c r="M94" s="152"/>
      <c r="N94" s="153" t="s">
        <v>44</v>
      </c>
      <c r="O94" s="24"/>
      <c r="P94" s="24"/>
      <c r="Q94" s="154">
        <v>0</v>
      </c>
      <c r="R94" s="154">
        <f>$Q$94*$H$94</f>
        <v>0</v>
      </c>
      <c r="S94" s="154">
        <v>0</v>
      </c>
      <c r="T94" s="155">
        <f>$S$94*$H$94</f>
        <v>0</v>
      </c>
      <c r="AR94" s="89" t="s">
        <v>145</v>
      </c>
      <c r="AT94" s="89" t="s">
        <v>140</v>
      </c>
      <c r="AU94" s="89" t="s">
        <v>81</v>
      </c>
      <c r="AY94" s="6" t="s">
        <v>137</v>
      </c>
      <c r="BE94" s="156">
        <f>IF($N$94="základní",$J$94,0)</f>
        <v>0</v>
      </c>
      <c r="BF94" s="156">
        <f>IF($N$94="snížená",$J$94,0)</f>
        <v>0</v>
      </c>
      <c r="BG94" s="156">
        <f>IF($N$94="zákl. přenesená",$J$94,0)</f>
        <v>0</v>
      </c>
      <c r="BH94" s="156">
        <f>IF($N$94="sníž. přenesená",$J$94,0)</f>
        <v>0</v>
      </c>
      <c r="BI94" s="156">
        <f>IF($N$94="nulová",$J$94,0)</f>
        <v>0</v>
      </c>
      <c r="BJ94" s="89" t="s">
        <v>20</v>
      </c>
      <c r="BK94" s="156">
        <f>ROUND($I$94*$H$94,2)</f>
        <v>0</v>
      </c>
      <c r="BL94" s="89" t="s">
        <v>145</v>
      </c>
      <c r="BM94" s="89" t="s">
        <v>169</v>
      </c>
    </row>
    <row r="95" spans="2:47" s="6" customFormat="1" ht="27" customHeight="1">
      <c r="B95" s="23"/>
      <c r="C95" s="24"/>
      <c r="D95" s="157" t="s">
        <v>147</v>
      </c>
      <c r="E95" s="24"/>
      <c r="F95" s="158" t="s">
        <v>170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147</v>
      </c>
      <c r="AU95" s="6" t="s">
        <v>81</v>
      </c>
    </row>
    <row r="96" spans="2:51" s="6" customFormat="1" ht="15.75" customHeight="1">
      <c r="B96" s="159"/>
      <c r="C96" s="160"/>
      <c r="D96" s="161" t="s">
        <v>149</v>
      </c>
      <c r="E96" s="160"/>
      <c r="F96" s="162" t="s">
        <v>171</v>
      </c>
      <c r="G96" s="160"/>
      <c r="H96" s="163">
        <v>1</v>
      </c>
      <c r="J96" s="160"/>
      <c r="K96" s="160"/>
      <c r="L96" s="164"/>
      <c r="M96" s="165"/>
      <c r="N96" s="160"/>
      <c r="O96" s="160"/>
      <c r="P96" s="160"/>
      <c r="Q96" s="160"/>
      <c r="R96" s="160"/>
      <c r="S96" s="160"/>
      <c r="T96" s="166"/>
      <c r="AT96" s="167" t="s">
        <v>149</v>
      </c>
      <c r="AU96" s="167" t="s">
        <v>81</v>
      </c>
      <c r="AV96" s="167" t="s">
        <v>81</v>
      </c>
      <c r="AW96" s="167" t="s">
        <v>115</v>
      </c>
      <c r="AX96" s="167" t="s">
        <v>20</v>
      </c>
      <c r="AY96" s="167" t="s">
        <v>137</v>
      </c>
    </row>
    <row r="97" spans="2:63" s="132" customFormat="1" ht="30.75" customHeight="1">
      <c r="B97" s="133"/>
      <c r="C97" s="134"/>
      <c r="D97" s="134" t="s">
        <v>72</v>
      </c>
      <c r="E97" s="143" t="s">
        <v>172</v>
      </c>
      <c r="F97" s="143" t="s">
        <v>173</v>
      </c>
      <c r="G97" s="134"/>
      <c r="H97" s="134"/>
      <c r="J97" s="144">
        <f>$BK$97</f>
        <v>0</v>
      </c>
      <c r="K97" s="134"/>
      <c r="L97" s="137"/>
      <c r="M97" s="138"/>
      <c r="N97" s="134"/>
      <c r="O97" s="134"/>
      <c r="P97" s="139">
        <f>SUM($P$98:$P$105)</f>
        <v>0</v>
      </c>
      <c r="Q97" s="134"/>
      <c r="R97" s="139">
        <f>SUM($R$98:$R$105)</f>
        <v>0</v>
      </c>
      <c r="S97" s="134"/>
      <c r="T97" s="140">
        <f>SUM($T$98:$T$105)</f>
        <v>0</v>
      </c>
      <c r="AR97" s="141" t="s">
        <v>136</v>
      </c>
      <c r="AT97" s="141" t="s">
        <v>72</v>
      </c>
      <c r="AU97" s="141" t="s">
        <v>20</v>
      </c>
      <c r="AY97" s="141" t="s">
        <v>137</v>
      </c>
      <c r="BK97" s="142">
        <f>SUM($BK$98:$BK$105)</f>
        <v>0</v>
      </c>
    </row>
    <row r="98" spans="2:65" s="6" customFormat="1" ht="15.75" customHeight="1">
      <c r="B98" s="23"/>
      <c r="C98" s="145" t="s">
        <v>174</v>
      </c>
      <c r="D98" s="145" t="s">
        <v>140</v>
      </c>
      <c r="E98" s="146" t="s">
        <v>175</v>
      </c>
      <c r="F98" s="147" t="s">
        <v>176</v>
      </c>
      <c r="G98" s="148" t="s">
        <v>143</v>
      </c>
      <c r="H98" s="149">
        <v>1</v>
      </c>
      <c r="I98" s="150"/>
      <c r="J98" s="151">
        <f>ROUND($I$98*$H$98,2)</f>
        <v>0</v>
      </c>
      <c r="K98" s="147" t="s">
        <v>144</v>
      </c>
      <c r="L98" s="43"/>
      <c r="M98" s="152"/>
      <c r="N98" s="153" t="s">
        <v>44</v>
      </c>
      <c r="O98" s="24"/>
      <c r="P98" s="24"/>
      <c r="Q98" s="154">
        <v>0</v>
      </c>
      <c r="R98" s="154">
        <f>$Q$98*$H$98</f>
        <v>0</v>
      </c>
      <c r="S98" s="154">
        <v>0</v>
      </c>
      <c r="T98" s="155">
        <f>$S$98*$H$98</f>
        <v>0</v>
      </c>
      <c r="AR98" s="89" t="s">
        <v>145</v>
      </c>
      <c r="AT98" s="89" t="s">
        <v>140</v>
      </c>
      <c r="AU98" s="89" t="s">
        <v>81</v>
      </c>
      <c r="AY98" s="6" t="s">
        <v>137</v>
      </c>
      <c r="BE98" s="156">
        <f>IF($N$98="základní",$J$98,0)</f>
        <v>0</v>
      </c>
      <c r="BF98" s="156">
        <f>IF($N$98="snížená",$J$98,0)</f>
        <v>0</v>
      </c>
      <c r="BG98" s="156">
        <f>IF($N$98="zákl. přenesená",$J$98,0)</f>
        <v>0</v>
      </c>
      <c r="BH98" s="156">
        <f>IF($N$98="sníž. přenesená",$J$98,0)</f>
        <v>0</v>
      </c>
      <c r="BI98" s="156">
        <f>IF($N$98="nulová",$J$98,0)</f>
        <v>0</v>
      </c>
      <c r="BJ98" s="89" t="s">
        <v>20</v>
      </c>
      <c r="BK98" s="156">
        <f>ROUND($I$98*$H$98,2)</f>
        <v>0</v>
      </c>
      <c r="BL98" s="89" t="s">
        <v>145</v>
      </c>
      <c r="BM98" s="89" t="s">
        <v>177</v>
      </c>
    </row>
    <row r="99" spans="2:47" s="6" customFormat="1" ht="16.5" customHeight="1">
      <c r="B99" s="23"/>
      <c r="C99" s="24"/>
      <c r="D99" s="157" t="s">
        <v>147</v>
      </c>
      <c r="E99" s="24"/>
      <c r="F99" s="158" t="s">
        <v>178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147</v>
      </c>
      <c r="AU99" s="6" t="s">
        <v>81</v>
      </c>
    </row>
    <row r="100" spans="2:51" s="6" customFormat="1" ht="15.75" customHeight="1">
      <c r="B100" s="159"/>
      <c r="C100" s="160"/>
      <c r="D100" s="161" t="s">
        <v>149</v>
      </c>
      <c r="E100" s="160"/>
      <c r="F100" s="162" t="s">
        <v>179</v>
      </c>
      <c r="G100" s="160"/>
      <c r="H100" s="163">
        <v>1</v>
      </c>
      <c r="J100" s="160"/>
      <c r="K100" s="160"/>
      <c r="L100" s="164"/>
      <c r="M100" s="165"/>
      <c r="N100" s="160"/>
      <c r="O100" s="160"/>
      <c r="P100" s="160"/>
      <c r="Q100" s="160"/>
      <c r="R100" s="160"/>
      <c r="S100" s="160"/>
      <c r="T100" s="166"/>
      <c r="AT100" s="167" t="s">
        <v>149</v>
      </c>
      <c r="AU100" s="167" t="s">
        <v>81</v>
      </c>
      <c r="AV100" s="167" t="s">
        <v>81</v>
      </c>
      <c r="AW100" s="167" t="s">
        <v>115</v>
      </c>
      <c r="AX100" s="167" t="s">
        <v>20</v>
      </c>
      <c r="AY100" s="167" t="s">
        <v>137</v>
      </c>
    </row>
    <row r="101" spans="2:65" s="6" customFormat="1" ht="15.75" customHeight="1">
      <c r="B101" s="23"/>
      <c r="C101" s="145" t="s">
        <v>180</v>
      </c>
      <c r="D101" s="145" t="s">
        <v>140</v>
      </c>
      <c r="E101" s="146" t="s">
        <v>181</v>
      </c>
      <c r="F101" s="147" t="s">
        <v>182</v>
      </c>
      <c r="G101" s="148" t="s">
        <v>143</v>
      </c>
      <c r="H101" s="149">
        <v>1</v>
      </c>
      <c r="I101" s="150"/>
      <c r="J101" s="151">
        <f>ROUND($I$101*$H$101,2)</f>
        <v>0</v>
      </c>
      <c r="K101" s="147" t="s">
        <v>144</v>
      </c>
      <c r="L101" s="43"/>
      <c r="M101" s="152"/>
      <c r="N101" s="153" t="s">
        <v>44</v>
      </c>
      <c r="O101" s="24"/>
      <c r="P101" s="24"/>
      <c r="Q101" s="154">
        <v>0</v>
      </c>
      <c r="R101" s="154">
        <f>$Q$101*$H$101</f>
        <v>0</v>
      </c>
      <c r="S101" s="154">
        <v>0</v>
      </c>
      <c r="T101" s="155">
        <f>$S$101*$H$101</f>
        <v>0</v>
      </c>
      <c r="AR101" s="89" t="s">
        <v>145</v>
      </c>
      <c r="AT101" s="89" t="s">
        <v>140</v>
      </c>
      <c r="AU101" s="89" t="s">
        <v>81</v>
      </c>
      <c r="AY101" s="6" t="s">
        <v>137</v>
      </c>
      <c r="BE101" s="156">
        <f>IF($N$101="základní",$J$101,0)</f>
        <v>0</v>
      </c>
      <c r="BF101" s="156">
        <f>IF($N$101="snížená",$J$101,0)</f>
        <v>0</v>
      </c>
      <c r="BG101" s="156">
        <f>IF($N$101="zákl. přenesená",$J$101,0)</f>
        <v>0</v>
      </c>
      <c r="BH101" s="156">
        <f>IF($N$101="sníž. přenesená",$J$101,0)</f>
        <v>0</v>
      </c>
      <c r="BI101" s="156">
        <f>IF($N$101="nulová",$J$101,0)</f>
        <v>0</v>
      </c>
      <c r="BJ101" s="89" t="s">
        <v>20</v>
      </c>
      <c r="BK101" s="156">
        <f>ROUND($I$101*$H$101,2)</f>
        <v>0</v>
      </c>
      <c r="BL101" s="89" t="s">
        <v>145</v>
      </c>
      <c r="BM101" s="89" t="s">
        <v>183</v>
      </c>
    </row>
    <row r="102" spans="2:47" s="6" customFormat="1" ht="16.5" customHeight="1">
      <c r="B102" s="23"/>
      <c r="C102" s="24"/>
      <c r="D102" s="157" t="s">
        <v>147</v>
      </c>
      <c r="E102" s="24"/>
      <c r="F102" s="158" t="s">
        <v>184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147</v>
      </c>
      <c r="AU102" s="6" t="s">
        <v>81</v>
      </c>
    </row>
    <row r="103" spans="2:65" s="6" customFormat="1" ht="15.75" customHeight="1">
      <c r="B103" s="23"/>
      <c r="C103" s="145" t="s">
        <v>185</v>
      </c>
      <c r="D103" s="145" t="s">
        <v>140</v>
      </c>
      <c r="E103" s="146" t="s">
        <v>186</v>
      </c>
      <c r="F103" s="147" t="s">
        <v>187</v>
      </c>
      <c r="G103" s="148" t="s">
        <v>143</v>
      </c>
      <c r="H103" s="149">
        <v>1</v>
      </c>
      <c r="I103" s="150"/>
      <c r="J103" s="151">
        <f>ROUND($I$103*$H$103,2)</f>
        <v>0</v>
      </c>
      <c r="K103" s="147" t="s">
        <v>144</v>
      </c>
      <c r="L103" s="43"/>
      <c r="M103" s="152"/>
      <c r="N103" s="153" t="s">
        <v>44</v>
      </c>
      <c r="O103" s="24"/>
      <c r="P103" s="24"/>
      <c r="Q103" s="154">
        <v>0</v>
      </c>
      <c r="R103" s="154">
        <f>$Q$103*$H$103</f>
        <v>0</v>
      </c>
      <c r="S103" s="154">
        <v>0</v>
      </c>
      <c r="T103" s="155">
        <f>$S$103*$H$103</f>
        <v>0</v>
      </c>
      <c r="AR103" s="89" t="s">
        <v>145</v>
      </c>
      <c r="AT103" s="89" t="s">
        <v>140</v>
      </c>
      <c r="AU103" s="89" t="s">
        <v>81</v>
      </c>
      <c r="AY103" s="6" t="s">
        <v>137</v>
      </c>
      <c r="BE103" s="156">
        <f>IF($N$103="základní",$J$103,0)</f>
        <v>0</v>
      </c>
      <c r="BF103" s="156">
        <f>IF($N$103="snížená",$J$103,0)</f>
        <v>0</v>
      </c>
      <c r="BG103" s="156">
        <f>IF($N$103="zákl. přenesená",$J$103,0)</f>
        <v>0</v>
      </c>
      <c r="BH103" s="156">
        <f>IF($N$103="sníž. přenesená",$J$103,0)</f>
        <v>0</v>
      </c>
      <c r="BI103" s="156">
        <f>IF($N$103="nulová",$J$103,0)</f>
        <v>0</v>
      </c>
      <c r="BJ103" s="89" t="s">
        <v>20</v>
      </c>
      <c r="BK103" s="156">
        <f>ROUND($I$103*$H$103,2)</f>
        <v>0</v>
      </c>
      <c r="BL103" s="89" t="s">
        <v>145</v>
      </c>
      <c r="BM103" s="89" t="s">
        <v>188</v>
      </c>
    </row>
    <row r="104" spans="2:47" s="6" customFormat="1" ht="16.5" customHeight="1">
      <c r="B104" s="23"/>
      <c r="C104" s="24"/>
      <c r="D104" s="157" t="s">
        <v>147</v>
      </c>
      <c r="E104" s="24"/>
      <c r="F104" s="158" t="s">
        <v>189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147</v>
      </c>
      <c r="AU104" s="6" t="s">
        <v>81</v>
      </c>
    </row>
    <row r="105" spans="2:51" s="6" customFormat="1" ht="15.75" customHeight="1">
      <c r="B105" s="159"/>
      <c r="C105" s="160"/>
      <c r="D105" s="161" t="s">
        <v>149</v>
      </c>
      <c r="E105" s="160"/>
      <c r="F105" s="162" t="s">
        <v>190</v>
      </c>
      <c r="G105" s="160"/>
      <c r="H105" s="163">
        <v>1</v>
      </c>
      <c r="J105" s="160"/>
      <c r="K105" s="160"/>
      <c r="L105" s="164"/>
      <c r="M105" s="168"/>
      <c r="N105" s="169"/>
      <c r="O105" s="169"/>
      <c r="P105" s="169"/>
      <c r="Q105" s="169"/>
      <c r="R105" s="169"/>
      <c r="S105" s="169"/>
      <c r="T105" s="170"/>
      <c r="AT105" s="167" t="s">
        <v>149</v>
      </c>
      <c r="AU105" s="167" t="s">
        <v>81</v>
      </c>
      <c r="AV105" s="167" t="s">
        <v>81</v>
      </c>
      <c r="AW105" s="167" t="s">
        <v>115</v>
      </c>
      <c r="AX105" s="167" t="s">
        <v>20</v>
      </c>
      <c r="AY105" s="167" t="s">
        <v>137</v>
      </c>
    </row>
    <row r="106" spans="2:12" s="6" customFormat="1" ht="7.5" customHeight="1">
      <c r="B106" s="38"/>
      <c r="C106" s="39"/>
      <c r="D106" s="39"/>
      <c r="E106" s="39"/>
      <c r="F106" s="39"/>
      <c r="G106" s="39"/>
      <c r="H106" s="39"/>
      <c r="I106" s="101"/>
      <c r="J106" s="39"/>
      <c r="K106" s="39"/>
      <c r="L106" s="43"/>
    </row>
    <row r="107" s="2" customFormat="1" ht="14.25" customHeight="1"/>
  </sheetData>
  <sheetProtection password="CC35" sheet="1" objects="1" scenarios="1" formatColumns="0" formatRows="0" sort="0" autoFilter="0"/>
  <autoFilter ref="C78:K78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2"/>
      <c r="C1" s="242"/>
      <c r="D1" s="241" t="s">
        <v>1</v>
      </c>
      <c r="E1" s="242"/>
      <c r="F1" s="243" t="s">
        <v>1257</v>
      </c>
      <c r="G1" s="248" t="s">
        <v>1258</v>
      </c>
      <c r="H1" s="248"/>
      <c r="I1" s="242"/>
      <c r="J1" s="243" t="s">
        <v>1259</v>
      </c>
      <c r="K1" s="241" t="s">
        <v>106</v>
      </c>
      <c r="L1" s="243" t="s">
        <v>1260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6"/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81</v>
      </c>
    </row>
    <row r="4" spans="2:46" s="2" customFormat="1" ht="37.5" customHeight="1">
      <c r="B4" s="10"/>
      <c r="C4" s="11"/>
      <c r="D4" s="12" t="s">
        <v>107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7" t="str">
        <f>'Rekapitulace stavby'!$K$6</f>
        <v>Revitalizace horní části Vratislavova náměstí v Novém Městě na Moravě</v>
      </c>
      <c r="F7" s="205"/>
      <c r="G7" s="205"/>
      <c r="H7" s="205"/>
      <c r="J7" s="11"/>
      <c r="K7" s="13"/>
    </row>
    <row r="8" spans="2:11" s="6" customFormat="1" ht="15.75" customHeight="1">
      <c r="B8" s="23"/>
      <c r="C8" s="24"/>
      <c r="D8" s="19" t="s">
        <v>108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20" t="s">
        <v>191</v>
      </c>
      <c r="F9" s="212"/>
      <c r="G9" s="212"/>
      <c r="H9" s="21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110</v>
      </c>
      <c r="G12" s="24"/>
      <c r="H12" s="24"/>
      <c r="I12" s="88" t="s">
        <v>23</v>
      </c>
      <c r="J12" s="52" t="str">
        <f>'Rekapitulace stavby'!$AN$8</f>
        <v>06.03.2014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 t="str">
        <f>IF('Rekapitulace stavby'!$AN$10="","",'Rekapitulace stavby'!$AN$10)</f>
        <v>00294900</v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Město Nové Město na Moravě</v>
      </c>
      <c r="F15" s="24"/>
      <c r="G15" s="24"/>
      <c r="H15" s="24"/>
      <c r="I15" s="88" t="s">
        <v>31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32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34</v>
      </c>
      <c r="E20" s="24"/>
      <c r="F20" s="24"/>
      <c r="G20" s="24"/>
      <c r="H20" s="24"/>
      <c r="I20" s="88" t="s">
        <v>28</v>
      </c>
      <c r="J20" s="17" t="str">
        <f>IF('Rekapitulace stavby'!$AN$16="","",'Rekapitulace stavby'!$AN$16)</f>
        <v>87669455</v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Ing. Šárka Vrbová</v>
      </c>
      <c r="F21" s="24"/>
      <c r="G21" s="24"/>
      <c r="H21" s="24"/>
      <c r="I21" s="88" t="s">
        <v>31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38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8"/>
      <c r="F24" s="238"/>
      <c r="G24" s="238"/>
      <c r="H24" s="238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39</v>
      </c>
      <c r="E27" s="24"/>
      <c r="F27" s="24"/>
      <c r="G27" s="24"/>
      <c r="H27" s="24"/>
      <c r="J27" s="67">
        <f>ROUND($J$84,2)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41</v>
      </c>
      <c r="G29" s="24"/>
      <c r="H29" s="24"/>
      <c r="I29" s="95" t="s">
        <v>40</v>
      </c>
      <c r="J29" s="28" t="s">
        <v>42</v>
      </c>
      <c r="K29" s="27"/>
    </row>
    <row r="30" spans="2:11" s="6" customFormat="1" ht="15" customHeight="1">
      <c r="B30" s="23"/>
      <c r="C30" s="24"/>
      <c r="D30" s="30" t="s">
        <v>43</v>
      </c>
      <c r="E30" s="30" t="s">
        <v>44</v>
      </c>
      <c r="F30" s="96">
        <f>ROUND(SUM($BE$84:$BE$254),2)</f>
        <v>0</v>
      </c>
      <c r="G30" s="24"/>
      <c r="H30" s="24"/>
      <c r="I30" s="97">
        <v>0.21</v>
      </c>
      <c r="J30" s="96">
        <f>ROUND(SUM($BE$84:$BE$254)*$I$30,2)</f>
        <v>0</v>
      </c>
      <c r="K30" s="27"/>
    </row>
    <row r="31" spans="2:11" s="6" customFormat="1" ht="15" customHeight="1">
      <c r="B31" s="23"/>
      <c r="C31" s="24"/>
      <c r="D31" s="24"/>
      <c r="E31" s="30" t="s">
        <v>45</v>
      </c>
      <c r="F31" s="96">
        <f>ROUND(SUM($BF$84:$BF$254),2)</f>
        <v>0</v>
      </c>
      <c r="G31" s="24"/>
      <c r="H31" s="24"/>
      <c r="I31" s="97">
        <v>0.15</v>
      </c>
      <c r="J31" s="96">
        <f>ROUND(SUM($BF$84:$BF$254)*$I$31,2)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46</v>
      </c>
      <c r="F32" s="96">
        <f>ROUND(SUM($BG$84:$BG$254),2)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47</v>
      </c>
      <c r="F33" s="96">
        <f>ROUND(SUM($BH$84:$BH$254),2)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48</v>
      </c>
      <c r="F34" s="96">
        <f>ROUND(SUM($BI$84:$BI$254),2)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49</v>
      </c>
      <c r="E36" s="34"/>
      <c r="F36" s="34"/>
      <c r="G36" s="98" t="s">
        <v>50</v>
      </c>
      <c r="H36" s="35" t="s">
        <v>51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111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7" t="str">
        <f>$E$7</f>
        <v>Revitalizace horní části Vratislavova náměstí v Novém Městě na Moravě</v>
      </c>
      <c r="F45" s="212"/>
      <c r="G45" s="212"/>
      <c r="H45" s="212"/>
      <c r="J45" s="24"/>
      <c r="K45" s="27"/>
    </row>
    <row r="46" spans="2:11" s="6" customFormat="1" ht="15" customHeight="1">
      <c r="B46" s="23"/>
      <c r="C46" s="19" t="s">
        <v>108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20" t="str">
        <f>$E$9</f>
        <v>SO 101 - Chodníky a mlatové cesty v parku</v>
      </c>
      <c r="F47" s="212"/>
      <c r="G47" s="212"/>
      <c r="H47" s="21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 </v>
      </c>
      <c r="G49" s="24"/>
      <c r="H49" s="24"/>
      <c r="I49" s="88" t="s">
        <v>23</v>
      </c>
      <c r="J49" s="52" t="str">
        <f>IF($J$12="","",$J$12)</f>
        <v>06.03.2014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Město Nové Město na Moravě</v>
      </c>
      <c r="G51" s="24"/>
      <c r="H51" s="24"/>
      <c r="I51" s="88" t="s">
        <v>34</v>
      </c>
      <c r="J51" s="17" t="str">
        <f>$E$21</f>
        <v>Ing. Šárka Vrbová</v>
      </c>
      <c r="K51" s="27"/>
    </row>
    <row r="52" spans="2:11" s="6" customFormat="1" ht="15" customHeight="1">
      <c r="B52" s="23"/>
      <c r="C52" s="19" t="s">
        <v>32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112</v>
      </c>
      <c r="D54" s="32"/>
      <c r="E54" s="32"/>
      <c r="F54" s="32"/>
      <c r="G54" s="32"/>
      <c r="H54" s="32"/>
      <c r="I54" s="106"/>
      <c r="J54" s="107" t="s">
        <v>113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114</v>
      </c>
      <c r="D56" s="24"/>
      <c r="E56" s="24"/>
      <c r="F56" s="24"/>
      <c r="G56" s="24"/>
      <c r="H56" s="24"/>
      <c r="J56" s="67">
        <f>ROUND($J$84,2)</f>
        <v>0</v>
      </c>
      <c r="K56" s="27"/>
      <c r="AU56" s="6" t="s">
        <v>115</v>
      </c>
    </row>
    <row r="57" spans="2:11" s="73" customFormat="1" ht="25.5" customHeight="1">
      <c r="B57" s="108"/>
      <c r="C57" s="109"/>
      <c r="D57" s="110" t="s">
        <v>192</v>
      </c>
      <c r="E57" s="110"/>
      <c r="F57" s="110"/>
      <c r="G57" s="110"/>
      <c r="H57" s="110"/>
      <c r="I57" s="111"/>
      <c r="J57" s="112">
        <f>ROUND($J$85,2)</f>
        <v>0</v>
      </c>
      <c r="K57" s="113"/>
    </row>
    <row r="58" spans="2:11" s="114" customFormat="1" ht="21" customHeight="1">
      <c r="B58" s="115"/>
      <c r="C58" s="116"/>
      <c r="D58" s="117" t="s">
        <v>193</v>
      </c>
      <c r="E58" s="117"/>
      <c r="F58" s="117"/>
      <c r="G58" s="117"/>
      <c r="H58" s="117"/>
      <c r="I58" s="118"/>
      <c r="J58" s="119">
        <f>ROUND($J$86,2)</f>
        <v>0</v>
      </c>
      <c r="K58" s="120"/>
    </row>
    <row r="59" spans="2:11" s="114" customFormat="1" ht="15.75" customHeight="1">
      <c r="B59" s="115"/>
      <c r="C59" s="116"/>
      <c r="D59" s="117" t="s">
        <v>194</v>
      </c>
      <c r="E59" s="117"/>
      <c r="F59" s="117"/>
      <c r="G59" s="117"/>
      <c r="H59" s="117"/>
      <c r="I59" s="118"/>
      <c r="J59" s="119">
        <f>ROUND($J$135,2)</f>
        <v>0</v>
      </c>
      <c r="K59" s="120"/>
    </row>
    <row r="60" spans="2:11" s="114" customFormat="1" ht="21" customHeight="1">
      <c r="B60" s="115"/>
      <c r="C60" s="116"/>
      <c r="D60" s="117" t="s">
        <v>195</v>
      </c>
      <c r="E60" s="117"/>
      <c r="F60" s="117"/>
      <c r="G60" s="117"/>
      <c r="H60" s="117"/>
      <c r="I60" s="118"/>
      <c r="J60" s="119">
        <f>ROUND($J$144,2)</f>
        <v>0</v>
      </c>
      <c r="K60" s="120"/>
    </row>
    <row r="61" spans="2:11" s="114" customFormat="1" ht="21" customHeight="1">
      <c r="B61" s="115"/>
      <c r="C61" s="116"/>
      <c r="D61" s="117" t="s">
        <v>196</v>
      </c>
      <c r="E61" s="117"/>
      <c r="F61" s="117"/>
      <c r="G61" s="117"/>
      <c r="H61" s="117"/>
      <c r="I61" s="118"/>
      <c r="J61" s="119">
        <f>ROUND($J$175,2)</f>
        <v>0</v>
      </c>
      <c r="K61" s="120"/>
    </row>
    <row r="62" spans="2:11" s="114" customFormat="1" ht="21" customHeight="1">
      <c r="B62" s="115"/>
      <c r="C62" s="116"/>
      <c r="D62" s="117" t="s">
        <v>197</v>
      </c>
      <c r="E62" s="117"/>
      <c r="F62" s="117"/>
      <c r="G62" s="117"/>
      <c r="H62" s="117"/>
      <c r="I62" s="118"/>
      <c r="J62" s="119">
        <f>ROUND($J$181,2)</f>
        <v>0</v>
      </c>
      <c r="K62" s="120"/>
    </row>
    <row r="63" spans="2:11" s="114" customFormat="1" ht="21" customHeight="1">
      <c r="B63" s="115"/>
      <c r="C63" s="116"/>
      <c r="D63" s="117" t="s">
        <v>198</v>
      </c>
      <c r="E63" s="117"/>
      <c r="F63" s="117"/>
      <c r="G63" s="117"/>
      <c r="H63" s="117"/>
      <c r="I63" s="118"/>
      <c r="J63" s="119">
        <f>ROUND($J$215,2)</f>
        <v>0</v>
      </c>
      <c r="K63" s="120"/>
    </row>
    <row r="64" spans="2:11" s="114" customFormat="1" ht="21" customHeight="1">
      <c r="B64" s="115"/>
      <c r="C64" s="116"/>
      <c r="D64" s="117" t="s">
        <v>199</v>
      </c>
      <c r="E64" s="117"/>
      <c r="F64" s="117"/>
      <c r="G64" s="117"/>
      <c r="H64" s="117"/>
      <c r="I64" s="118"/>
      <c r="J64" s="119">
        <f>ROUND($J$252,2)</f>
        <v>0</v>
      </c>
      <c r="K64" s="120"/>
    </row>
    <row r="65" spans="2:11" s="6" customFormat="1" ht="22.5" customHeight="1">
      <c r="B65" s="23"/>
      <c r="C65" s="24"/>
      <c r="D65" s="24"/>
      <c r="E65" s="24"/>
      <c r="F65" s="24"/>
      <c r="G65" s="24"/>
      <c r="H65" s="24"/>
      <c r="J65" s="24"/>
      <c r="K65" s="27"/>
    </row>
    <row r="66" spans="2:11" s="6" customFormat="1" ht="7.5" customHeight="1">
      <c r="B66" s="38"/>
      <c r="C66" s="39"/>
      <c r="D66" s="39"/>
      <c r="E66" s="39"/>
      <c r="F66" s="39"/>
      <c r="G66" s="39"/>
      <c r="H66" s="39"/>
      <c r="I66" s="101"/>
      <c r="J66" s="39"/>
      <c r="K66" s="40"/>
    </row>
    <row r="70" spans="2:12" s="6" customFormat="1" ht="7.5" customHeight="1">
      <c r="B70" s="41"/>
      <c r="C70" s="42"/>
      <c r="D70" s="42"/>
      <c r="E70" s="42"/>
      <c r="F70" s="42"/>
      <c r="G70" s="42"/>
      <c r="H70" s="42"/>
      <c r="I70" s="103"/>
      <c r="J70" s="42"/>
      <c r="K70" s="42"/>
      <c r="L70" s="43"/>
    </row>
    <row r="71" spans="2:12" s="6" customFormat="1" ht="37.5" customHeight="1">
      <c r="B71" s="23"/>
      <c r="C71" s="12" t="s">
        <v>119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5" customHeight="1">
      <c r="B73" s="23"/>
      <c r="C73" s="19" t="s">
        <v>15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16.5" customHeight="1">
      <c r="B74" s="23"/>
      <c r="C74" s="24"/>
      <c r="D74" s="24"/>
      <c r="E74" s="237" t="str">
        <f>$E$7</f>
        <v>Revitalizace horní části Vratislavova náměstí v Novém Městě na Moravě</v>
      </c>
      <c r="F74" s="212"/>
      <c r="G74" s="212"/>
      <c r="H74" s="212"/>
      <c r="J74" s="24"/>
      <c r="K74" s="24"/>
      <c r="L74" s="43"/>
    </row>
    <row r="75" spans="2:12" s="6" customFormat="1" ht="15" customHeight="1">
      <c r="B75" s="23"/>
      <c r="C75" s="19" t="s">
        <v>108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9.5" customHeight="1">
      <c r="B76" s="23"/>
      <c r="C76" s="24"/>
      <c r="D76" s="24"/>
      <c r="E76" s="220" t="str">
        <f>$E$9</f>
        <v>SO 101 - Chodníky a mlatové cesty v parku</v>
      </c>
      <c r="F76" s="212"/>
      <c r="G76" s="212"/>
      <c r="H76" s="212"/>
      <c r="J76" s="24"/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8.75" customHeight="1">
      <c r="B78" s="23"/>
      <c r="C78" s="19" t="s">
        <v>21</v>
      </c>
      <c r="D78" s="24"/>
      <c r="E78" s="24"/>
      <c r="F78" s="17" t="str">
        <f>$F$12</f>
        <v> </v>
      </c>
      <c r="G78" s="24"/>
      <c r="H78" s="24"/>
      <c r="I78" s="88" t="s">
        <v>23</v>
      </c>
      <c r="J78" s="52" t="str">
        <f>IF($J$12="","",$J$12)</f>
        <v>06.03.2014</v>
      </c>
      <c r="K78" s="24"/>
      <c r="L78" s="43"/>
    </row>
    <row r="79" spans="2:12" s="6" customFormat="1" ht="7.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5.75" customHeight="1">
      <c r="B80" s="23"/>
      <c r="C80" s="19" t="s">
        <v>27</v>
      </c>
      <c r="D80" s="24"/>
      <c r="E80" s="24"/>
      <c r="F80" s="17" t="str">
        <f>$E$15</f>
        <v>Město Nové Město na Moravě</v>
      </c>
      <c r="G80" s="24"/>
      <c r="H80" s="24"/>
      <c r="I80" s="88" t="s">
        <v>34</v>
      </c>
      <c r="J80" s="17" t="str">
        <f>$E$21</f>
        <v>Ing. Šárka Vrbová</v>
      </c>
      <c r="K80" s="24"/>
      <c r="L80" s="43"/>
    </row>
    <row r="81" spans="2:12" s="6" customFormat="1" ht="15" customHeight="1">
      <c r="B81" s="23"/>
      <c r="C81" s="19" t="s">
        <v>32</v>
      </c>
      <c r="D81" s="24"/>
      <c r="E81" s="24"/>
      <c r="F81" s="17">
        <f>IF($E$18="","",$E$18)</f>
      </c>
      <c r="G81" s="24"/>
      <c r="H81" s="24"/>
      <c r="J81" s="24"/>
      <c r="K81" s="24"/>
      <c r="L81" s="43"/>
    </row>
    <row r="82" spans="2:12" s="6" customFormat="1" ht="11.25" customHeight="1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20" s="121" customFormat="1" ht="30" customHeight="1">
      <c r="B83" s="122"/>
      <c r="C83" s="123" t="s">
        <v>120</v>
      </c>
      <c r="D83" s="124" t="s">
        <v>58</v>
      </c>
      <c r="E83" s="124" t="s">
        <v>54</v>
      </c>
      <c r="F83" s="124" t="s">
        <v>121</v>
      </c>
      <c r="G83" s="124" t="s">
        <v>122</v>
      </c>
      <c r="H83" s="124" t="s">
        <v>123</v>
      </c>
      <c r="I83" s="125" t="s">
        <v>124</v>
      </c>
      <c r="J83" s="124" t="s">
        <v>125</v>
      </c>
      <c r="K83" s="126" t="s">
        <v>126</v>
      </c>
      <c r="L83" s="127"/>
      <c r="M83" s="59" t="s">
        <v>127</v>
      </c>
      <c r="N83" s="60" t="s">
        <v>43</v>
      </c>
      <c r="O83" s="60" t="s">
        <v>128</v>
      </c>
      <c r="P83" s="60" t="s">
        <v>129</v>
      </c>
      <c r="Q83" s="60" t="s">
        <v>130</v>
      </c>
      <c r="R83" s="60" t="s">
        <v>131</v>
      </c>
      <c r="S83" s="60" t="s">
        <v>132</v>
      </c>
      <c r="T83" s="61" t="s">
        <v>133</v>
      </c>
    </row>
    <row r="84" spans="2:63" s="6" customFormat="1" ht="30" customHeight="1">
      <c r="B84" s="23"/>
      <c r="C84" s="66" t="s">
        <v>114</v>
      </c>
      <c r="D84" s="24"/>
      <c r="E84" s="24"/>
      <c r="F84" s="24"/>
      <c r="G84" s="24"/>
      <c r="H84" s="24"/>
      <c r="J84" s="128">
        <f>$BK$84</f>
        <v>0</v>
      </c>
      <c r="K84" s="24"/>
      <c r="L84" s="43"/>
      <c r="M84" s="63"/>
      <c r="N84" s="64"/>
      <c r="O84" s="64"/>
      <c r="P84" s="129">
        <f>$P$85</f>
        <v>0</v>
      </c>
      <c r="Q84" s="64"/>
      <c r="R84" s="129">
        <f>$R$85</f>
        <v>117.51501999999999</v>
      </c>
      <c r="S84" s="64"/>
      <c r="T84" s="130">
        <f>$T$85</f>
        <v>414.16</v>
      </c>
      <c r="AT84" s="6" t="s">
        <v>72</v>
      </c>
      <c r="AU84" s="6" t="s">
        <v>115</v>
      </c>
      <c r="BK84" s="131">
        <f>$BK$85</f>
        <v>0</v>
      </c>
    </row>
    <row r="85" spans="2:63" s="132" customFormat="1" ht="37.5" customHeight="1">
      <c r="B85" s="133"/>
      <c r="C85" s="134"/>
      <c r="D85" s="134" t="s">
        <v>72</v>
      </c>
      <c r="E85" s="135" t="s">
        <v>200</v>
      </c>
      <c r="F85" s="135" t="s">
        <v>201</v>
      </c>
      <c r="G85" s="134"/>
      <c r="H85" s="134"/>
      <c r="J85" s="136">
        <f>$BK$85</f>
        <v>0</v>
      </c>
      <c r="K85" s="134"/>
      <c r="L85" s="137"/>
      <c r="M85" s="138"/>
      <c r="N85" s="134"/>
      <c r="O85" s="134"/>
      <c r="P85" s="139">
        <f>$P$86+$P$144+$P$175+$P$181+$P$215+$P$252</f>
        <v>0</v>
      </c>
      <c r="Q85" s="134"/>
      <c r="R85" s="139">
        <f>$R$86+$R$144+$R$175+$R$181+$R$215+$R$252</f>
        <v>117.51501999999999</v>
      </c>
      <c r="S85" s="134"/>
      <c r="T85" s="140">
        <f>$T$86+$T$144+$T$175+$T$181+$T$215+$T$252</f>
        <v>414.16</v>
      </c>
      <c r="AR85" s="141" t="s">
        <v>20</v>
      </c>
      <c r="AT85" s="141" t="s">
        <v>72</v>
      </c>
      <c r="AU85" s="141" t="s">
        <v>73</v>
      </c>
      <c r="AY85" s="141" t="s">
        <v>137</v>
      </c>
      <c r="BK85" s="142">
        <f>$BK$86+$BK$144+$BK$175+$BK$181+$BK$215+$BK$252</f>
        <v>0</v>
      </c>
    </row>
    <row r="86" spans="2:63" s="132" customFormat="1" ht="21" customHeight="1">
      <c r="B86" s="133"/>
      <c r="C86" s="134"/>
      <c r="D86" s="134" t="s">
        <v>72</v>
      </c>
      <c r="E86" s="143" t="s">
        <v>20</v>
      </c>
      <c r="F86" s="143" t="s">
        <v>202</v>
      </c>
      <c r="G86" s="134"/>
      <c r="H86" s="134"/>
      <c r="J86" s="144">
        <f>$BK$86</f>
        <v>0</v>
      </c>
      <c r="K86" s="134"/>
      <c r="L86" s="137"/>
      <c r="M86" s="138"/>
      <c r="N86" s="134"/>
      <c r="O86" s="134"/>
      <c r="P86" s="139">
        <f>$P$87+SUM($P$88:$P$135)</f>
        <v>0</v>
      </c>
      <c r="Q86" s="134"/>
      <c r="R86" s="139">
        <f>$R$87+SUM($R$88:$R$135)</f>
        <v>0.15444000000000002</v>
      </c>
      <c r="S86" s="134"/>
      <c r="T86" s="140">
        <f>$T$87+SUM($T$88:$T$135)</f>
        <v>413.83200000000005</v>
      </c>
      <c r="AR86" s="141" t="s">
        <v>20</v>
      </c>
      <c r="AT86" s="141" t="s">
        <v>72</v>
      </c>
      <c r="AU86" s="141" t="s">
        <v>20</v>
      </c>
      <c r="AY86" s="141" t="s">
        <v>137</v>
      </c>
      <c r="BK86" s="142">
        <f>$BK$87+SUM($BK$88:$BK$135)</f>
        <v>0</v>
      </c>
    </row>
    <row r="87" spans="2:65" s="6" customFormat="1" ht="15.75" customHeight="1">
      <c r="B87" s="23"/>
      <c r="C87" s="145" t="s">
        <v>20</v>
      </c>
      <c r="D87" s="145" t="s">
        <v>140</v>
      </c>
      <c r="E87" s="146" t="s">
        <v>203</v>
      </c>
      <c r="F87" s="147" t="s">
        <v>204</v>
      </c>
      <c r="G87" s="148" t="s">
        <v>205</v>
      </c>
      <c r="H87" s="149">
        <v>483</v>
      </c>
      <c r="I87" s="150"/>
      <c r="J87" s="151">
        <f>ROUND($I$87*$H$87,2)</f>
        <v>0</v>
      </c>
      <c r="K87" s="147" t="s">
        <v>144</v>
      </c>
      <c r="L87" s="43"/>
      <c r="M87" s="152"/>
      <c r="N87" s="153" t="s">
        <v>44</v>
      </c>
      <c r="O87" s="24"/>
      <c r="P87" s="24"/>
      <c r="Q87" s="154">
        <v>0</v>
      </c>
      <c r="R87" s="154">
        <f>$Q$87*$H$87</f>
        <v>0</v>
      </c>
      <c r="S87" s="154">
        <v>0</v>
      </c>
      <c r="T87" s="155">
        <f>$S$87*$H$87</f>
        <v>0</v>
      </c>
      <c r="AR87" s="89" t="s">
        <v>162</v>
      </c>
      <c r="AT87" s="89" t="s">
        <v>140</v>
      </c>
      <c r="AU87" s="89" t="s">
        <v>81</v>
      </c>
      <c r="AY87" s="6" t="s">
        <v>137</v>
      </c>
      <c r="BE87" s="156">
        <f>IF($N$87="základní",$J$87,0)</f>
        <v>0</v>
      </c>
      <c r="BF87" s="156">
        <f>IF($N$87="snížená",$J$87,0)</f>
        <v>0</v>
      </c>
      <c r="BG87" s="156">
        <f>IF($N$87="zákl. přenesená",$J$87,0)</f>
        <v>0</v>
      </c>
      <c r="BH87" s="156">
        <f>IF($N$87="sníž. přenesená",$J$87,0)</f>
        <v>0</v>
      </c>
      <c r="BI87" s="156">
        <f>IF($N$87="nulová",$J$87,0)</f>
        <v>0</v>
      </c>
      <c r="BJ87" s="89" t="s">
        <v>20</v>
      </c>
      <c r="BK87" s="156">
        <f>ROUND($I$87*$H$87,2)</f>
        <v>0</v>
      </c>
      <c r="BL87" s="89" t="s">
        <v>162</v>
      </c>
      <c r="BM87" s="89" t="s">
        <v>206</v>
      </c>
    </row>
    <row r="88" spans="2:47" s="6" customFormat="1" ht="16.5" customHeight="1">
      <c r="B88" s="23"/>
      <c r="C88" s="24"/>
      <c r="D88" s="157" t="s">
        <v>147</v>
      </c>
      <c r="E88" s="24"/>
      <c r="F88" s="158" t="s">
        <v>207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147</v>
      </c>
      <c r="AU88" s="6" t="s">
        <v>81</v>
      </c>
    </row>
    <row r="89" spans="2:51" s="6" customFormat="1" ht="15.75" customHeight="1">
      <c r="B89" s="171"/>
      <c r="C89" s="172"/>
      <c r="D89" s="161" t="s">
        <v>149</v>
      </c>
      <c r="E89" s="172"/>
      <c r="F89" s="173" t="s">
        <v>208</v>
      </c>
      <c r="G89" s="172"/>
      <c r="H89" s="172"/>
      <c r="J89" s="172"/>
      <c r="K89" s="172"/>
      <c r="L89" s="174"/>
      <c r="M89" s="175"/>
      <c r="N89" s="172"/>
      <c r="O89" s="172"/>
      <c r="P89" s="172"/>
      <c r="Q89" s="172"/>
      <c r="R89" s="172"/>
      <c r="S89" s="172"/>
      <c r="T89" s="176"/>
      <c r="AT89" s="177" t="s">
        <v>149</v>
      </c>
      <c r="AU89" s="177" t="s">
        <v>81</v>
      </c>
      <c r="AV89" s="177" t="s">
        <v>20</v>
      </c>
      <c r="AW89" s="177" t="s">
        <v>115</v>
      </c>
      <c r="AX89" s="177" t="s">
        <v>73</v>
      </c>
      <c r="AY89" s="177" t="s">
        <v>137</v>
      </c>
    </row>
    <row r="90" spans="2:51" s="6" customFormat="1" ht="15.75" customHeight="1">
      <c r="B90" s="159"/>
      <c r="C90" s="160"/>
      <c r="D90" s="161" t="s">
        <v>149</v>
      </c>
      <c r="E90" s="160"/>
      <c r="F90" s="162" t="s">
        <v>209</v>
      </c>
      <c r="G90" s="160"/>
      <c r="H90" s="163">
        <v>483</v>
      </c>
      <c r="J90" s="160"/>
      <c r="K90" s="160"/>
      <c r="L90" s="164"/>
      <c r="M90" s="165"/>
      <c r="N90" s="160"/>
      <c r="O90" s="160"/>
      <c r="P90" s="160"/>
      <c r="Q90" s="160"/>
      <c r="R90" s="160"/>
      <c r="S90" s="160"/>
      <c r="T90" s="166"/>
      <c r="AT90" s="167" t="s">
        <v>149</v>
      </c>
      <c r="AU90" s="167" t="s">
        <v>81</v>
      </c>
      <c r="AV90" s="167" t="s">
        <v>81</v>
      </c>
      <c r="AW90" s="167" t="s">
        <v>115</v>
      </c>
      <c r="AX90" s="167" t="s">
        <v>20</v>
      </c>
      <c r="AY90" s="167" t="s">
        <v>137</v>
      </c>
    </row>
    <row r="91" spans="2:65" s="6" customFormat="1" ht="15.75" customHeight="1">
      <c r="B91" s="23"/>
      <c r="C91" s="145" t="s">
        <v>81</v>
      </c>
      <c r="D91" s="145" t="s">
        <v>140</v>
      </c>
      <c r="E91" s="146" t="s">
        <v>210</v>
      </c>
      <c r="F91" s="147" t="s">
        <v>211</v>
      </c>
      <c r="G91" s="148" t="s">
        <v>205</v>
      </c>
      <c r="H91" s="149">
        <v>55</v>
      </c>
      <c r="I91" s="150"/>
      <c r="J91" s="151">
        <f>ROUND($I$91*$H$91,2)</f>
        <v>0</v>
      </c>
      <c r="K91" s="147" t="s">
        <v>144</v>
      </c>
      <c r="L91" s="43"/>
      <c r="M91" s="152"/>
      <c r="N91" s="153" t="s">
        <v>44</v>
      </c>
      <c r="O91" s="24"/>
      <c r="P91" s="24"/>
      <c r="Q91" s="154">
        <v>0</v>
      </c>
      <c r="R91" s="154">
        <f>$Q$91*$H$91</f>
        <v>0</v>
      </c>
      <c r="S91" s="154">
        <v>0.26</v>
      </c>
      <c r="T91" s="155">
        <f>$S$91*$H$91</f>
        <v>14.3</v>
      </c>
      <c r="AR91" s="89" t="s">
        <v>162</v>
      </c>
      <c r="AT91" s="89" t="s">
        <v>140</v>
      </c>
      <c r="AU91" s="89" t="s">
        <v>81</v>
      </c>
      <c r="AY91" s="6" t="s">
        <v>137</v>
      </c>
      <c r="BE91" s="156">
        <f>IF($N$91="základní",$J$91,0)</f>
        <v>0</v>
      </c>
      <c r="BF91" s="156">
        <f>IF($N$91="snížená",$J$91,0)</f>
        <v>0</v>
      </c>
      <c r="BG91" s="156">
        <f>IF($N$91="zákl. přenesená",$J$91,0)</f>
        <v>0</v>
      </c>
      <c r="BH91" s="156">
        <f>IF($N$91="sníž. přenesená",$J$91,0)</f>
        <v>0</v>
      </c>
      <c r="BI91" s="156">
        <f>IF($N$91="nulová",$J$91,0)</f>
        <v>0</v>
      </c>
      <c r="BJ91" s="89" t="s">
        <v>20</v>
      </c>
      <c r="BK91" s="156">
        <f>ROUND($I$91*$H$91,2)</f>
        <v>0</v>
      </c>
      <c r="BL91" s="89" t="s">
        <v>162</v>
      </c>
      <c r="BM91" s="89" t="s">
        <v>212</v>
      </c>
    </row>
    <row r="92" spans="2:47" s="6" customFormat="1" ht="27" customHeight="1">
      <c r="B92" s="23"/>
      <c r="C92" s="24"/>
      <c r="D92" s="157" t="s">
        <v>147</v>
      </c>
      <c r="E92" s="24"/>
      <c r="F92" s="158" t="s">
        <v>213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147</v>
      </c>
      <c r="AU92" s="6" t="s">
        <v>81</v>
      </c>
    </row>
    <row r="93" spans="2:51" s="6" customFormat="1" ht="15.75" customHeight="1">
      <c r="B93" s="171"/>
      <c r="C93" s="172"/>
      <c r="D93" s="161" t="s">
        <v>149</v>
      </c>
      <c r="E93" s="172"/>
      <c r="F93" s="173" t="s">
        <v>214</v>
      </c>
      <c r="G93" s="172"/>
      <c r="H93" s="172"/>
      <c r="J93" s="172"/>
      <c r="K93" s="172"/>
      <c r="L93" s="174"/>
      <c r="M93" s="175"/>
      <c r="N93" s="172"/>
      <c r="O93" s="172"/>
      <c r="P93" s="172"/>
      <c r="Q93" s="172"/>
      <c r="R93" s="172"/>
      <c r="S93" s="172"/>
      <c r="T93" s="176"/>
      <c r="AT93" s="177" t="s">
        <v>149</v>
      </c>
      <c r="AU93" s="177" t="s">
        <v>81</v>
      </c>
      <c r="AV93" s="177" t="s">
        <v>20</v>
      </c>
      <c r="AW93" s="177" t="s">
        <v>115</v>
      </c>
      <c r="AX93" s="177" t="s">
        <v>73</v>
      </c>
      <c r="AY93" s="177" t="s">
        <v>137</v>
      </c>
    </row>
    <row r="94" spans="2:51" s="6" customFormat="1" ht="15.75" customHeight="1">
      <c r="B94" s="159"/>
      <c r="C94" s="160"/>
      <c r="D94" s="161" t="s">
        <v>149</v>
      </c>
      <c r="E94" s="160"/>
      <c r="F94" s="162" t="s">
        <v>215</v>
      </c>
      <c r="G94" s="160"/>
      <c r="H94" s="163">
        <v>55</v>
      </c>
      <c r="J94" s="160"/>
      <c r="K94" s="160"/>
      <c r="L94" s="164"/>
      <c r="M94" s="165"/>
      <c r="N94" s="160"/>
      <c r="O94" s="160"/>
      <c r="P94" s="160"/>
      <c r="Q94" s="160"/>
      <c r="R94" s="160"/>
      <c r="S94" s="160"/>
      <c r="T94" s="166"/>
      <c r="AT94" s="167" t="s">
        <v>149</v>
      </c>
      <c r="AU94" s="167" t="s">
        <v>81</v>
      </c>
      <c r="AV94" s="167" t="s">
        <v>81</v>
      </c>
      <c r="AW94" s="167" t="s">
        <v>115</v>
      </c>
      <c r="AX94" s="167" t="s">
        <v>20</v>
      </c>
      <c r="AY94" s="167" t="s">
        <v>137</v>
      </c>
    </row>
    <row r="95" spans="2:65" s="6" customFormat="1" ht="15.75" customHeight="1">
      <c r="B95" s="23"/>
      <c r="C95" s="145" t="s">
        <v>156</v>
      </c>
      <c r="D95" s="145" t="s">
        <v>140</v>
      </c>
      <c r="E95" s="146" t="s">
        <v>216</v>
      </c>
      <c r="F95" s="147" t="s">
        <v>217</v>
      </c>
      <c r="G95" s="148" t="s">
        <v>205</v>
      </c>
      <c r="H95" s="149">
        <v>89</v>
      </c>
      <c r="I95" s="150"/>
      <c r="J95" s="151">
        <f>ROUND($I$95*$H$95,2)</f>
        <v>0</v>
      </c>
      <c r="K95" s="147" t="s">
        <v>144</v>
      </c>
      <c r="L95" s="43"/>
      <c r="M95" s="152"/>
      <c r="N95" s="153" t="s">
        <v>44</v>
      </c>
      <c r="O95" s="24"/>
      <c r="P95" s="24"/>
      <c r="Q95" s="154">
        <v>0</v>
      </c>
      <c r="R95" s="154">
        <f>$Q$95*$H$95</f>
        <v>0</v>
      </c>
      <c r="S95" s="154">
        <v>0.32</v>
      </c>
      <c r="T95" s="155">
        <f>$S$95*$H$95</f>
        <v>28.48</v>
      </c>
      <c r="AR95" s="89" t="s">
        <v>162</v>
      </c>
      <c r="AT95" s="89" t="s">
        <v>140</v>
      </c>
      <c r="AU95" s="89" t="s">
        <v>81</v>
      </c>
      <c r="AY95" s="6" t="s">
        <v>137</v>
      </c>
      <c r="BE95" s="156">
        <f>IF($N$95="základní",$J$95,0)</f>
        <v>0</v>
      </c>
      <c r="BF95" s="156">
        <f>IF($N$95="snížená",$J$95,0)</f>
        <v>0</v>
      </c>
      <c r="BG95" s="156">
        <f>IF($N$95="zákl. přenesená",$J$95,0)</f>
        <v>0</v>
      </c>
      <c r="BH95" s="156">
        <f>IF($N$95="sníž. přenesená",$J$95,0)</f>
        <v>0</v>
      </c>
      <c r="BI95" s="156">
        <f>IF($N$95="nulová",$J$95,0)</f>
        <v>0</v>
      </c>
      <c r="BJ95" s="89" t="s">
        <v>20</v>
      </c>
      <c r="BK95" s="156">
        <f>ROUND($I$95*$H$95,2)</f>
        <v>0</v>
      </c>
      <c r="BL95" s="89" t="s">
        <v>162</v>
      </c>
      <c r="BM95" s="89" t="s">
        <v>218</v>
      </c>
    </row>
    <row r="96" spans="2:47" s="6" customFormat="1" ht="38.25" customHeight="1">
      <c r="B96" s="23"/>
      <c r="C96" s="24"/>
      <c r="D96" s="157" t="s">
        <v>147</v>
      </c>
      <c r="E96" s="24"/>
      <c r="F96" s="158" t="s">
        <v>219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147</v>
      </c>
      <c r="AU96" s="6" t="s">
        <v>81</v>
      </c>
    </row>
    <row r="97" spans="2:51" s="6" customFormat="1" ht="15.75" customHeight="1">
      <c r="B97" s="159"/>
      <c r="C97" s="160"/>
      <c r="D97" s="161" t="s">
        <v>149</v>
      </c>
      <c r="E97" s="160"/>
      <c r="F97" s="162" t="s">
        <v>220</v>
      </c>
      <c r="G97" s="160"/>
      <c r="H97" s="163">
        <v>89</v>
      </c>
      <c r="J97" s="160"/>
      <c r="K97" s="160"/>
      <c r="L97" s="164"/>
      <c r="M97" s="165"/>
      <c r="N97" s="160"/>
      <c r="O97" s="160"/>
      <c r="P97" s="160"/>
      <c r="Q97" s="160"/>
      <c r="R97" s="160"/>
      <c r="S97" s="160"/>
      <c r="T97" s="166"/>
      <c r="AT97" s="167" t="s">
        <v>149</v>
      </c>
      <c r="AU97" s="167" t="s">
        <v>81</v>
      </c>
      <c r="AV97" s="167" t="s">
        <v>81</v>
      </c>
      <c r="AW97" s="167" t="s">
        <v>115</v>
      </c>
      <c r="AX97" s="167" t="s">
        <v>20</v>
      </c>
      <c r="AY97" s="167" t="s">
        <v>137</v>
      </c>
    </row>
    <row r="98" spans="2:65" s="6" customFormat="1" ht="15.75" customHeight="1">
      <c r="B98" s="23"/>
      <c r="C98" s="145" t="s">
        <v>162</v>
      </c>
      <c r="D98" s="145" t="s">
        <v>140</v>
      </c>
      <c r="E98" s="146" t="s">
        <v>221</v>
      </c>
      <c r="F98" s="147" t="s">
        <v>222</v>
      </c>
      <c r="G98" s="148" t="s">
        <v>205</v>
      </c>
      <c r="H98" s="149">
        <v>613</v>
      </c>
      <c r="I98" s="150"/>
      <c r="J98" s="151">
        <f>ROUND($I$98*$H$98,2)</f>
        <v>0</v>
      </c>
      <c r="K98" s="147" t="s">
        <v>144</v>
      </c>
      <c r="L98" s="43"/>
      <c r="M98" s="152"/>
      <c r="N98" s="153" t="s">
        <v>44</v>
      </c>
      <c r="O98" s="24"/>
      <c r="P98" s="24"/>
      <c r="Q98" s="154">
        <v>0</v>
      </c>
      <c r="R98" s="154">
        <f>$Q$98*$H$98</f>
        <v>0</v>
      </c>
      <c r="S98" s="154">
        <v>0.185</v>
      </c>
      <c r="T98" s="155">
        <f>$S$98*$H$98</f>
        <v>113.405</v>
      </c>
      <c r="AR98" s="89" t="s">
        <v>162</v>
      </c>
      <c r="AT98" s="89" t="s">
        <v>140</v>
      </c>
      <c r="AU98" s="89" t="s">
        <v>81</v>
      </c>
      <c r="AY98" s="6" t="s">
        <v>137</v>
      </c>
      <c r="BE98" s="156">
        <f>IF($N$98="základní",$J$98,0)</f>
        <v>0</v>
      </c>
      <c r="BF98" s="156">
        <f>IF($N$98="snížená",$J$98,0)</f>
        <v>0</v>
      </c>
      <c r="BG98" s="156">
        <f>IF($N$98="zákl. přenesená",$J$98,0)</f>
        <v>0</v>
      </c>
      <c r="BH98" s="156">
        <f>IF($N$98="sníž. přenesená",$J$98,0)</f>
        <v>0</v>
      </c>
      <c r="BI98" s="156">
        <f>IF($N$98="nulová",$J$98,0)</f>
        <v>0</v>
      </c>
      <c r="BJ98" s="89" t="s">
        <v>20</v>
      </c>
      <c r="BK98" s="156">
        <f>ROUND($I$98*$H$98,2)</f>
        <v>0</v>
      </c>
      <c r="BL98" s="89" t="s">
        <v>162</v>
      </c>
      <c r="BM98" s="89" t="s">
        <v>223</v>
      </c>
    </row>
    <row r="99" spans="2:47" s="6" customFormat="1" ht="27" customHeight="1">
      <c r="B99" s="23"/>
      <c r="C99" s="24"/>
      <c r="D99" s="157" t="s">
        <v>147</v>
      </c>
      <c r="E99" s="24"/>
      <c r="F99" s="158" t="s">
        <v>224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147</v>
      </c>
      <c r="AU99" s="6" t="s">
        <v>81</v>
      </c>
    </row>
    <row r="100" spans="2:51" s="6" customFormat="1" ht="15.75" customHeight="1">
      <c r="B100" s="159"/>
      <c r="C100" s="160"/>
      <c r="D100" s="161" t="s">
        <v>149</v>
      </c>
      <c r="E100" s="160"/>
      <c r="F100" s="162" t="s">
        <v>225</v>
      </c>
      <c r="G100" s="160"/>
      <c r="H100" s="163">
        <v>613</v>
      </c>
      <c r="J100" s="160"/>
      <c r="K100" s="160"/>
      <c r="L100" s="164"/>
      <c r="M100" s="165"/>
      <c r="N100" s="160"/>
      <c r="O100" s="160"/>
      <c r="P100" s="160"/>
      <c r="Q100" s="160"/>
      <c r="R100" s="160"/>
      <c r="S100" s="160"/>
      <c r="T100" s="166"/>
      <c r="AT100" s="167" t="s">
        <v>149</v>
      </c>
      <c r="AU100" s="167" t="s">
        <v>81</v>
      </c>
      <c r="AV100" s="167" t="s">
        <v>81</v>
      </c>
      <c r="AW100" s="167" t="s">
        <v>115</v>
      </c>
      <c r="AX100" s="167" t="s">
        <v>20</v>
      </c>
      <c r="AY100" s="167" t="s">
        <v>137</v>
      </c>
    </row>
    <row r="101" spans="2:65" s="6" customFormat="1" ht="15.75" customHeight="1">
      <c r="B101" s="23"/>
      <c r="C101" s="145" t="s">
        <v>136</v>
      </c>
      <c r="D101" s="145" t="s">
        <v>140</v>
      </c>
      <c r="E101" s="146" t="s">
        <v>226</v>
      </c>
      <c r="F101" s="147" t="s">
        <v>227</v>
      </c>
      <c r="G101" s="148" t="s">
        <v>205</v>
      </c>
      <c r="H101" s="149">
        <v>613</v>
      </c>
      <c r="I101" s="150"/>
      <c r="J101" s="151">
        <f>ROUND($I$101*$H$101,2)</f>
        <v>0</v>
      </c>
      <c r="K101" s="147" t="s">
        <v>144</v>
      </c>
      <c r="L101" s="43"/>
      <c r="M101" s="152"/>
      <c r="N101" s="153" t="s">
        <v>44</v>
      </c>
      <c r="O101" s="24"/>
      <c r="P101" s="24"/>
      <c r="Q101" s="154">
        <v>0</v>
      </c>
      <c r="R101" s="154">
        <f>$Q$101*$H$101</f>
        <v>0</v>
      </c>
      <c r="S101" s="154">
        <v>0.181</v>
      </c>
      <c r="T101" s="155">
        <f>$S$101*$H$101</f>
        <v>110.953</v>
      </c>
      <c r="AR101" s="89" t="s">
        <v>162</v>
      </c>
      <c r="AT101" s="89" t="s">
        <v>140</v>
      </c>
      <c r="AU101" s="89" t="s">
        <v>81</v>
      </c>
      <c r="AY101" s="6" t="s">
        <v>137</v>
      </c>
      <c r="BE101" s="156">
        <f>IF($N$101="základní",$J$101,0)</f>
        <v>0</v>
      </c>
      <c r="BF101" s="156">
        <f>IF($N$101="snížená",$J$101,0)</f>
        <v>0</v>
      </c>
      <c r="BG101" s="156">
        <f>IF($N$101="zákl. přenesená",$J$101,0)</f>
        <v>0</v>
      </c>
      <c r="BH101" s="156">
        <f>IF($N$101="sníž. přenesená",$J$101,0)</f>
        <v>0</v>
      </c>
      <c r="BI101" s="156">
        <f>IF($N$101="nulová",$J$101,0)</f>
        <v>0</v>
      </c>
      <c r="BJ101" s="89" t="s">
        <v>20</v>
      </c>
      <c r="BK101" s="156">
        <f>ROUND($I$101*$H$101,2)</f>
        <v>0</v>
      </c>
      <c r="BL101" s="89" t="s">
        <v>162</v>
      </c>
      <c r="BM101" s="89" t="s">
        <v>228</v>
      </c>
    </row>
    <row r="102" spans="2:47" s="6" customFormat="1" ht="27" customHeight="1">
      <c r="B102" s="23"/>
      <c r="C102" s="24"/>
      <c r="D102" s="157" t="s">
        <v>147</v>
      </c>
      <c r="E102" s="24"/>
      <c r="F102" s="158" t="s">
        <v>229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147</v>
      </c>
      <c r="AU102" s="6" t="s">
        <v>81</v>
      </c>
    </row>
    <row r="103" spans="2:51" s="6" customFormat="1" ht="15.75" customHeight="1">
      <c r="B103" s="171"/>
      <c r="C103" s="172"/>
      <c r="D103" s="161" t="s">
        <v>149</v>
      </c>
      <c r="E103" s="172"/>
      <c r="F103" s="173" t="s">
        <v>230</v>
      </c>
      <c r="G103" s="172"/>
      <c r="H103" s="172"/>
      <c r="J103" s="172"/>
      <c r="K103" s="172"/>
      <c r="L103" s="174"/>
      <c r="M103" s="175"/>
      <c r="N103" s="172"/>
      <c r="O103" s="172"/>
      <c r="P103" s="172"/>
      <c r="Q103" s="172"/>
      <c r="R103" s="172"/>
      <c r="S103" s="172"/>
      <c r="T103" s="176"/>
      <c r="AT103" s="177" t="s">
        <v>149</v>
      </c>
      <c r="AU103" s="177" t="s">
        <v>81</v>
      </c>
      <c r="AV103" s="177" t="s">
        <v>20</v>
      </c>
      <c r="AW103" s="177" t="s">
        <v>115</v>
      </c>
      <c r="AX103" s="177" t="s">
        <v>73</v>
      </c>
      <c r="AY103" s="177" t="s">
        <v>137</v>
      </c>
    </row>
    <row r="104" spans="2:51" s="6" customFormat="1" ht="15.75" customHeight="1">
      <c r="B104" s="159"/>
      <c r="C104" s="160"/>
      <c r="D104" s="161" t="s">
        <v>149</v>
      </c>
      <c r="E104" s="160"/>
      <c r="F104" s="162" t="s">
        <v>231</v>
      </c>
      <c r="G104" s="160"/>
      <c r="H104" s="163">
        <v>613</v>
      </c>
      <c r="J104" s="160"/>
      <c r="K104" s="160"/>
      <c r="L104" s="164"/>
      <c r="M104" s="165"/>
      <c r="N104" s="160"/>
      <c r="O104" s="160"/>
      <c r="P104" s="160"/>
      <c r="Q104" s="160"/>
      <c r="R104" s="160"/>
      <c r="S104" s="160"/>
      <c r="T104" s="166"/>
      <c r="AT104" s="167" t="s">
        <v>149</v>
      </c>
      <c r="AU104" s="167" t="s">
        <v>81</v>
      </c>
      <c r="AV104" s="167" t="s">
        <v>81</v>
      </c>
      <c r="AW104" s="167" t="s">
        <v>115</v>
      </c>
      <c r="AX104" s="167" t="s">
        <v>20</v>
      </c>
      <c r="AY104" s="167" t="s">
        <v>137</v>
      </c>
    </row>
    <row r="105" spans="2:65" s="6" customFormat="1" ht="15.75" customHeight="1">
      <c r="B105" s="23"/>
      <c r="C105" s="145" t="s">
        <v>174</v>
      </c>
      <c r="D105" s="145" t="s">
        <v>140</v>
      </c>
      <c r="E105" s="146" t="s">
        <v>232</v>
      </c>
      <c r="F105" s="147" t="s">
        <v>233</v>
      </c>
      <c r="G105" s="148" t="s">
        <v>234</v>
      </c>
      <c r="H105" s="149">
        <v>633</v>
      </c>
      <c r="I105" s="150"/>
      <c r="J105" s="151">
        <f>ROUND($I$105*$H$105,2)</f>
        <v>0</v>
      </c>
      <c r="K105" s="147" t="s">
        <v>144</v>
      </c>
      <c r="L105" s="43"/>
      <c r="M105" s="152"/>
      <c r="N105" s="153" t="s">
        <v>44</v>
      </c>
      <c r="O105" s="24"/>
      <c r="P105" s="24"/>
      <c r="Q105" s="154">
        <v>0</v>
      </c>
      <c r="R105" s="154">
        <f>$Q$105*$H$105</f>
        <v>0</v>
      </c>
      <c r="S105" s="154">
        <v>0.23</v>
      </c>
      <c r="T105" s="155">
        <f>$S$105*$H$105</f>
        <v>145.59</v>
      </c>
      <c r="AR105" s="89" t="s">
        <v>162</v>
      </c>
      <c r="AT105" s="89" t="s">
        <v>140</v>
      </c>
      <c r="AU105" s="89" t="s">
        <v>81</v>
      </c>
      <c r="AY105" s="6" t="s">
        <v>137</v>
      </c>
      <c r="BE105" s="156">
        <f>IF($N$105="základní",$J$105,0)</f>
        <v>0</v>
      </c>
      <c r="BF105" s="156">
        <f>IF($N$105="snížená",$J$105,0)</f>
        <v>0</v>
      </c>
      <c r="BG105" s="156">
        <f>IF($N$105="zákl. přenesená",$J$105,0)</f>
        <v>0</v>
      </c>
      <c r="BH105" s="156">
        <f>IF($N$105="sníž. přenesená",$J$105,0)</f>
        <v>0</v>
      </c>
      <c r="BI105" s="156">
        <f>IF($N$105="nulová",$J$105,0)</f>
        <v>0</v>
      </c>
      <c r="BJ105" s="89" t="s">
        <v>20</v>
      </c>
      <c r="BK105" s="156">
        <f>ROUND($I$105*$H$105,2)</f>
        <v>0</v>
      </c>
      <c r="BL105" s="89" t="s">
        <v>162</v>
      </c>
      <c r="BM105" s="89" t="s">
        <v>235</v>
      </c>
    </row>
    <row r="106" spans="2:47" s="6" customFormat="1" ht="27" customHeight="1">
      <c r="B106" s="23"/>
      <c r="C106" s="24"/>
      <c r="D106" s="157" t="s">
        <v>147</v>
      </c>
      <c r="E106" s="24"/>
      <c r="F106" s="158" t="s">
        <v>236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147</v>
      </c>
      <c r="AU106" s="6" t="s">
        <v>81</v>
      </c>
    </row>
    <row r="107" spans="2:51" s="6" customFormat="1" ht="15.75" customHeight="1">
      <c r="B107" s="171"/>
      <c r="C107" s="172"/>
      <c r="D107" s="161" t="s">
        <v>149</v>
      </c>
      <c r="E107" s="172"/>
      <c r="F107" s="173" t="s">
        <v>237</v>
      </c>
      <c r="G107" s="172"/>
      <c r="H107" s="172"/>
      <c r="J107" s="172"/>
      <c r="K107" s="172"/>
      <c r="L107" s="174"/>
      <c r="M107" s="175"/>
      <c r="N107" s="172"/>
      <c r="O107" s="172"/>
      <c r="P107" s="172"/>
      <c r="Q107" s="172"/>
      <c r="R107" s="172"/>
      <c r="S107" s="172"/>
      <c r="T107" s="176"/>
      <c r="AT107" s="177" t="s">
        <v>149</v>
      </c>
      <c r="AU107" s="177" t="s">
        <v>81</v>
      </c>
      <c r="AV107" s="177" t="s">
        <v>20</v>
      </c>
      <c r="AW107" s="177" t="s">
        <v>115</v>
      </c>
      <c r="AX107" s="177" t="s">
        <v>73</v>
      </c>
      <c r="AY107" s="177" t="s">
        <v>137</v>
      </c>
    </row>
    <row r="108" spans="2:51" s="6" customFormat="1" ht="15.75" customHeight="1">
      <c r="B108" s="159"/>
      <c r="C108" s="160"/>
      <c r="D108" s="161" t="s">
        <v>149</v>
      </c>
      <c r="E108" s="160"/>
      <c r="F108" s="162" t="s">
        <v>238</v>
      </c>
      <c r="G108" s="160"/>
      <c r="H108" s="163">
        <v>205</v>
      </c>
      <c r="J108" s="160"/>
      <c r="K108" s="160"/>
      <c r="L108" s="164"/>
      <c r="M108" s="165"/>
      <c r="N108" s="160"/>
      <c r="O108" s="160"/>
      <c r="P108" s="160"/>
      <c r="Q108" s="160"/>
      <c r="R108" s="160"/>
      <c r="S108" s="160"/>
      <c r="T108" s="166"/>
      <c r="AT108" s="167" t="s">
        <v>149</v>
      </c>
      <c r="AU108" s="167" t="s">
        <v>81</v>
      </c>
      <c r="AV108" s="167" t="s">
        <v>81</v>
      </c>
      <c r="AW108" s="167" t="s">
        <v>115</v>
      </c>
      <c r="AX108" s="167" t="s">
        <v>73</v>
      </c>
      <c r="AY108" s="167" t="s">
        <v>137</v>
      </c>
    </row>
    <row r="109" spans="2:51" s="6" customFormat="1" ht="15.75" customHeight="1">
      <c r="B109" s="159"/>
      <c r="C109" s="160"/>
      <c r="D109" s="161" t="s">
        <v>149</v>
      </c>
      <c r="E109" s="160"/>
      <c r="F109" s="162" t="s">
        <v>239</v>
      </c>
      <c r="G109" s="160"/>
      <c r="H109" s="163">
        <v>428</v>
      </c>
      <c r="J109" s="160"/>
      <c r="K109" s="160"/>
      <c r="L109" s="164"/>
      <c r="M109" s="165"/>
      <c r="N109" s="160"/>
      <c r="O109" s="160"/>
      <c r="P109" s="160"/>
      <c r="Q109" s="160"/>
      <c r="R109" s="160"/>
      <c r="S109" s="160"/>
      <c r="T109" s="166"/>
      <c r="AT109" s="167" t="s">
        <v>149</v>
      </c>
      <c r="AU109" s="167" t="s">
        <v>81</v>
      </c>
      <c r="AV109" s="167" t="s">
        <v>81</v>
      </c>
      <c r="AW109" s="167" t="s">
        <v>115</v>
      </c>
      <c r="AX109" s="167" t="s">
        <v>73</v>
      </c>
      <c r="AY109" s="167" t="s">
        <v>137</v>
      </c>
    </row>
    <row r="110" spans="2:51" s="6" customFormat="1" ht="15.75" customHeight="1">
      <c r="B110" s="178"/>
      <c r="C110" s="179"/>
      <c r="D110" s="161" t="s">
        <v>149</v>
      </c>
      <c r="E110" s="179"/>
      <c r="F110" s="180" t="s">
        <v>240</v>
      </c>
      <c r="G110" s="179"/>
      <c r="H110" s="181">
        <v>633</v>
      </c>
      <c r="J110" s="179"/>
      <c r="K110" s="179"/>
      <c r="L110" s="182"/>
      <c r="M110" s="183"/>
      <c r="N110" s="179"/>
      <c r="O110" s="179"/>
      <c r="P110" s="179"/>
      <c r="Q110" s="179"/>
      <c r="R110" s="179"/>
      <c r="S110" s="179"/>
      <c r="T110" s="184"/>
      <c r="AT110" s="185" t="s">
        <v>149</v>
      </c>
      <c r="AU110" s="185" t="s">
        <v>81</v>
      </c>
      <c r="AV110" s="185" t="s">
        <v>162</v>
      </c>
      <c r="AW110" s="185" t="s">
        <v>115</v>
      </c>
      <c r="AX110" s="185" t="s">
        <v>20</v>
      </c>
      <c r="AY110" s="185" t="s">
        <v>137</v>
      </c>
    </row>
    <row r="111" spans="2:65" s="6" customFormat="1" ht="15.75" customHeight="1">
      <c r="B111" s="23"/>
      <c r="C111" s="145" t="s">
        <v>180</v>
      </c>
      <c r="D111" s="145" t="s">
        <v>140</v>
      </c>
      <c r="E111" s="146" t="s">
        <v>241</v>
      </c>
      <c r="F111" s="147" t="s">
        <v>242</v>
      </c>
      <c r="G111" s="148" t="s">
        <v>234</v>
      </c>
      <c r="H111" s="149">
        <v>9.6</v>
      </c>
      <c r="I111" s="150"/>
      <c r="J111" s="151">
        <f>ROUND($I$111*$H$111,2)</f>
        <v>0</v>
      </c>
      <c r="K111" s="147" t="s">
        <v>144</v>
      </c>
      <c r="L111" s="43"/>
      <c r="M111" s="152"/>
      <c r="N111" s="153" t="s">
        <v>44</v>
      </c>
      <c r="O111" s="24"/>
      <c r="P111" s="24"/>
      <c r="Q111" s="154">
        <v>0</v>
      </c>
      <c r="R111" s="154">
        <f>$Q$111*$H$111</f>
        <v>0</v>
      </c>
      <c r="S111" s="154">
        <v>0.115</v>
      </c>
      <c r="T111" s="155">
        <f>$S$111*$H$111</f>
        <v>1.104</v>
      </c>
      <c r="AR111" s="89" t="s">
        <v>162</v>
      </c>
      <c r="AT111" s="89" t="s">
        <v>140</v>
      </c>
      <c r="AU111" s="89" t="s">
        <v>81</v>
      </c>
      <c r="AY111" s="6" t="s">
        <v>137</v>
      </c>
      <c r="BE111" s="156">
        <f>IF($N$111="základní",$J$111,0)</f>
        <v>0</v>
      </c>
      <c r="BF111" s="156">
        <f>IF($N$111="snížená",$J$111,0)</f>
        <v>0</v>
      </c>
      <c r="BG111" s="156">
        <f>IF($N$111="zákl. přenesená",$J$111,0)</f>
        <v>0</v>
      </c>
      <c r="BH111" s="156">
        <f>IF($N$111="sníž. přenesená",$J$111,0)</f>
        <v>0</v>
      </c>
      <c r="BI111" s="156">
        <f>IF($N$111="nulová",$J$111,0)</f>
        <v>0</v>
      </c>
      <c r="BJ111" s="89" t="s">
        <v>20</v>
      </c>
      <c r="BK111" s="156">
        <f>ROUND($I$111*$H$111,2)</f>
        <v>0</v>
      </c>
      <c r="BL111" s="89" t="s">
        <v>162</v>
      </c>
      <c r="BM111" s="89" t="s">
        <v>243</v>
      </c>
    </row>
    <row r="112" spans="2:47" s="6" customFormat="1" ht="27" customHeight="1">
      <c r="B112" s="23"/>
      <c r="C112" s="24"/>
      <c r="D112" s="157" t="s">
        <v>147</v>
      </c>
      <c r="E112" s="24"/>
      <c r="F112" s="158" t="s">
        <v>244</v>
      </c>
      <c r="G112" s="24"/>
      <c r="H112" s="24"/>
      <c r="J112" s="24"/>
      <c r="K112" s="24"/>
      <c r="L112" s="43"/>
      <c r="M112" s="56"/>
      <c r="N112" s="24"/>
      <c r="O112" s="24"/>
      <c r="P112" s="24"/>
      <c r="Q112" s="24"/>
      <c r="R112" s="24"/>
      <c r="S112" s="24"/>
      <c r="T112" s="57"/>
      <c r="AT112" s="6" t="s">
        <v>147</v>
      </c>
      <c r="AU112" s="6" t="s">
        <v>81</v>
      </c>
    </row>
    <row r="113" spans="2:51" s="6" customFormat="1" ht="15.75" customHeight="1">
      <c r="B113" s="159"/>
      <c r="C113" s="160"/>
      <c r="D113" s="161" t="s">
        <v>149</v>
      </c>
      <c r="E113" s="160"/>
      <c r="F113" s="162" t="s">
        <v>245</v>
      </c>
      <c r="G113" s="160"/>
      <c r="H113" s="163">
        <v>9.6</v>
      </c>
      <c r="J113" s="160"/>
      <c r="K113" s="160"/>
      <c r="L113" s="164"/>
      <c r="M113" s="165"/>
      <c r="N113" s="160"/>
      <c r="O113" s="160"/>
      <c r="P113" s="160"/>
      <c r="Q113" s="160"/>
      <c r="R113" s="160"/>
      <c r="S113" s="160"/>
      <c r="T113" s="166"/>
      <c r="AT113" s="167" t="s">
        <v>149</v>
      </c>
      <c r="AU113" s="167" t="s">
        <v>81</v>
      </c>
      <c r="AV113" s="167" t="s">
        <v>81</v>
      </c>
      <c r="AW113" s="167" t="s">
        <v>115</v>
      </c>
      <c r="AX113" s="167" t="s">
        <v>20</v>
      </c>
      <c r="AY113" s="167" t="s">
        <v>137</v>
      </c>
    </row>
    <row r="114" spans="2:65" s="6" customFormat="1" ht="15.75" customHeight="1">
      <c r="B114" s="23"/>
      <c r="C114" s="145" t="s">
        <v>185</v>
      </c>
      <c r="D114" s="145" t="s">
        <v>140</v>
      </c>
      <c r="E114" s="146" t="s">
        <v>246</v>
      </c>
      <c r="F114" s="147" t="s">
        <v>247</v>
      </c>
      <c r="G114" s="148" t="s">
        <v>248</v>
      </c>
      <c r="H114" s="149">
        <v>340</v>
      </c>
      <c r="I114" s="150"/>
      <c r="J114" s="151">
        <f>ROUND($I$114*$H$114,2)</f>
        <v>0</v>
      </c>
      <c r="K114" s="147" t="s">
        <v>144</v>
      </c>
      <c r="L114" s="43"/>
      <c r="M114" s="152"/>
      <c r="N114" s="153" t="s">
        <v>44</v>
      </c>
      <c r="O114" s="24"/>
      <c r="P114" s="24"/>
      <c r="Q114" s="154">
        <v>0</v>
      </c>
      <c r="R114" s="154">
        <f>$Q$114*$H$114</f>
        <v>0</v>
      </c>
      <c r="S114" s="154">
        <v>0</v>
      </c>
      <c r="T114" s="155">
        <f>$S$114*$H$114</f>
        <v>0</v>
      </c>
      <c r="AR114" s="89" t="s">
        <v>162</v>
      </c>
      <c r="AT114" s="89" t="s">
        <v>140</v>
      </c>
      <c r="AU114" s="89" t="s">
        <v>81</v>
      </c>
      <c r="AY114" s="6" t="s">
        <v>137</v>
      </c>
      <c r="BE114" s="156">
        <f>IF($N$114="základní",$J$114,0)</f>
        <v>0</v>
      </c>
      <c r="BF114" s="156">
        <f>IF($N$114="snížená",$J$114,0)</f>
        <v>0</v>
      </c>
      <c r="BG114" s="156">
        <f>IF($N$114="zákl. přenesená",$J$114,0)</f>
        <v>0</v>
      </c>
      <c r="BH114" s="156">
        <f>IF($N$114="sníž. přenesená",$J$114,0)</f>
        <v>0</v>
      </c>
      <c r="BI114" s="156">
        <f>IF($N$114="nulová",$J$114,0)</f>
        <v>0</v>
      </c>
      <c r="BJ114" s="89" t="s">
        <v>20</v>
      </c>
      <c r="BK114" s="156">
        <f>ROUND($I$114*$H$114,2)</f>
        <v>0</v>
      </c>
      <c r="BL114" s="89" t="s">
        <v>162</v>
      </c>
      <c r="BM114" s="89" t="s">
        <v>249</v>
      </c>
    </row>
    <row r="115" spans="2:47" s="6" customFormat="1" ht="27" customHeight="1">
      <c r="B115" s="23"/>
      <c r="C115" s="24"/>
      <c r="D115" s="157" t="s">
        <v>147</v>
      </c>
      <c r="E115" s="24"/>
      <c r="F115" s="158" t="s">
        <v>250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147</v>
      </c>
      <c r="AU115" s="6" t="s">
        <v>81</v>
      </c>
    </row>
    <row r="116" spans="2:51" s="6" customFormat="1" ht="15.75" customHeight="1">
      <c r="B116" s="159"/>
      <c r="C116" s="160"/>
      <c r="D116" s="161" t="s">
        <v>149</v>
      </c>
      <c r="E116" s="160"/>
      <c r="F116" s="162" t="s">
        <v>251</v>
      </c>
      <c r="G116" s="160"/>
      <c r="H116" s="163">
        <v>340</v>
      </c>
      <c r="J116" s="160"/>
      <c r="K116" s="160"/>
      <c r="L116" s="164"/>
      <c r="M116" s="165"/>
      <c r="N116" s="160"/>
      <c r="O116" s="160"/>
      <c r="P116" s="160"/>
      <c r="Q116" s="160"/>
      <c r="R116" s="160"/>
      <c r="S116" s="160"/>
      <c r="T116" s="166"/>
      <c r="AT116" s="167" t="s">
        <v>149</v>
      </c>
      <c r="AU116" s="167" t="s">
        <v>81</v>
      </c>
      <c r="AV116" s="167" t="s">
        <v>81</v>
      </c>
      <c r="AW116" s="167" t="s">
        <v>115</v>
      </c>
      <c r="AX116" s="167" t="s">
        <v>20</v>
      </c>
      <c r="AY116" s="167" t="s">
        <v>137</v>
      </c>
    </row>
    <row r="117" spans="2:65" s="6" customFormat="1" ht="15.75" customHeight="1">
      <c r="B117" s="23"/>
      <c r="C117" s="145" t="s">
        <v>252</v>
      </c>
      <c r="D117" s="145" t="s">
        <v>140</v>
      </c>
      <c r="E117" s="146" t="s">
        <v>253</v>
      </c>
      <c r="F117" s="147" t="s">
        <v>254</v>
      </c>
      <c r="G117" s="148" t="s">
        <v>248</v>
      </c>
      <c r="H117" s="149">
        <v>48.3</v>
      </c>
      <c r="I117" s="150"/>
      <c r="J117" s="151">
        <f>ROUND($I$117*$H$117,2)</f>
        <v>0</v>
      </c>
      <c r="K117" s="147" t="s">
        <v>144</v>
      </c>
      <c r="L117" s="43"/>
      <c r="M117" s="152"/>
      <c r="N117" s="153" t="s">
        <v>44</v>
      </c>
      <c r="O117" s="24"/>
      <c r="P117" s="24"/>
      <c r="Q117" s="154">
        <v>0</v>
      </c>
      <c r="R117" s="154">
        <f>$Q$117*$H$117</f>
        <v>0</v>
      </c>
      <c r="S117" s="154">
        <v>0</v>
      </c>
      <c r="T117" s="155">
        <f>$S$117*$H$117</f>
        <v>0</v>
      </c>
      <c r="AR117" s="89" t="s">
        <v>162</v>
      </c>
      <c r="AT117" s="89" t="s">
        <v>140</v>
      </c>
      <c r="AU117" s="89" t="s">
        <v>81</v>
      </c>
      <c r="AY117" s="6" t="s">
        <v>137</v>
      </c>
      <c r="BE117" s="156">
        <f>IF($N$117="základní",$J$117,0)</f>
        <v>0</v>
      </c>
      <c r="BF117" s="156">
        <f>IF($N$117="snížená",$J$117,0)</f>
        <v>0</v>
      </c>
      <c r="BG117" s="156">
        <f>IF($N$117="zákl. přenesená",$J$117,0)</f>
        <v>0</v>
      </c>
      <c r="BH117" s="156">
        <f>IF($N$117="sníž. přenesená",$J$117,0)</f>
        <v>0</v>
      </c>
      <c r="BI117" s="156">
        <f>IF($N$117="nulová",$J$117,0)</f>
        <v>0</v>
      </c>
      <c r="BJ117" s="89" t="s">
        <v>20</v>
      </c>
      <c r="BK117" s="156">
        <f>ROUND($I$117*$H$117,2)</f>
        <v>0</v>
      </c>
      <c r="BL117" s="89" t="s">
        <v>162</v>
      </c>
      <c r="BM117" s="89" t="s">
        <v>255</v>
      </c>
    </row>
    <row r="118" spans="2:47" s="6" customFormat="1" ht="27" customHeight="1">
      <c r="B118" s="23"/>
      <c r="C118" s="24"/>
      <c r="D118" s="157" t="s">
        <v>147</v>
      </c>
      <c r="E118" s="24"/>
      <c r="F118" s="158" t="s">
        <v>256</v>
      </c>
      <c r="G118" s="24"/>
      <c r="H118" s="24"/>
      <c r="J118" s="24"/>
      <c r="K118" s="24"/>
      <c r="L118" s="43"/>
      <c r="M118" s="56"/>
      <c r="N118" s="24"/>
      <c r="O118" s="24"/>
      <c r="P118" s="24"/>
      <c r="Q118" s="24"/>
      <c r="R118" s="24"/>
      <c r="S118" s="24"/>
      <c r="T118" s="57"/>
      <c r="AT118" s="6" t="s">
        <v>147</v>
      </c>
      <c r="AU118" s="6" t="s">
        <v>81</v>
      </c>
    </row>
    <row r="119" spans="2:51" s="6" customFormat="1" ht="15.75" customHeight="1">
      <c r="B119" s="159"/>
      <c r="C119" s="160"/>
      <c r="D119" s="161" t="s">
        <v>149</v>
      </c>
      <c r="E119" s="160"/>
      <c r="F119" s="162" t="s">
        <v>257</v>
      </c>
      <c r="G119" s="160"/>
      <c r="H119" s="163">
        <v>48.3</v>
      </c>
      <c r="J119" s="160"/>
      <c r="K119" s="160"/>
      <c r="L119" s="164"/>
      <c r="M119" s="165"/>
      <c r="N119" s="160"/>
      <c r="O119" s="160"/>
      <c r="P119" s="160"/>
      <c r="Q119" s="160"/>
      <c r="R119" s="160"/>
      <c r="S119" s="160"/>
      <c r="T119" s="166"/>
      <c r="AT119" s="167" t="s">
        <v>149</v>
      </c>
      <c r="AU119" s="167" t="s">
        <v>81</v>
      </c>
      <c r="AV119" s="167" t="s">
        <v>81</v>
      </c>
      <c r="AW119" s="167" t="s">
        <v>115</v>
      </c>
      <c r="AX119" s="167" t="s">
        <v>20</v>
      </c>
      <c r="AY119" s="167" t="s">
        <v>137</v>
      </c>
    </row>
    <row r="120" spans="2:65" s="6" customFormat="1" ht="15.75" customHeight="1">
      <c r="B120" s="23"/>
      <c r="C120" s="145" t="s">
        <v>25</v>
      </c>
      <c r="D120" s="145" t="s">
        <v>140</v>
      </c>
      <c r="E120" s="146" t="s">
        <v>258</v>
      </c>
      <c r="F120" s="147" t="s">
        <v>259</v>
      </c>
      <c r="G120" s="148" t="s">
        <v>248</v>
      </c>
      <c r="H120" s="149">
        <v>340</v>
      </c>
      <c r="I120" s="150"/>
      <c r="J120" s="151">
        <f>ROUND($I$120*$H$120,2)</f>
        <v>0</v>
      </c>
      <c r="K120" s="147" t="s">
        <v>144</v>
      </c>
      <c r="L120" s="43"/>
      <c r="M120" s="152"/>
      <c r="N120" s="153" t="s">
        <v>44</v>
      </c>
      <c r="O120" s="24"/>
      <c r="P120" s="24"/>
      <c r="Q120" s="154">
        <v>0</v>
      </c>
      <c r="R120" s="154">
        <f>$Q$120*$H$120</f>
        <v>0</v>
      </c>
      <c r="S120" s="154">
        <v>0</v>
      </c>
      <c r="T120" s="155">
        <f>$S$120*$H$120</f>
        <v>0</v>
      </c>
      <c r="AR120" s="89" t="s">
        <v>162</v>
      </c>
      <c r="AT120" s="89" t="s">
        <v>140</v>
      </c>
      <c r="AU120" s="89" t="s">
        <v>81</v>
      </c>
      <c r="AY120" s="6" t="s">
        <v>137</v>
      </c>
      <c r="BE120" s="156">
        <f>IF($N$120="základní",$J$120,0)</f>
        <v>0</v>
      </c>
      <c r="BF120" s="156">
        <f>IF($N$120="snížená",$J$120,0)</f>
        <v>0</v>
      </c>
      <c r="BG120" s="156">
        <f>IF($N$120="zákl. přenesená",$J$120,0)</f>
        <v>0</v>
      </c>
      <c r="BH120" s="156">
        <f>IF($N$120="sníž. přenesená",$J$120,0)</f>
        <v>0</v>
      </c>
      <c r="BI120" s="156">
        <f>IF($N$120="nulová",$J$120,0)</f>
        <v>0</v>
      </c>
      <c r="BJ120" s="89" t="s">
        <v>20</v>
      </c>
      <c r="BK120" s="156">
        <f>ROUND($I$120*$H$120,2)</f>
        <v>0</v>
      </c>
      <c r="BL120" s="89" t="s">
        <v>162</v>
      </c>
      <c r="BM120" s="89" t="s">
        <v>260</v>
      </c>
    </row>
    <row r="121" spans="2:47" s="6" customFormat="1" ht="27" customHeight="1">
      <c r="B121" s="23"/>
      <c r="C121" s="24"/>
      <c r="D121" s="157" t="s">
        <v>147</v>
      </c>
      <c r="E121" s="24"/>
      <c r="F121" s="158" t="s">
        <v>261</v>
      </c>
      <c r="G121" s="24"/>
      <c r="H121" s="24"/>
      <c r="J121" s="24"/>
      <c r="K121" s="24"/>
      <c r="L121" s="43"/>
      <c r="M121" s="56"/>
      <c r="N121" s="24"/>
      <c r="O121" s="24"/>
      <c r="P121" s="24"/>
      <c r="Q121" s="24"/>
      <c r="R121" s="24"/>
      <c r="S121" s="24"/>
      <c r="T121" s="57"/>
      <c r="AT121" s="6" t="s">
        <v>147</v>
      </c>
      <c r="AU121" s="6" t="s">
        <v>81</v>
      </c>
    </row>
    <row r="122" spans="2:51" s="6" customFormat="1" ht="15.75" customHeight="1">
      <c r="B122" s="159"/>
      <c r="C122" s="160"/>
      <c r="D122" s="161" t="s">
        <v>149</v>
      </c>
      <c r="E122" s="160"/>
      <c r="F122" s="162" t="s">
        <v>262</v>
      </c>
      <c r="G122" s="160"/>
      <c r="H122" s="163">
        <v>340</v>
      </c>
      <c r="J122" s="160"/>
      <c r="K122" s="160"/>
      <c r="L122" s="164"/>
      <c r="M122" s="165"/>
      <c r="N122" s="160"/>
      <c r="O122" s="160"/>
      <c r="P122" s="160"/>
      <c r="Q122" s="160"/>
      <c r="R122" s="160"/>
      <c r="S122" s="160"/>
      <c r="T122" s="166"/>
      <c r="AT122" s="167" t="s">
        <v>149</v>
      </c>
      <c r="AU122" s="167" t="s">
        <v>81</v>
      </c>
      <c r="AV122" s="167" t="s">
        <v>81</v>
      </c>
      <c r="AW122" s="167" t="s">
        <v>115</v>
      </c>
      <c r="AX122" s="167" t="s">
        <v>20</v>
      </c>
      <c r="AY122" s="167" t="s">
        <v>137</v>
      </c>
    </row>
    <row r="123" spans="2:65" s="6" customFormat="1" ht="15.75" customHeight="1">
      <c r="B123" s="23"/>
      <c r="C123" s="145" t="s">
        <v>263</v>
      </c>
      <c r="D123" s="145" t="s">
        <v>140</v>
      </c>
      <c r="E123" s="146" t="s">
        <v>264</v>
      </c>
      <c r="F123" s="147" t="s">
        <v>265</v>
      </c>
      <c r="G123" s="148" t="s">
        <v>248</v>
      </c>
      <c r="H123" s="149">
        <v>340</v>
      </c>
      <c r="I123" s="150"/>
      <c r="J123" s="151">
        <f>ROUND($I$123*$H$123,2)</f>
        <v>0</v>
      </c>
      <c r="K123" s="147" t="s">
        <v>144</v>
      </c>
      <c r="L123" s="43"/>
      <c r="M123" s="152"/>
      <c r="N123" s="153" t="s">
        <v>44</v>
      </c>
      <c r="O123" s="24"/>
      <c r="P123" s="24"/>
      <c r="Q123" s="154">
        <v>0</v>
      </c>
      <c r="R123" s="154">
        <f>$Q$123*$H$123</f>
        <v>0</v>
      </c>
      <c r="S123" s="154">
        <v>0</v>
      </c>
      <c r="T123" s="155">
        <f>$S$123*$H$123</f>
        <v>0</v>
      </c>
      <c r="AR123" s="89" t="s">
        <v>162</v>
      </c>
      <c r="AT123" s="89" t="s">
        <v>140</v>
      </c>
      <c r="AU123" s="89" t="s">
        <v>81</v>
      </c>
      <c r="AY123" s="6" t="s">
        <v>137</v>
      </c>
      <c r="BE123" s="156">
        <f>IF($N$123="základní",$J$123,0)</f>
        <v>0</v>
      </c>
      <c r="BF123" s="156">
        <f>IF($N$123="snížená",$J$123,0)</f>
        <v>0</v>
      </c>
      <c r="BG123" s="156">
        <f>IF($N$123="zákl. přenesená",$J$123,0)</f>
        <v>0</v>
      </c>
      <c r="BH123" s="156">
        <f>IF($N$123="sníž. přenesená",$J$123,0)</f>
        <v>0</v>
      </c>
      <c r="BI123" s="156">
        <f>IF($N$123="nulová",$J$123,0)</f>
        <v>0</v>
      </c>
      <c r="BJ123" s="89" t="s">
        <v>20</v>
      </c>
      <c r="BK123" s="156">
        <f>ROUND($I$123*$H$123,2)</f>
        <v>0</v>
      </c>
      <c r="BL123" s="89" t="s">
        <v>162</v>
      </c>
      <c r="BM123" s="89" t="s">
        <v>266</v>
      </c>
    </row>
    <row r="124" spans="2:47" s="6" customFormat="1" ht="16.5" customHeight="1">
      <c r="B124" s="23"/>
      <c r="C124" s="24"/>
      <c r="D124" s="157" t="s">
        <v>147</v>
      </c>
      <c r="E124" s="24"/>
      <c r="F124" s="158" t="s">
        <v>265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T124" s="6" t="s">
        <v>147</v>
      </c>
      <c r="AU124" s="6" t="s">
        <v>81</v>
      </c>
    </row>
    <row r="125" spans="2:65" s="6" customFormat="1" ht="15.75" customHeight="1">
      <c r="B125" s="23"/>
      <c r="C125" s="145" t="s">
        <v>267</v>
      </c>
      <c r="D125" s="145" t="s">
        <v>140</v>
      </c>
      <c r="E125" s="146" t="s">
        <v>268</v>
      </c>
      <c r="F125" s="147" t="s">
        <v>269</v>
      </c>
      <c r="G125" s="148" t="s">
        <v>205</v>
      </c>
      <c r="H125" s="149">
        <v>483</v>
      </c>
      <c r="I125" s="150"/>
      <c r="J125" s="151">
        <f>ROUND($I$125*$H$125,2)</f>
        <v>0</v>
      </c>
      <c r="K125" s="147" t="s">
        <v>144</v>
      </c>
      <c r="L125" s="43"/>
      <c r="M125" s="152"/>
      <c r="N125" s="153" t="s">
        <v>44</v>
      </c>
      <c r="O125" s="24"/>
      <c r="P125" s="24"/>
      <c r="Q125" s="154">
        <v>0</v>
      </c>
      <c r="R125" s="154">
        <f>$Q$125*$H$125</f>
        <v>0</v>
      </c>
      <c r="S125" s="154">
        <v>0</v>
      </c>
      <c r="T125" s="155">
        <f>$S$125*$H$125</f>
        <v>0</v>
      </c>
      <c r="AR125" s="89" t="s">
        <v>162</v>
      </c>
      <c r="AT125" s="89" t="s">
        <v>140</v>
      </c>
      <c r="AU125" s="89" t="s">
        <v>81</v>
      </c>
      <c r="AY125" s="6" t="s">
        <v>137</v>
      </c>
      <c r="BE125" s="156">
        <f>IF($N$125="základní",$J$125,0)</f>
        <v>0</v>
      </c>
      <c r="BF125" s="156">
        <f>IF($N$125="snížená",$J$125,0)</f>
        <v>0</v>
      </c>
      <c r="BG125" s="156">
        <f>IF($N$125="zákl. přenesená",$J$125,0)</f>
        <v>0</v>
      </c>
      <c r="BH125" s="156">
        <f>IF($N$125="sníž. přenesená",$J$125,0)</f>
        <v>0</v>
      </c>
      <c r="BI125" s="156">
        <f>IF($N$125="nulová",$J$125,0)</f>
        <v>0</v>
      </c>
      <c r="BJ125" s="89" t="s">
        <v>20</v>
      </c>
      <c r="BK125" s="156">
        <f>ROUND($I$125*$H$125,2)</f>
        <v>0</v>
      </c>
      <c r="BL125" s="89" t="s">
        <v>162</v>
      </c>
      <c r="BM125" s="89" t="s">
        <v>270</v>
      </c>
    </row>
    <row r="126" spans="2:47" s="6" customFormat="1" ht="27" customHeight="1">
      <c r="B126" s="23"/>
      <c r="C126" s="24"/>
      <c r="D126" s="157" t="s">
        <v>147</v>
      </c>
      <c r="E126" s="24"/>
      <c r="F126" s="158" t="s">
        <v>271</v>
      </c>
      <c r="G126" s="24"/>
      <c r="H126" s="24"/>
      <c r="J126" s="24"/>
      <c r="K126" s="24"/>
      <c r="L126" s="43"/>
      <c r="M126" s="56"/>
      <c r="N126" s="24"/>
      <c r="O126" s="24"/>
      <c r="P126" s="24"/>
      <c r="Q126" s="24"/>
      <c r="R126" s="24"/>
      <c r="S126" s="24"/>
      <c r="T126" s="57"/>
      <c r="AT126" s="6" t="s">
        <v>147</v>
      </c>
      <c r="AU126" s="6" t="s">
        <v>81</v>
      </c>
    </row>
    <row r="127" spans="2:51" s="6" customFormat="1" ht="15.75" customHeight="1">
      <c r="B127" s="171"/>
      <c r="C127" s="172"/>
      <c r="D127" s="161" t="s">
        <v>149</v>
      </c>
      <c r="E127" s="172"/>
      <c r="F127" s="173" t="s">
        <v>272</v>
      </c>
      <c r="G127" s="172"/>
      <c r="H127" s="172"/>
      <c r="J127" s="172"/>
      <c r="K127" s="172"/>
      <c r="L127" s="174"/>
      <c r="M127" s="175"/>
      <c r="N127" s="172"/>
      <c r="O127" s="172"/>
      <c r="P127" s="172"/>
      <c r="Q127" s="172"/>
      <c r="R127" s="172"/>
      <c r="S127" s="172"/>
      <c r="T127" s="176"/>
      <c r="AT127" s="177" t="s">
        <v>149</v>
      </c>
      <c r="AU127" s="177" t="s">
        <v>81</v>
      </c>
      <c r="AV127" s="177" t="s">
        <v>20</v>
      </c>
      <c r="AW127" s="177" t="s">
        <v>115</v>
      </c>
      <c r="AX127" s="177" t="s">
        <v>73</v>
      </c>
      <c r="AY127" s="177" t="s">
        <v>137</v>
      </c>
    </row>
    <row r="128" spans="2:51" s="6" customFormat="1" ht="15.75" customHeight="1">
      <c r="B128" s="159"/>
      <c r="C128" s="160"/>
      <c r="D128" s="161" t="s">
        <v>149</v>
      </c>
      <c r="E128" s="160"/>
      <c r="F128" s="162" t="s">
        <v>273</v>
      </c>
      <c r="G128" s="160"/>
      <c r="H128" s="163">
        <v>483</v>
      </c>
      <c r="J128" s="160"/>
      <c r="K128" s="160"/>
      <c r="L128" s="164"/>
      <c r="M128" s="165"/>
      <c r="N128" s="160"/>
      <c r="O128" s="160"/>
      <c r="P128" s="160"/>
      <c r="Q128" s="160"/>
      <c r="R128" s="160"/>
      <c r="S128" s="160"/>
      <c r="T128" s="166"/>
      <c r="AT128" s="167" t="s">
        <v>149</v>
      </c>
      <c r="AU128" s="167" t="s">
        <v>81</v>
      </c>
      <c r="AV128" s="167" t="s">
        <v>81</v>
      </c>
      <c r="AW128" s="167" t="s">
        <v>115</v>
      </c>
      <c r="AX128" s="167" t="s">
        <v>20</v>
      </c>
      <c r="AY128" s="167" t="s">
        <v>137</v>
      </c>
    </row>
    <row r="129" spans="2:65" s="6" customFormat="1" ht="15.75" customHeight="1">
      <c r="B129" s="23"/>
      <c r="C129" s="145" t="s">
        <v>274</v>
      </c>
      <c r="D129" s="145" t="s">
        <v>140</v>
      </c>
      <c r="E129" s="146" t="s">
        <v>275</v>
      </c>
      <c r="F129" s="147" t="s">
        <v>276</v>
      </c>
      <c r="G129" s="148" t="s">
        <v>205</v>
      </c>
      <c r="H129" s="149">
        <v>626</v>
      </c>
      <c r="I129" s="150"/>
      <c r="J129" s="151">
        <f>ROUND($I$129*$H$129,2)</f>
        <v>0</v>
      </c>
      <c r="K129" s="147" t="s">
        <v>144</v>
      </c>
      <c r="L129" s="43"/>
      <c r="M129" s="152"/>
      <c r="N129" s="153" t="s">
        <v>44</v>
      </c>
      <c r="O129" s="24"/>
      <c r="P129" s="24"/>
      <c r="Q129" s="154">
        <v>0</v>
      </c>
      <c r="R129" s="154">
        <f>$Q$129*$H$129</f>
        <v>0</v>
      </c>
      <c r="S129" s="154">
        <v>0</v>
      </c>
      <c r="T129" s="155">
        <f>$S$129*$H$129</f>
        <v>0</v>
      </c>
      <c r="AR129" s="89" t="s">
        <v>162</v>
      </c>
      <c r="AT129" s="89" t="s">
        <v>140</v>
      </c>
      <c r="AU129" s="89" t="s">
        <v>81</v>
      </c>
      <c r="AY129" s="6" t="s">
        <v>137</v>
      </c>
      <c r="BE129" s="156">
        <f>IF($N$129="základní",$J$129,0)</f>
        <v>0</v>
      </c>
      <c r="BF129" s="156">
        <f>IF($N$129="snížená",$J$129,0)</f>
        <v>0</v>
      </c>
      <c r="BG129" s="156">
        <f>IF($N$129="zákl. přenesená",$J$129,0)</f>
        <v>0</v>
      </c>
      <c r="BH129" s="156">
        <f>IF($N$129="sníž. přenesená",$J$129,0)</f>
        <v>0</v>
      </c>
      <c r="BI129" s="156">
        <f>IF($N$129="nulová",$J$129,0)</f>
        <v>0</v>
      </c>
      <c r="BJ129" s="89" t="s">
        <v>20</v>
      </c>
      <c r="BK129" s="156">
        <f>ROUND($I$129*$H$129,2)</f>
        <v>0</v>
      </c>
      <c r="BL129" s="89" t="s">
        <v>162</v>
      </c>
      <c r="BM129" s="89" t="s">
        <v>277</v>
      </c>
    </row>
    <row r="130" spans="2:47" s="6" customFormat="1" ht="16.5" customHeight="1">
      <c r="B130" s="23"/>
      <c r="C130" s="24"/>
      <c r="D130" s="157" t="s">
        <v>147</v>
      </c>
      <c r="E130" s="24"/>
      <c r="F130" s="158" t="s">
        <v>278</v>
      </c>
      <c r="G130" s="24"/>
      <c r="H130" s="24"/>
      <c r="J130" s="24"/>
      <c r="K130" s="24"/>
      <c r="L130" s="43"/>
      <c r="M130" s="56"/>
      <c r="N130" s="24"/>
      <c r="O130" s="24"/>
      <c r="P130" s="24"/>
      <c r="Q130" s="24"/>
      <c r="R130" s="24"/>
      <c r="S130" s="24"/>
      <c r="T130" s="57"/>
      <c r="AT130" s="6" t="s">
        <v>147</v>
      </c>
      <c r="AU130" s="6" t="s">
        <v>81</v>
      </c>
    </row>
    <row r="131" spans="2:51" s="6" customFormat="1" ht="15.75" customHeight="1">
      <c r="B131" s="159"/>
      <c r="C131" s="160"/>
      <c r="D131" s="161" t="s">
        <v>149</v>
      </c>
      <c r="E131" s="160"/>
      <c r="F131" s="162" t="s">
        <v>279</v>
      </c>
      <c r="G131" s="160"/>
      <c r="H131" s="163">
        <v>626</v>
      </c>
      <c r="J131" s="160"/>
      <c r="K131" s="160"/>
      <c r="L131" s="164"/>
      <c r="M131" s="165"/>
      <c r="N131" s="160"/>
      <c r="O131" s="160"/>
      <c r="P131" s="160"/>
      <c r="Q131" s="160"/>
      <c r="R131" s="160"/>
      <c r="S131" s="160"/>
      <c r="T131" s="166"/>
      <c r="AT131" s="167" t="s">
        <v>149</v>
      </c>
      <c r="AU131" s="167" t="s">
        <v>81</v>
      </c>
      <c r="AV131" s="167" t="s">
        <v>81</v>
      </c>
      <c r="AW131" s="167" t="s">
        <v>115</v>
      </c>
      <c r="AX131" s="167" t="s">
        <v>20</v>
      </c>
      <c r="AY131" s="167" t="s">
        <v>137</v>
      </c>
    </row>
    <row r="132" spans="2:65" s="6" customFormat="1" ht="15.75" customHeight="1">
      <c r="B132" s="23"/>
      <c r="C132" s="145" t="s">
        <v>280</v>
      </c>
      <c r="D132" s="145" t="s">
        <v>140</v>
      </c>
      <c r="E132" s="146" t="s">
        <v>281</v>
      </c>
      <c r="F132" s="147" t="s">
        <v>282</v>
      </c>
      <c r="G132" s="148" t="s">
        <v>205</v>
      </c>
      <c r="H132" s="149">
        <v>1873</v>
      </c>
      <c r="I132" s="150"/>
      <c r="J132" s="151">
        <f>ROUND($I$132*$H$132,2)</f>
        <v>0</v>
      </c>
      <c r="K132" s="147" t="s">
        <v>144</v>
      </c>
      <c r="L132" s="43"/>
      <c r="M132" s="152"/>
      <c r="N132" s="153" t="s">
        <v>44</v>
      </c>
      <c r="O132" s="24"/>
      <c r="P132" s="24"/>
      <c r="Q132" s="154">
        <v>0</v>
      </c>
      <c r="R132" s="154">
        <f>$Q$132*$H$132</f>
        <v>0</v>
      </c>
      <c r="S132" s="154">
        <v>0</v>
      </c>
      <c r="T132" s="155">
        <f>$S$132*$H$132</f>
        <v>0</v>
      </c>
      <c r="AR132" s="89" t="s">
        <v>162</v>
      </c>
      <c r="AT132" s="89" t="s">
        <v>140</v>
      </c>
      <c r="AU132" s="89" t="s">
        <v>81</v>
      </c>
      <c r="AY132" s="6" t="s">
        <v>137</v>
      </c>
      <c r="BE132" s="156">
        <f>IF($N$132="základní",$J$132,0)</f>
        <v>0</v>
      </c>
      <c r="BF132" s="156">
        <f>IF($N$132="snížená",$J$132,0)</f>
        <v>0</v>
      </c>
      <c r="BG132" s="156">
        <f>IF($N$132="zákl. přenesená",$J$132,0)</f>
        <v>0</v>
      </c>
      <c r="BH132" s="156">
        <f>IF($N$132="sníž. přenesená",$J$132,0)</f>
        <v>0</v>
      </c>
      <c r="BI132" s="156">
        <f>IF($N$132="nulová",$J$132,0)</f>
        <v>0</v>
      </c>
      <c r="BJ132" s="89" t="s">
        <v>20</v>
      </c>
      <c r="BK132" s="156">
        <f>ROUND($I$132*$H$132,2)</f>
        <v>0</v>
      </c>
      <c r="BL132" s="89" t="s">
        <v>162</v>
      </c>
      <c r="BM132" s="89" t="s">
        <v>283</v>
      </c>
    </row>
    <row r="133" spans="2:47" s="6" customFormat="1" ht="16.5" customHeight="1">
      <c r="B133" s="23"/>
      <c r="C133" s="24"/>
      <c r="D133" s="157" t="s">
        <v>147</v>
      </c>
      <c r="E133" s="24"/>
      <c r="F133" s="158" t="s">
        <v>284</v>
      </c>
      <c r="G133" s="24"/>
      <c r="H133" s="24"/>
      <c r="J133" s="24"/>
      <c r="K133" s="24"/>
      <c r="L133" s="43"/>
      <c r="M133" s="56"/>
      <c r="N133" s="24"/>
      <c r="O133" s="24"/>
      <c r="P133" s="24"/>
      <c r="Q133" s="24"/>
      <c r="R133" s="24"/>
      <c r="S133" s="24"/>
      <c r="T133" s="57"/>
      <c r="AT133" s="6" t="s">
        <v>147</v>
      </c>
      <c r="AU133" s="6" t="s">
        <v>81</v>
      </c>
    </row>
    <row r="134" spans="2:51" s="6" customFormat="1" ht="15.75" customHeight="1">
      <c r="B134" s="159"/>
      <c r="C134" s="160"/>
      <c r="D134" s="161" t="s">
        <v>149</v>
      </c>
      <c r="E134" s="160"/>
      <c r="F134" s="162" t="s">
        <v>285</v>
      </c>
      <c r="G134" s="160"/>
      <c r="H134" s="163">
        <v>1873</v>
      </c>
      <c r="J134" s="160"/>
      <c r="K134" s="160"/>
      <c r="L134" s="164"/>
      <c r="M134" s="165"/>
      <c r="N134" s="160"/>
      <c r="O134" s="160"/>
      <c r="P134" s="160"/>
      <c r="Q134" s="160"/>
      <c r="R134" s="160"/>
      <c r="S134" s="160"/>
      <c r="T134" s="166"/>
      <c r="AT134" s="167" t="s">
        <v>149</v>
      </c>
      <c r="AU134" s="167" t="s">
        <v>81</v>
      </c>
      <c r="AV134" s="167" t="s">
        <v>81</v>
      </c>
      <c r="AW134" s="167" t="s">
        <v>115</v>
      </c>
      <c r="AX134" s="167" t="s">
        <v>20</v>
      </c>
      <c r="AY134" s="167" t="s">
        <v>137</v>
      </c>
    </row>
    <row r="135" spans="2:63" s="132" customFormat="1" ht="23.25" customHeight="1">
      <c r="B135" s="133"/>
      <c r="C135" s="134"/>
      <c r="D135" s="134" t="s">
        <v>72</v>
      </c>
      <c r="E135" s="143" t="s">
        <v>286</v>
      </c>
      <c r="F135" s="143" t="s">
        <v>287</v>
      </c>
      <c r="G135" s="134"/>
      <c r="H135" s="134"/>
      <c r="J135" s="144">
        <f>$BK$135</f>
        <v>0</v>
      </c>
      <c r="K135" s="134"/>
      <c r="L135" s="137"/>
      <c r="M135" s="138"/>
      <c r="N135" s="134"/>
      <c r="O135" s="134"/>
      <c r="P135" s="139">
        <f>SUM($P$136:$P$143)</f>
        <v>0</v>
      </c>
      <c r="Q135" s="134"/>
      <c r="R135" s="139">
        <f>SUM($R$136:$R$143)</f>
        <v>0.15444000000000002</v>
      </c>
      <c r="S135" s="134"/>
      <c r="T135" s="140">
        <f>SUM($T$136:$T$143)</f>
        <v>0</v>
      </c>
      <c r="AR135" s="141" t="s">
        <v>20</v>
      </c>
      <c r="AT135" s="141" t="s">
        <v>72</v>
      </c>
      <c r="AU135" s="141" t="s">
        <v>81</v>
      </c>
      <c r="AY135" s="141" t="s">
        <v>137</v>
      </c>
      <c r="BK135" s="142">
        <f>SUM($BK$136:$BK$143)</f>
        <v>0</v>
      </c>
    </row>
    <row r="136" spans="2:65" s="6" customFormat="1" ht="15.75" customHeight="1">
      <c r="B136" s="23"/>
      <c r="C136" s="145" t="s">
        <v>7</v>
      </c>
      <c r="D136" s="145" t="s">
        <v>140</v>
      </c>
      <c r="E136" s="146" t="s">
        <v>288</v>
      </c>
      <c r="F136" s="147" t="s">
        <v>289</v>
      </c>
      <c r="G136" s="148" t="s">
        <v>205</v>
      </c>
      <c r="H136" s="149">
        <v>143</v>
      </c>
      <c r="I136" s="150"/>
      <c r="J136" s="151">
        <f>ROUND($I$136*$H$136,2)</f>
        <v>0</v>
      </c>
      <c r="K136" s="147" t="s">
        <v>144</v>
      </c>
      <c r="L136" s="43"/>
      <c r="M136" s="152"/>
      <c r="N136" s="153" t="s">
        <v>44</v>
      </c>
      <c r="O136" s="24"/>
      <c r="P136" s="24"/>
      <c r="Q136" s="154">
        <v>8E-05</v>
      </c>
      <c r="R136" s="154">
        <f>$Q$136*$H$136</f>
        <v>0.01144</v>
      </c>
      <c r="S136" s="154">
        <v>0</v>
      </c>
      <c r="T136" s="155">
        <f>$S$136*$H$136</f>
        <v>0</v>
      </c>
      <c r="AR136" s="89" t="s">
        <v>162</v>
      </c>
      <c r="AT136" s="89" t="s">
        <v>140</v>
      </c>
      <c r="AU136" s="89" t="s">
        <v>156</v>
      </c>
      <c r="AY136" s="6" t="s">
        <v>137</v>
      </c>
      <c r="BE136" s="156">
        <f>IF($N$136="základní",$J$136,0)</f>
        <v>0</v>
      </c>
      <c r="BF136" s="156">
        <f>IF($N$136="snížená",$J$136,0)</f>
        <v>0</v>
      </c>
      <c r="BG136" s="156">
        <f>IF($N$136="zákl. přenesená",$J$136,0)</f>
        <v>0</v>
      </c>
      <c r="BH136" s="156">
        <f>IF($N$136="sníž. přenesená",$J$136,0)</f>
        <v>0</v>
      </c>
      <c r="BI136" s="156">
        <f>IF($N$136="nulová",$J$136,0)</f>
        <v>0</v>
      </c>
      <c r="BJ136" s="89" t="s">
        <v>20</v>
      </c>
      <c r="BK136" s="156">
        <f>ROUND($I$136*$H$136,2)</f>
        <v>0</v>
      </c>
      <c r="BL136" s="89" t="s">
        <v>162</v>
      </c>
      <c r="BM136" s="89" t="s">
        <v>290</v>
      </c>
    </row>
    <row r="137" spans="2:47" s="6" customFormat="1" ht="27" customHeight="1">
      <c r="B137" s="23"/>
      <c r="C137" s="24"/>
      <c r="D137" s="157" t="s">
        <v>147</v>
      </c>
      <c r="E137" s="24"/>
      <c r="F137" s="158" t="s">
        <v>291</v>
      </c>
      <c r="G137" s="24"/>
      <c r="H137" s="24"/>
      <c r="J137" s="24"/>
      <c r="K137" s="24"/>
      <c r="L137" s="43"/>
      <c r="M137" s="56"/>
      <c r="N137" s="24"/>
      <c r="O137" s="24"/>
      <c r="P137" s="24"/>
      <c r="Q137" s="24"/>
      <c r="R137" s="24"/>
      <c r="S137" s="24"/>
      <c r="T137" s="57"/>
      <c r="AT137" s="6" t="s">
        <v>147</v>
      </c>
      <c r="AU137" s="6" t="s">
        <v>156</v>
      </c>
    </row>
    <row r="138" spans="2:51" s="6" customFormat="1" ht="15.75" customHeight="1">
      <c r="B138" s="159"/>
      <c r="C138" s="160"/>
      <c r="D138" s="161" t="s">
        <v>149</v>
      </c>
      <c r="E138" s="160"/>
      <c r="F138" s="162" t="s">
        <v>292</v>
      </c>
      <c r="G138" s="160"/>
      <c r="H138" s="163">
        <v>626</v>
      </c>
      <c r="J138" s="160"/>
      <c r="K138" s="160"/>
      <c r="L138" s="164"/>
      <c r="M138" s="165"/>
      <c r="N138" s="160"/>
      <c r="O138" s="160"/>
      <c r="P138" s="160"/>
      <c r="Q138" s="160"/>
      <c r="R138" s="160"/>
      <c r="S138" s="160"/>
      <c r="T138" s="166"/>
      <c r="AT138" s="167" t="s">
        <v>149</v>
      </c>
      <c r="AU138" s="167" t="s">
        <v>156</v>
      </c>
      <c r="AV138" s="167" t="s">
        <v>81</v>
      </c>
      <c r="AW138" s="167" t="s">
        <v>115</v>
      </c>
      <c r="AX138" s="167" t="s">
        <v>73</v>
      </c>
      <c r="AY138" s="167" t="s">
        <v>137</v>
      </c>
    </row>
    <row r="139" spans="2:51" s="6" customFormat="1" ht="15.75" customHeight="1">
      <c r="B139" s="159"/>
      <c r="C139" s="160"/>
      <c r="D139" s="161" t="s">
        <v>149</v>
      </c>
      <c r="E139" s="160"/>
      <c r="F139" s="162" t="s">
        <v>293</v>
      </c>
      <c r="G139" s="160"/>
      <c r="H139" s="163">
        <v>-483</v>
      </c>
      <c r="J139" s="160"/>
      <c r="K139" s="160"/>
      <c r="L139" s="164"/>
      <c r="M139" s="165"/>
      <c r="N139" s="160"/>
      <c r="O139" s="160"/>
      <c r="P139" s="160"/>
      <c r="Q139" s="160"/>
      <c r="R139" s="160"/>
      <c r="S139" s="160"/>
      <c r="T139" s="166"/>
      <c r="AT139" s="167" t="s">
        <v>149</v>
      </c>
      <c r="AU139" s="167" t="s">
        <v>156</v>
      </c>
      <c r="AV139" s="167" t="s">
        <v>81</v>
      </c>
      <c r="AW139" s="167" t="s">
        <v>115</v>
      </c>
      <c r="AX139" s="167" t="s">
        <v>73</v>
      </c>
      <c r="AY139" s="167" t="s">
        <v>137</v>
      </c>
    </row>
    <row r="140" spans="2:51" s="6" customFormat="1" ht="15.75" customHeight="1">
      <c r="B140" s="178"/>
      <c r="C140" s="179"/>
      <c r="D140" s="161" t="s">
        <v>149</v>
      </c>
      <c r="E140" s="179"/>
      <c r="F140" s="180" t="s">
        <v>240</v>
      </c>
      <c r="G140" s="179"/>
      <c r="H140" s="181">
        <v>143</v>
      </c>
      <c r="J140" s="179"/>
      <c r="K140" s="179"/>
      <c r="L140" s="182"/>
      <c r="M140" s="183"/>
      <c r="N140" s="179"/>
      <c r="O140" s="179"/>
      <c r="P140" s="179"/>
      <c r="Q140" s="179"/>
      <c r="R140" s="179"/>
      <c r="S140" s="179"/>
      <c r="T140" s="184"/>
      <c r="AT140" s="185" t="s">
        <v>149</v>
      </c>
      <c r="AU140" s="185" t="s">
        <v>156</v>
      </c>
      <c r="AV140" s="185" t="s">
        <v>162</v>
      </c>
      <c r="AW140" s="185" t="s">
        <v>115</v>
      </c>
      <c r="AX140" s="185" t="s">
        <v>20</v>
      </c>
      <c r="AY140" s="185" t="s">
        <v>137</v>
      </c>
    </row>
    <row r="141" spans="2:65" s="6" customFormat="1" ht="15.75" customHeight="1">
      <c r="B141" s="23"/>
      <c r="C141" s="186" t="s">
        <v>294</v>
      </c>
      <c r="D141" s="186" t="s">
        <v>295</v>
      </c>
      <c r="E141" s="187" t="s">
        <v>296</v>
      </c>
      <c r="F141" s="188" t="s">
        <v>297</v>
      </c>
      <c r="G141" s="189" t="s">
        <v>205</v>
      </c>
      <c r="H141" s="190">
        <v>143</v>
      </c>
      <c r="I141" s="191"/>
      <c r="J141" s="192">
        <f>ROUND($I$141*$H$141,2)</f>
        <v>0</v>
      </c>
      <c r="K141" s="188"/>
      <c r="L141" s="193"/>
      <c r="M141" s="194"/>
      <c r="N141" s="195" t="s">
        <v>44</v>
      </c>
      <c r="O141" s="24"/>
      <c r="P141" s="24"/>
      <c r="Q141" s="154">
        <v>0.001</v>
      </c>
      <c r="R141" s="154">
        <f>$Q$141*$H$141</f>
        <v>0.14300000000000002</v>
      </c>
      <c r="S141" s="154">
        <v>0</v>
      </c>
      <c r="T141" s="155">
        <f>$S$141*$H$141</f>
        <v>0</v>
      </c>
      <c r="AR141" s="89" t="s">
        <v>185</v>
      </c>
      <c r="AT141" s="89" t="s">
        <v>295</v>
      </c>
      <c r="AU141" s="89" t="s">
        <v>156</v>
      </c>
      <c r="AY141" s="6" t="s">
        <v>137</v>
      </c>
      <c r="BE141" s="156">
        <f>IF($N$141="základní",$J$141,0)</f>
        <v>0</v>
      </c>
      <c r="BF141" s="156">
        <f>IF($N$141="snížená",$J$141,0)</f>
        <v>0</v>
      </c>
      <c r="BG141" s="156">
        <f>IF($N$141="zákl. přenesená",$J$141,0)</f>
        <v>0</v>
      </c>
      <c r="BH141" s="156">
        <f>IF($N$141="sníž. přenesená",$J$141,0)</f>
        <v>0</v>
      </c>
      <c r="BI141" s="156">
        <f>IF($N$141="nulová",$J$141,0)</f>
        <v>0</v>
      </c>
      <c r="BJ141" s="89" t="s">
        <v>20</v>
      </c>
      <c r="BK141" s="156">
        <f>ROUND($I$141*$H$141,2)</f>
        <v>0</v>
      </c>
      <c r="BL141" s="89" t="s">
        <v>162</v>
      </c>
      <c r="BM141" s="89" t="s">
        <v>298</v>
      </c>
    </row>
    <row r="142" spans="2:47" s="6" customFormat="1" ht="16.5" customHeight="1">
      <c r="B142" s="23"/>
      <c r="C142" s="24"/>
      <c r="D142" s="157" t="s">
        <v>147</v>
      </c>
      <c r="E142" s="24"/>
      <c r="F142" s="158" t="s">
        <v>299</v>
      </c>
      <c r="G142" s="24"/>
      <c r="H142" s="24"/>
      <c r="J142" s="24"/>
      <c r="K142" s="24"/>
      <c r="L142" s="43"/>
      <c r="M142" s="56"/>
      <c r="N142" s="24"/>
      <c r="O142" s="24"/>
      <c r="P142" s="24"/>
      <c r="Q142" s="24"/>
      <c r="R142" s="24"/>
      <c r="S142" s="24"/>
      <c r="T142" s="57"/>
      <c r="AT142" s="6" t="s">
        <v>147</v>
      </c>
      <c r="AU142" s="6" t="s">
        <v>156</v>
      </c>
    </row>
    <row r="143" spans="2:51" s="6" customFormat="1" ht="15.75" customHeight="1">
      <c r="B143" s="159"/>
      <c r="C143" s="160"/>
      <c r="D143" s="161" t="s">
        <v>149</v>
      </c>
      <c r="E143" s="160"/>
      <c r="F143" s="162" t="s">
        <v>300</v>
      </c>
      <c r="G143" s="160"/>
      <c r="H143" s="163">
        <v>143</v>
      </c>
      <c r="J143" s="160"/>
      <c r="K143" s="160"/>
      <c r="L143" s="164"/>
      <c r="M143" s="165"/>
      <c r="N143" s="160"/>
      <c r="O143" s="160"/>
      <c r="P143" s="160"/>
      <c r="Q143" s="160"/>
      <c r="R143" s="160"/>
      <c r="S143" s="160"/>
      <c r="T143" s="166"/>
      <c r="AT143" s="167" t="s">
        <v>149</v>
      </c>
      <c r="AU143" s="167" t="s">
        <v>156</v>
      </c>
      <c r="AV143" s="167" t="s">
        <v>81</v>
      </c>
      <c r="AW143" s="167" t="s">
        <v>73</v>
      </c>
      <c r="AX143" s="167" t="s">
        <v>20</v>
      </c>
      <c r="AY143" s="167" t="s">
        <v>137</v>
      </c>
    </row>
    <row r="144" spans="2:63" s="132" customFormat="1" ht="30.75" customHeight="1">
      <c r="B144" s="133"/>
      <c r="C144" s="134"/>
      <c r="D144" s="134" t="s">
        <v>72</v>
      </c>
      <c r="E144" s="143" t="s">
        <v>136</v>
      </c>
      <c r="F144" s="143" t="s">
        <v>301</v>
      </c>
      <c r="G144" s="134"/>
      <c r="H144" s="134"/>
      <c r="J144" s="144">
        <f>$BK$144</f>
        <v>0</v>
      </c>
      <c r="K144" s="134"/>
      <c r="L144" s="137"/>
      <c r="M144" s="138"/>
      <c r="N144" s="134"/>
      <c r="O144" s="134"/>
      <c r="P144" s="139">
        <f>SUM($P$145:$P$174)</f>
        <v>0</v>
      </c>
      <c r="Q144" s="134"/>
      <c r="R144" s="139">
        <f>SUM($R$145:$R$174)</f>
        <v>30.20765</v>
      </c>
      <c r="S144" s="134"/>
      <c r="T144" s="140">
        <f>SUM($T$145:$T$174)</f>
        <v>0</v>
      </c>
      <c r="AR144" s="141" t="s">
        <v>20</v>
      </c>
      <c r="AT144" s="141" t="s">
        <v>72</v>
      </c>
      <c r="AU144" s="141" t="s">
        <v>20</v>
      </c>
      <c r="AY144" s="141" t="s">
        <v>137</v>
      </c>
      <c r="BK144" s="142">
        <f>SUM($BK$145:$BK$174)</f>
        <v>0</v>
      </c>
    </row>
    <row r="145" spans="2:65" s="6" customFormat="1" ht="15.75" customHeight="1">
      <c r="B145" s="23"/>
      <c r="C145" s="145" t="s">
        <v>302</v>
      </c>
      <c r="D145" s="145" t="s">
        <v>140</v>
      </c>
      <c r="E145" s="146" t="s">
        <v>303</v>
      </c>
      <c r="F145" s="147" t="s">
        <v>304</v>
      </c>
      <c r="G145" s="148" t="s">
        <v>205</v>
      </c>
      <c r="H145" s="149">
        <v>1748</v>
      </c>
      <c r="I145" s="150"/>
      <c r="J145" s="151">
        <f>ROUND($I$145*$H$145,2)</f>
        <v>0</v>
      </c>
      <c r="K145" s="147"/>
      <c r="L145" s="43"/>
      <c r="M145" s="152"/>
      <c r="N145" s="153" t="s">
        <v>44</v>
      </c>
      <c r="O145" s="24"/>
      <c r="P145" s="24"/>
      <c r="Q145" s="154">
        <v>0</v>
      </c>
      <c r="R145" s="154">
        <f>$Q$145*$H$145</f>
        <v>0</v>
      </c>
      <c r="S145" s="154">
        <v>0</v>
      </c>
      <c r="T145" s="155">
        <f>$S$145*$H$145</f>
        <v>0</v>
      </c>
      <c r="AR145" s="89" t="s">
        <v>162</v>
      </c>
      <c r="AT145" s="89" t="s">
        <v>140</v>
      </c>
      <c r="AU145" s="89" t="s">
        <v>81</v>
      </c>
      <c r="AY145" s="6" t="s">
        <v>137</v>
      </c>
      <c r="BE145" s="156">
        <f>IF($N$145="základní",$J$145,0)</f>
        <v>0</v>
      </c>
      <c r="BF145" s="156">
        <f>IF($N$145="snížená",$J$145,0)</f>
        <v>0</v>
      </c>
      <c r="BG145" s="156">
        <f>IF($N$145="zákl. přenesená",$J$145,0)</f>
        <v>0</v>
      </c>
      <c r="BH145" s="156">
        <f>IF($N$145="sníž. přenesená",$J$145,0)</f>
        <v>0</v>
      </c>
      <c r="BI145" s="156">
        <f>IF($N$145="nulová",$J$145,0)</f>
        <v>0</v>
      </c>
      <c r="BJ145" s="89" t="s">
        <v>20</v>
      </c>
      <c r="BK145" s="156">
        <f>ROUND($I$145*$H$145,2)</f>
        <v>0</v>
      </c>
      <c r="BL145" s="89" t="s">
        <v>162</v>
      </c>
      <c r="BM145" s="89" t="s">
        <v>305</v>
      </c>
    </row>
    <row r="146" spans="2:51" s="6" customFormat="1" ht="15.75" customHeight="1">
      <c r="B146" s="159"/>
      <c r="C146" s="160"/>
      <c r="D146" s="157" t="s">
        <v>149</v>
      </c>
      <c r="E146" s="162"/>
      <c r="F146" s="162" t="s">
        <v>306</v>
      </c>
      <c r="G146" s="160"/>
      <c r="H146" s="163">
        <v>1748</v>
      </c>
      <c r="J146" s="160"/>
      <c r="K146" s="160"/>
      <c r="L146" s="164"/>
      <c r="M146" s="165"/>
      <c r="N146" s="160"/>
      <c r="O146" s="160"/>
      <c r="P146" s="160"/>
      <c r="Q146" s="160"/>
      <c r="R146" s="160"/>
      <c r="S146" s="160"/>
      <c r="T146" s="166"/>
      <c r="AT146" s="167" t="s">
        <v>149</v>
      </c>
      <c r="AU146" s="167" t="s">
        <v>81</v>
      </c>
      <c r="AV146" s="167" t="s">
        <v>81</v>
      </c>
      <c r="AW146" s="167" t="s">
        <v>115</v>
      </c>
      <c r="AX146" s="167" t="s">
        <v>20</v>
      </c>
      <c r="AY146" s="167" t="s">
        <v>137</v>
      </c>
    </row>
    <row r="147" spans="2:65" s="6" customFormat="1" ht="15.75" customHeight="1">
      <c r="B147" s="23"/>
      <c r="C147" s="145" t="s">
        <v>286</v>
      </c>
      <c r="D147" s="145" t="s">
        <v>140</v>
      </c>
      <c r="E147" s="146" t="s">
        <v>307</v>
      </c>
      <c r="F147" s="147" t="s">
        <v>308</v>
      </c>
      <c r="G147" s="148" t="s">
        <v>205</v>
      </c>
      <c r="H147" s="149">
        <v>1748</v>
      </c>
      <c r="I147" s="150"/>
      <c r="J147" s="151">
        <f>ROUND($I$147*$H$147,2)</f>
        <v>0</v>
      </c>
      <c r="K147" s="147" t="s">
        <v>144</v>
      </c>
      <c r="L147" s="43"/>
      <c r="M147" s="152"/>
      <c r="N147" s="153" t="s">
        <v>44</v>
      </c>
      <c r="O147" s="24"/>
      <c r="P147" s="24"/>
      <c r="Q147" s="154">
        <v>0</v>
      </c>
      <c r="R147" s="154">
        <f>$Q$147*$H$147</f>
        <v>0</v>
      </c>
      <c r="S147" s="154">
        <v>0</v>
      </c>
      <c r="T147" s="155">
        <f>$S$147*$H$147</f>
        <v>0</v>
      </c>
      <c r="AR147" s="89" t="s">
        <v>162</v>
      </c>
      <c r="AT147" s="89" t="s">
        <v>140</v>
      </c>
      <c r="AU147" s="89" t="s">
        <v>81</v>
      </c>
      <c r="AY147" s="6" t="s">
        <v>137</v>
      </c>
      <c r="BE147" s="156">
        <f>IF($N$147="základní",$J$147,0)</f>
        <v>0</v>
      </c>
      <c r="BF147" s="156">
        <f>IF($N$147="snížená",$J$147,0)</f>
        <v>0</v>
      </c>
      <c r="BG147" s="156">
        <f>IF($N$147="zákl. přenesená",$J$147,0)</f>
        <v>0</v>
      </c>
      <c r="BH147" s="156">
        <f>IF($N$147="sníž. přenesená",$J$147,0)</f>
        <v>0</v>
      </c>
      <c r="BI147" s="156">
        <f>IF($N$147="nulová",$J$147,0)</f>
        <v>0</v>
      </c>
      <c r="BJ147" s="89" t="s">
        <v>20</v>
      </c>
      <c r="BK147" s="156">
        <f>ROUND($I$147*$H$147,2)</f>
        <v>0</v>
      </c>
      <c r="BL147" s="89" t="s">
        <v>162</v>
      </c>
      <c r="BM147" s="89" t="s">
        <v>309</v>
      </c>
    </row>
    <row r="148" spans="2:47" s="6" customFormat="1" ht="16.5" customHeight="1">
      <c r="B148" s="23"/>
      <c r="C148" s="24"/>
      <c r="D148" s="157" t="s">
        <v>147</v>
      </c>
      <c r="E148" s="24"/>
      <c r="F148" s="158" t="s">
        <v>310</v>
      </c>
      <c r="G148" s="24"/>
      <c r="H148" s="24"/>
      <c r="J148" s="24"/>
      <c r="K148" s="24"/>
      <c r="L148" s="43"/>
      <c r="M148" s="56"/>
      <c r="N148" s="24"/>
      <c r="O148" s="24"/>
      <c r="P148" s="24"/>
      <c r="Q148" s="24"/>
      <c r="R148" s="24"/>
      <c r="S148" s="24"/>
      <c r="T148" s="57"/>
      <c r="AT148" s="6" t="s">
        <v>147</v>
      </c>
      <c r="AU148" s="6" t="s">
        <v>81</v>
      </c>
    </row>
    <row r="149" spans="2:51" s="6" customFormat="1" ht="15.75" customHeight="1">
      <c r="B149" s="159"/>
      <c r="C149" s="160"/>
      <c r="D149" s="161" t="s">
        <v>149</v>
      </c>
      <c r="E149" s="160"/>
      <c r="F149" s="162" t="s">
        <v>306</v>
      </c>
      <c r="G149" s="160"/>
      <c r="H149" s="163">
        <v>1748</v>
      </c>
      <c r="J149" s="160"/>
      <c r="K149" s="160"/>
      <c r="L149" s="164"/>
      <c r="M149" s="165"/>
      <c r="N149" s="160"/>
      <c r="O149" s="160"/>
      <c r="P149" s="160"/>
      <c r="Q149" s="160"/>
      <c r="R149" s="160"/>
      <c r="S149" s="160"/>
      <c r="T149" s="166"/>
      <c r="AT149" s="167" t="s">
        <v>149</v>
      </c>
      <c r="AU149" s="167" t="s">
        <v>81</v>
      </c>
      <c r="AV149" s="167" t="s">
        <v>81</v>
      </c>
      <c r="AW149" s="167" t="s">
        <v>115</v>
      </c>
      <c r="AX149" s="167" t="s">
        <v>20</v>
      </c>
      <c r="AY149" s="167" t="s">
        <v>137</v>
      </c>
    </row>
    <row r="150" spans="2:65" s="6" customFormat="1" ht="15.75" customHeight="1">
      <c r="B150" s="23"/>
      <c r="C150" s="145" t="s">
        <v>311</v>
      </c>
      <c r="D150" s="145" t="s">
        <v>140</v>
      </c>
      <c r="E150" s="146" t="s">
        <v>312</v>
      </c>
      <c r="F150" s="147" t="s">
        <v>313</v>
      </c>
      <c r="G150" s="148" t="s">
        <v>205</v>
      </c>
      <c r="H150" s="149">
        <v>1873</v>
      </c>
      <c r="I150" s="150"/>
      <c r="J150" s="151">
        <f>ROUND($I$150*$H$150,2)</f>
        <v>0</v>
      </c>
      <c r="K150" s="147" t="s">
        <v>144</v>
      </c>
      <c r="L150" s="43"/>
      <c r="M150" s="152"/>
      <c r="N150" s="153" t="s">
        <v>44</v>
      </c>
      <c r="O150" s="24"/>
      <c r="P150" s="24"/>
      <c r="Q150" s="154">
        <v>0</v>
      </c>
      <c r="R150" s="154">
        <f>$Q$150*$H$150</f>
        <v>0</v>
      </c>
      <c r="S150" s="154">
        <v>0</v>
      </c>
      <c r="T150" s="155">
        <f>$S$150*$H$150</f>
        <v>0</v>
      </c>
      <c r="AR150" s="89" t="s">
        <v>162</v>
      </c>
      <c r="AT150" s="89" t="s">
        <v>140</v>
      </c>
      <c r="AU150" s="89" t="s">
        <v>81</v>
      </c>
      <c r="AY150" s="6" t="s">
        <v>137</v>
      </c>
      <c r="BE150" s="156">
        <f>IF($N$150="základní",$J$150,0)</f>
        <v>0</v>
      </c>
      <c r="BF150" s="156">
        <f>IF($N$150="snížená",$J$150,0)</f>
        <v>0</v>
      </c>
      <c r="BG150" s="156">
        <f>IF($N$150="zákl. přenesená",$J$150,0)</f>
        <v>0</v>
      </c>
      <c r="BH150" s="156">
        <f>IF($N$150="sníž. přenesená",$J$150,0)</f>
        <v>0</v>
      </c>
      <c r="BI150" s="156">
        <f>IF($N$150="nulová",$J$150,0)</f>
        <v>0</v>
      </c>
      <c r="BJ150" s="89" t="s">
        <v>20</v>
      </c>
      <c r="BK150" s="156">
        <f>ROUND($I$150*$H$150,2)</f>
        <v>0</v>
      </c>
      <c r="BL150" s="89" t="s">
        <v>162</v>
      </c>
      <c r="BM150" s="89" t="s">
        <v>314</v>
      </c>
    </row>
    <row r="151" spans="2:47" s="6" customFormat="1" ht="16.5" customHeight="1">
      <c r="B151" s="23"/>
      <c r="C151" s="24"/>
      <c r="D151" s="157" t="s">
        <v>147</v>
      </c>
      <c r="E151" s="24"/>
      <c r="F151" s="158" t="s">
        <v>315</v>
      </c>
      <c r="G151" s="24"/>
      <c r="H151" s="24"/>
      <c r="J151" s="24"/>
      <c r="K151" s="24"/>
      <c r="L151" s="43"/>
      <c r="M151" s="56"/>
      <c r="N151" s="24"/>
      <c r="O151" s="24"/>
      <c r="P151" s="24"/>
      <c r="Q151" s="24"/>
      <c r="R151" s="24"/>
      <c r="S151" s="24"/>
      <c r="T151" s="57"/>
      <c r="AT151" s="6" t="s">
        <v>147</v>
      </c>
      <c r="AU151" s="6" t="s">
        <v>81</v>
      </c>
    </row>
    <row r="152" spans="2:51" s="6" customFormat="1" ht="15.75" customHeight="1">
      <c r="B152" s="159"/>
      <c r="C152" s="160"/>
      <c r="D152" s="161" t="s">
        <v>149</v>
      </c>
      <c r="E152" s="160"/>
      <c r="F152" s="162" t="s">
        <v>306</v>
      </c>
      <c r="G152" s="160"/>
      <c r="H152" s="163">
        <v>1748</v>
      </c>
      <c r="J152" s="160"/>
      <c r="K152" s="160"/>
      <c r="L152" s="164"/>
      <c r="M152" s="165"/>
      <c r="N152" s="160"/>
      <c r="O152" s="160"/>
      <c r="P152" s="160"/>
      <c r="Q152" s="160"/>
      <c r="R152" s="160"/>
      <c r="S152" s="160"/>
      <c r="T152" s="166"/>
      <c r="AT152" s="167" t="s">
        <v>149</v>
      </c>
      <c r="AU152" s="167" t="s">
        <v>81</v>
      </c>
      <c r="AV152" s="167" t="s">
        <v>81</v>
      </c>
      <c r="AW152" s="167" t="s">
        <v>115</v>
      </c>
      <c r="AX152" s="167" t="s">
        <v>73</v>
      </c>
      <c r="AY152" s="167" t="s">
        <v>137</v>
      </c>
    </row>
    <row r="153" spans="2:51" s="6" customFormat="1" ht="15.75" customHeight="1">
      <c r="B153" s="159"/>
      <c r="C153" s="160"/>
      <c r="D153" s="161" t="s">
        <v>149</v>
      </c>
      <c r="E153" s="160"/>
      <c r="F153" s="162" t="s">
        <v>316</v>
      </c>
      <c r="G153" s="160"/>
      <c r="H153" s="163">
        <v>125</v>
      </c>
      <c r="J153" s="160"/>
      <c r="K153" s="160"/>
      <c r="L153" s="164"/>
      <c r="M153" s="165"/>
      <c r="N153" s="160"/>
      <c r="O153" s="160"/>
      <c r="P153" s="160"/>
      <c r="Q153" s="160"/>
      <c r="R153" s="160"/>
      <c r="S153" s="160"/>
      <c r="T153" s="166"/>
      <c r="AT153" s="167" t="s">
        <v>149</v>
      </c>
      <c r="AU153" s="167" t="s">
        <v>81</v>
      </c>
      <c r="AV153" s="167" t="s">
        <v>81</v>
      </c>
      <c r="AW153" s="167" t="s">
        <v>115</v>
      </c>
      <c r="AX153" s="167" t="s">
        <v>73</v>
      </c>
      <c r="AY153" s="167" t="s">
        <v>137</v>
      </c>
    </row>
    <row r="154" spans="2:51" s="6" customFormat="1" ht="15.75" customHeight="1">
      <c r="B154" s="178"/>
      <c r="C154" s="179"/>
      <c r="D154" s="161" t="s">
        <v>149</v>
      </c>
      <c r="E154" s="179"/>
      <c r="F154" s="180" t="s">
        <v>240</v>
      </c>
      <c r="G154" s="179"/>
      <c r="H154" s="181">
        <v>1873</v>
      </c>
      <c r="J154" s="179"/>
      <c r="K154" s="179"/>
      <c r="L154" s="182"/>
      <c r="M154" s="183"/>
      <c r="N154" s="179"/>
      <c r="O154" s="179"/>
      <c r="P154" s="179"/>
      <c r="Q154" s="179"/>
      <c r="R154" s="179"/>
      <c r="S154" s="179"/>
      <c r="T154" s="184"/>
      <c r="AT154" s="185" t="s">
        <v>149</v>
      </c>
      <c r="AU154" s="185" t="s">
        <v>81</v>
      </c>
      <c r="AV154" s="185" t="s">
        <v>162</v>
      </c>
      <c r="AW154" s="185" t="s">
        <v>115</v>
      </c>
      <c r="AX154" s="185" t="s">
        <v>20</v>
      </c>
      <c r="AY154" s="185" t="s">
        <v>137</v>
      </c>
    </row>
    <row r="155" spans="2:65" s="6" customFormat="1" ht="15.75" customHeight="1">
      <c r="B155" s="23"/>
      <c r="C155" s="145" t="s">
        <v>317</v>
      </c>
      <c r="D155" s="145" t="s">
        <v>140</v>
      </c>
      <c r="E155" s="146" t="s">
        <v>318</v>
      </c>
      <c r="F155" s="147" t="s">
        <v>319</v>
      </c>
      <c r="G155" s="148" t="s">
        <v>205</v>
      </c>
      <c r="H155" s="149">
        <v>120.4</v>
      </c>
      <c r="I155" s="150"/>
      <c r="J155" s="151">
        <f>ROUND($I$155*$H$155,2)</f>
        <v>0</v>
      </c>
      <c r="K155" s="147" t="s">
        <v>144</v>
      </c>
      <c r="L155" s="43"/>
      <c r="M155" s="152"/>
      <c r="N155" s="153" t="s">
        <v>44</v>
      </c>
      <c r="O155" s="24"/>
      <c r="P155" s="24"/>
      <c r="Q155" s="154">
        <v>0.1837</v>
      </c>
      <c r="R155" s="154">
        <f>$Q$155*$H$155</f>
        <v>22.11748</v>
      </c>
      <c r="S155" s="154">
        <v>0</v>
      </c>
      <c r="T155" s="155">
        <f>$S$155*$H$155</f>
        <v>0</v>
      </c>
      <c r="AR155" s="89" t="s">
        <v>162</v>
      </c>
      <c r="AT155" s="89" t="s">
        <v>140</v>
      </c>
      <c r="AU155" s="89" t="s">
        <v>81</v>
      </c>
      <c r="AY155" s="6" t="s">
        <v>137</v>
      </c>
      <c r="BE155" s="156">
        <f>IF($N$155="základní",$J$155,0)</f>
        <v>0</v>
      </c>
      <c r="BF155" s="156">
        <f>IF($N$155="snížená",$J$155,0)</f>
        <v>0</v>
      </c>
      <c r="BG155" s="156">
        <f>IF($N$155="zákl. přenesená",$J$155,0)</f>
        <v>0</v>
      </c>
      <c r="BH155" s="156">
        <f>IF($N$155="sníž. přenesená",$J$155,0)</f>
        <v>0</v>
      </c>
      <c r="BI155" s="156">
        <f>IF($N$155="nulová",$J$155,0)</f>
        <v>0</v>
      </c>
      <c r="BJ155" s="89" t="s">
        <v>20</v>
      </c>
      <c r="BK155" s="156">
        <f>ROUND($I$155*$H$155,2)</f>
        <v>0</v>
      </c>
      <c r="BL155" s="89" t="s">
        <v>162</v>
      </c>
      <c r="BM155" s="89" t="s">
        <v>320</v>
      </c>
    </row>
    <row r="156" spans="2:47" s="6" customFormat="1" ht="27" customHeight="1">
      <c r="B156" s="23"/>
      <c r="C156" s="24"/>
      <c r="D156" s="157" t="s">
        <v>147</v>
      </c>
      <c r="E156" s="24"/>
      <c r="F156" s="158" t="s">
        <v>321</v>
      </c>
      <c r="G156" s="24"/>
      <c r="H156" s="24"/>
      <c r="J156" s="24"/>
      <c r="K156" s="24"/>
      <c r="L156" s="43"/>
      <c r="M156" s="56"/>
      <c r="N156" s="24"/>
      <c r="O156" s="24"/>
      <c r="P156" s="24"/>
      <c r="Q156" s="24"/>
      <c r="R156" s="24"/>
      <c r="S156" s="24"/>
      <c r="T156" s="57"/>
      <c r="AT156" s="6" t="s">
        <v>147</v>
      </c>
      <c r="AU156" s="6" t="s">
        <v>81</v>
      </c>
    </row>
    <row r="157" spans="2:51" s="6" customFormat="1" ht="15.75" customHeight="1">
      <c r="B157" s="159"/>
      <c r="C157" s="160"/>
      <c r="D157" s="161" t="s">
        <v>149</v>
      </c>
      <c r="E157" s="160"/>
      <c r="F157" s="162" t="s">
        <v>322</v>
      </c>
      <c r="G157" s="160"/>
      <c r="H157" s="163">
        <v>125</v>
      </c>
      <c r="J157" s="160"/>
      <c r="K157" s="160"/>
      <c r="L157" s="164"/>
      <c r="M157" s="165"/>
      <c r="N157" s="160"/>
      <c r="O157" s="160"/>
      <c r="P157" s="160"/>
      <c r="Q157" s="160"/>
      <c r="R157" s="160"/>
      <c r="S157" s="160"/>
      <c r="T157" s="166"/>
      <c r="AT157" s="167" t="s">
        <v>149</v>
      </c>
      <c r="AU157" s="167" t="s">
        <v>81</v>
      </c>
      <c r="AV157" s="167" t="s">
        <v>81</v>
      </c>
      <c r="AW157" s="167" t="s">
        <v>115</v>
      </c>
      <c r="AX157" s="167" t="s">
        <v>73</v>
      </c>
      <c r="AY157" s="167" t="s">
        <v>137</v>
      </c>
    </row>
    <row r="158" spans="2:51" s="6" customFormat="1" ht="15.75" customHeight="1">
      <c r="B158" s="159"/>
      <c r="C158" s="160"/>
      <c r="D158" s="161" t="s">
        <v>149</v>
      </c>
      <c r="E158" s="160"/>
      <c r="F158" s="162" t="s">
        <v>323</v>
      </c>
      <c r="G158" s="160"/>
      <c r="H158" s="163">
        <v>-4.6</v>
      </c>
      <c r="J158" s="160"/>
      <c r="K158" s="160"/>
      <c r="L158" s="164"/>
      <c r="M158" s="165"/>
      <c r="N158" s="160"/>
      <c r="O158" s="160"/>
      <c r="P158" s="160"/>
      <c r="Q158" s="160"/>
      <c r="R158" s="160"/>
      <c r="S158" s="160"/>
      <c r="T158" s="166"/>
      <c r="AT158" s="167" t="s">
        <v>149</v>
      </c>
      <c r="AU158" s="167" t="s">
        <v>81</v>
      </c>
      <c r="AV158" s="167" t="s">
        <v>81</v>
      </c>
      <c r="AW158" s="167" t="s">
        <v>115</v>
      </c>
      <c r="AX158" s="167" t="s">
        <v>73</v>
      </c>
      <c r="AY158" s="167" t="s">
        <v>137</v>
      </c>
    </row>
    <row r="159" spans="2:51" s="6" customFormat="1" ht="15.75" customHeight="1">
      <c r="B159" s="178"/>
      <c r="C159" s="179"/>
      <c r="D159" s="161" t="s">
        <v>149</v>
      </c>
      <c r="E159" s="179"/>
      <c r="F159" s="180" t="s">
        <v>240</v>
      </c>
      <c r="G159" s="179"/>
      <c r="H159" s="181">
        <v>120.4</v>
      </c>
      <c r="J159" s="179"/>
      <c r="K159" s="179"/>
      <c r="L159" s="182"/>
      <c r="M159" s="183"/>
      <c r="N159" s="179"/>
      <c r="O159" s="179"/>
      <c r="P159" s="179"/>
      <c r="Q159" s="179"/>
      <c r="R159" s="179"/>
      <c r="S159" s="179"/>
      <c r="T159" s="184"/>
      <c r="AT159" s="185" t="s">
        <v>149</v>
      </c>
      <c r="AU159" s="185" t="s">
        <v>81</v>
      </c>
      <c r="AV159" s="185" t="s">
        <v>162</v>
      </c>
      <c r="AW159" s="185" t="s">
        <v>115</v>
      </c>
      <c r="AX159" s="185" t="s">
        <v>20</v>
      </c>
      <c r="AY159" s="185" t="s">
        <v>137</v>
      </c>
    </row>
    <row r="160" spans="2:65" s="6" customFormat="1" ht="15.75" customHeight="1">
      <c r="B160" s="23"/>
      <c r="C160" s="186" t="s">
        <v>6</v>
      </c>
      <c r="D160" s="186" t="s">
        <v>295</v>
      </c>
      <c r="E160" s="187" t="s">
        <v>324</v>
      </c>
      <c r="F160" s="188" t="s">
        <v>325</v>
      </c>
      <c r="G160" s="189" t="s">
        <v>326</v>
      </c>
      <c r="H160" s="190">
        <v>6</v>
      </c>
      <c r="I160" s="191"/>
      <c r="J160" s="192">
        <f>ROUND($I$160*$H$160,2)</f>
        <v>0</v>
      </c>
      <c r="K160" s="188" t="s">
        <v>144</v>
      </c>
      <c r="L160" s="193"/>
      <c r="M160" s="194"/>
      <c r="N160" s="195" t="s">
        <v>44</v>
      </c>
      <c r="O160" s="24"/>
      <c r="P160" s="24"/>
      <c r="Q160" s="154">
        <v>1</v>
      </c>
      <c r="R160" s="154">
        <f>$Q$160*$H$160</f>
        <v>6</v>
      </c>
      <c r="S160" s="154">
        <v>0</v>
      </c>
      <c r="T160" s="155">
        <f>$S$160*$H$160</f>
        <v>0</v>
      </c>
      <c r="AR160" s="89" t="s">
        <v>185</v>
      </c>
      <c r="AT160" s="89" t="s">
        <v>295</v>
      </c>
      <c r="AU160" s="89" t="s">
        <v>81</v>
      </c>
      <c r="AY160" s="6" t="s">
        <v>137</v>
      </c>
      <c r="BE160" s="156">
        <f>IF($N$160="základní",$J$160,0)</f>
        <v>0</v>
      </c>
      <c r="BF160" s="156">
        <f>IF($N$160="snížená",$J$160,0)</f>
        <v>0</v>
      </c>
      <c r="BG160" s="156">
        <f>IF($N$160="zákl. přenesená",$J$160,0)</f>
        <v>0</v>
      </c>
      <c r="BH160" s="156">
        <f>IF($N$160="sníž. přenesená",$J$160,0)</f>
        <v>0</v>
      </c>
      <c r="BI160" s="156">
        <f>IF($N$160="nulová",$J$160,0)</f>
        <v>0</v>
      </c>
      <c r="BJ160" s="89" t="s">
        <v>20</v>
      </c>
      <c r="BK160" s="156">
        <f>ROUND($I$160*$H$160,2)</f>
        <v>0</v>
      </c>
      <c r="BL160" s="89" t="s">
        <v>162</v>
      </c>
      <c r="BM160" s="89" t="s">
        <v>327</v>
      </c>
    </row>
    <row r="161" spans="2:47" s="6" customFormat="1" ht="27" customHeight="1">
      <c r="B161" s="23"/>
      <c r="C161" s="24"/>
      <c r="D161" s="157" t="s">
        <v>147</v>
      </c>
      <c r="E161" s="24"/>
      <c r="F161" s="158" t="s">
        <v>328</v>
      </c>
      <c r="G161" s="24"/>
      <c r="H161" s="24"/>
      <c r="J161" s="24"/>
      <c r="K161" s="24"/>
      <c r="L161" s="43"/>
      <c r="M161" s="56"/>
      <c r="N161" s="24"/>
      <c r="O161" s="24"/>
      <c r="P161" s="24"/>
      <c r="Q161" s="24"/>
      <c r="R161" s="24"/>
      <c r="S161" s="24"/>
      <c r="T161" s="57"/>
      <c r="AT161" s="6" t="s">
        <v>147</v>
      </c>
      <c r="AU161" s="6" t="s">
        <v>81</v>
      </c>
    </row>
    <row r="162" spans="2:47" s="6" customFormat="1" ht="30.75" customHeight="1">
      <c r="B162" s="23"/>
      <c r="C162" s="24"/>
      <c r="D162" s="161" t="s">
        <v>329</v>
      </c>
      <c r="E162" s="24"/>
      <c r="F162" s="196" t="s">
        <v>330</v>
      </c>
      <c r="G162" s="24"/>
      <c r="H162" s="24"/>
      <c r="J162" s="24"/>
      <c r="K162" s="24"/>
      <c r="L162" s="43"/>
      <c r="M162" s="56"/>
      <c r="N162" s="24"/>
      <c r="O162" s="24"/>
      <c r="P162" s="24"/>
      <c r="Q162" s="24"/>
      <c r="R162" s="24"/>
      <c r="S162" s="24"/>
      <c r="T162" s="57"/>
      <c r="AT162" s="6" t="s">
        <v>329</v>
      </c>
      <c r="AU162" s="6" t="s">
        <v>81</v>
      </c>
    </row>
    <row r="163" spans="2:51" s="6" customFormat="1" ht="15.75" customHeight="1">
      <c r="B163" s="159"/>
      <c r="C163" s="160"/>
      <c r="D163" s="161" t="s">
        <v>149</v>
      </c>
      <c r="E163" s="160"/>
      <c r="F163" s="162" t="s">
        <v>331</v>
      </c>
      <c r="G163" s="160"/>
      <c r="H163" s="163">
        <v>6</v>
      </c>
      <c r="J163" s="160"/>
      <c r="K163" s="160"/>
      <c r="L163" s="164"/>
      <c r="M163" s="165"/>
      <c r="N163" s="160"/>
      <c r="O163" s="160"/>
      <c r="P163" s="160"/>
      <c r="Q163" s="160"/>
      <c r="R163" s="160"/>
      <c r="S163" s="160"/>
      <c r="T163" s="166"/>
      <c r="AT163" s="167" t="s">
        <v>149</v>
      </c>
      <c r="AU163" s="167" t="s">
        <v>81</v>
      </c>
      <c r="AV163" s="167" t="s">
        <v>81</v>
      </c>
      <c r="AW163" s="167" t="s">
        <v>115</v>
      </c>
      <c r="AX163" s="167" t="s">
        <v>20</v>
      </c>
      <c r="AY163" s="167" t="s">
        <v>137</v>
      </c>
    </row>
    <row r="164" spans="2:65" s="6" customFormat="1" ht="15.75" customHeight="1">
      <c r="B164" s="23"/>
      <c r="C164" s="186" t="s">
        <v>332</v>
      </c>
      <c r="D164" s="186" t="s">
        <v>295</v>
      </c>
      <c r="E164" s="187" t="s">
        <v>333</v>
      </c>
      <c r="F164" s="188" t="s">
        <v>334</v>
      </c>
      <c r="G164" s="189" t="s">
        <v>205</v>
      </c>
      <c r="H164" s="190">
        <v>3.99</v>
      </c>
      <c r="I164" s="191"/>
      <c r="J164" s="192">
        <f>ROUND($I$164*$H$164,2)</f>
        <v>0</v>
      </c>
      <c r="K164" s="188" t="s">
        <v>144</v>
      </c>
      <c r="L164" s="193"/>
      <c r="M164" s="194"/>
      <c r="N164" s="195" t="s">
        <v>44</v>
      </c>
      <c r="O164" s="24"/>
      <c r="P164" s="24"/>
      <c r="Q164" s="154">
        <v>0.135</v>
      </c>
      <c r="R164" s="154">
        <f>$Q$164*$H$164</f>
        <v>0.5386500000000001</v>
      </c>
      <c r="S164" s="154">
        <v>0</v>
      </c>
      <c r="T164" s="155">
        <f>$S$164*$H$164</f>
        <v>0</v>
      </c>
      <c r="AR164" s="89" t="s">
        <v>185</v>
      </c>
      <c r="AT164" s="89" t="s">
        <v>295</v>
      </c>
      <c r="AU164" s="89" t="s">
        <v>81</v>
      </c>
      <c r="AY164" s="6" t="s">
        <v>137</v>
      </c>
      <c r="BE164" s="156">
        <f>IF($N$164="základní",$J$164,0)</f>
        <v>0</v>
      </c>
      <c r="BF164" s="156">
        <f>IF($N$164="snížená",$J$164,0)</f>
        <v>0</v>
      </c>
      <c r="BG164" s="156">
        <f>IF($N$164="zákl. přenesená",$J$164,0)</f>
        <v>0</v>
      </c>
      <c r="BH164" s="156">
        <f>IF($N$164="sníž. přenesená",$J$164,0)</f>
        <v>0</v>
      </c>
      <c r="BI164" s="156">
        <f>IF($N$164="nulová",$J$164,0)</f>
        <v>0</v>
      </c>
      <c r="BJ164" s="89" t="s">
        <v>20</v>
      </c>
      <c r="BK164" s="156">
        <f>ROUND($I$164*$H$164,2)</f>
        <v>0</v>
      </c>
      <c r="BL164" s="89" t="s">
        <v>162</v>
      </c>
      <c r="BM164" s="89" t="s">
        <v>335</v>
      </c>
    </row>
    <row r="165" spans="2:51" s="6" customFormat="1" ht="15.75" customHeight="1">
      <c r="B165" s="159"/>
      <c r="C165" s="160"/>
      <c r="D165" s="157" t="s">
        <v>149</v>
      </c>
      <c r="E165" s="162"/>
      <c r="F165" s="162" t="s">
        <v>336</v>
      </c>
      <c r="G165" s="160"/>
      <c r="H165" s="163">
        <v>3.99</v>
      </c>
      <c r="J165" s="160"/>
      <c r="K165" s="160"/>
      <c r="L165" s="164"/>
      <c r="M165" s="165"/>
      <c r="N165" s="160"/>
      <c r="O165" s="160"/>
      <c r="P165" s="160"/>
      <c r="Q165" s="160"/>
      <c r="R165" s="160"/>
      <c r="S165" s="160"/>
      <c r="T165" s="166"/>
      <c r="AT165" s="167" t="s">
        <v>149</v>
      </c>
      <c r="AU165" s="167" t="s">
        <v>81</v>
      </c>
      <c r="AV165" s="167" t="s">
        <v>81</v>
      </c>
      <c r="AW165" s="167" t="s">
        <v>115</v>
      </c>
      <c r="AX165" s="167" t="s">
        <v>20</v>
      </c>
      <c r="AY165" s="167" t="s">
        <v>137</v>
      </c>
    </row>
    <row r="166" spans="2:65" s="6" customFormat="1" ht="15.75" customHeight="1">
      <c r="B166" s="23"/>
      <c r="C166" s="145" t="s">
        <v>337</v>
      </c>
      <c r="D166" s="145" t="s">
        <v>140</v>
      </c>
      <c r="E166" s="146" t="s">
        <v>338</v>
      </c>
      <c r="F166" s="147" t="s">
        <v>339</v>
      </c>
      <c r="G166" s="148" t="s">
        <v>205</v>
      </c>
      <c r="H166" s="149">
        <v>4.6</v>
      </c>
      <c r="I166" s="150"/>
      <c r="J166" s="151">
        <f>ROUND($I$166*$H$166,2)</f>
        <v>0</v>
      </c>
      <c r="K166" s="147" t="s">
        <v>144</v>
      </c>
      <c r="L166" s="43"/>
      <c r="M166" s="152"/>
      <c r="N166" s="153" t="s">
        <v>44</v>
      </c>
      <c r="O166" s="24"/>
      <c r="P166" s="24"/>
      <c r="Q166" s="154">
        <v>0.167</v>
      </c>
      <c r="R166" s="154">
        <f>$Q$166*$H$166</f>
        <v>0.7682</v>
      </c>
      <c r="S166" s="154">
        <v>0</v>
      </c>
      <c r="T166" s="155">
        <f>$S$166*$H$166</f>
        <v>0</v>
      </c>
      <c r="AR166" s="89" t="s">
        <v>162</v>
      </c>
      <c r="AT166" s="89" t="s">
        <v>140</v>
      </c>
      <c r="AU166" s="89" t="s">
        <v>81</v>
      </c>
      <c r="AY166" s="6" t="s">
        <v>137</v>
      </c>
      <c r="BE166" s="156">
        <f>IF($N$166="základní",$J$166,0)</f>
        <v>0</v>
      </c>
      <c r="BF166" s="156">
        <f>IF($N$166="snížená",$J$166,0)</f>
        <v>0</v>
      </c>
      <c r="BG166" s="156">
        <f>IF($N$166="zákl. přenesená",$J$166,0)</f>
        <v>0</v>
      </c>
      <c r="BH166" s="156">
        <f>IF($N$166="sníž. přenesená",$J$166,0)</f>
        <v>0</v>
      </c>
      <c r="BI166" s="156">
        <f>IF($N$166="nulová",$J$166,0)</f>
        <v>0</v>
      </c>
      <c r="BJ166" s="89" t="s">
        <v>20</v>
      </c>
      <c r="BK166" s="156">
        <f>ROUND($I$166*$H$166,2)</f>
        <v>0</v>
      </c>
      <c r="BL166" s="89" t="s">
        <v>162</v>
      </c>
      <c r="BM166" s="89" t="s">
        <v>340</v>
      </c>
    </row>
    <row r="167" spans="2:47" s="6" customFormat="1" ht="27" customHeight="1">
      <c r="B167" s="23"/>
      <c r="C167" s="24"/>
      <c r="D167" s="157" t="s">
        <v>147</v>
      </c>
      <c r="E167" s="24"/>
      <c r="F167" s="158" t="s">
        <v>341</v>
      </c>
      <c r="G167" s="24"/>
      <c r="H167" s="24"/>
      <c r="J167" s="24"/>
      <c r="K167" s="24"/>
      <c r="L167" s="43"/>
      <c r="M167" s="56"/>
      <c r="N167" s="24"/>
      <c r="O167" s="24"/>
      <c r="P167" s="24"/>
      <c r="Q167" s="24"/>
      <c r="R167" s="24"/>
      <c r="S167" s="24"/>
      <c r="T167" s="57"/>
      <c r="AT167" s="6" t="s">
        <v>147</v>
      </c>
      <c r="AU167" s="6" t="s">
        <v>81</v>
      </c>
    </row>
    <row r="168" spans="2:51" s="6" customFormat="1" ht="15.75" customHeight="1">
      <c r="B168" s="159"/>
      <c r="C168" s="160"/>
      <c r="D168" s="161" t="s">
        <v>149</v>
      </c>
      <c r="E168" s="160"/>
      <c r="F168" s="162" t="s">
        <v>342</v>
      </c>
      <c r="G168" s="160"/>
      <c r="H168" s="163">
        <v>4.6</v>
      </c>
      <c r="J168" s="160"/>
      <c r="K168" s="160"/>
      <c r="L168" s="164"/>
      <c r="M168" s="165"/>
      <c r="N168" s="160"/>
      <c r="O168" s="160"/>
      <c r="P168" s="160"/>
      <c r="Q168" s="160"/>
      <c r="R168" s="160"/>
      <c r="S168" s="160"/>
      <c r="T168" s="166"/>
      <c r="AT168" s="167" t="s">
        <v>149</v>
      </c>
      <c r="AU168" s="167" t="s">
        <v>81</v>
      </c>
      <c r="AV168" s="167" t="s">
        <v>81</v>
      </c>
      <c r="AW168" s="167" t="s">
        <v>115</v>
      </c>
      <c r="AX168" s="167" t="s">
        <v>20</v>
      </c>
      <c r="AY168" s="167" t="s">
        <v>137</v>
      </c>
    </row>
    <row r="169" spans="2:65" s="6" customFormat="1" ht="15.75" customHeight="1">
      <c r="B169" s="23"/>
      <c r="C169" s="186" t="s">
        <v>343</v>
      </c>
      <c r="D169" s="186" t="s">
        <v>295</v>
      </c>
      <c r="E169" s="187" t="s">
        <v>344</v>
      </c>
      <c r="F169" s="188" t="s">
        <v>345</v>
      </c>
      <c r="G169" s="189" t="s">
        <v>326</v>
      </c>
      <c r="H169" s="190">
        <v>0.575</v>
      </c>
      <c r="I169" s="191"/>
      <c r="J169" s="192">
        <f>ROUND($I$169*$H$169,2)</f>
        <v>0</v>
      </c>
      <c r="K169" s="188" t="s">
        <v>144</v>
      </c>
      <c r="L169" s="193"/>
      <c r="M169" s="194"/>
      <c r="N169" s="195" t="s">
        <v>44</v>
      </c>
      <c r="O169" s="24"/>
      <c r="P169" s="24"/>
      <c r="Q169" s="154">
        <v>1</v>
      </c>
      <c r="R169" s="154">
        <f>$Q$169*$H$169</f>
        <v>0.575</v>
      </c>
      <c r="S169" s="154">
        <v>0</v>
      </c>
      <c r="T169" s="155">
        <f>$S$169*$H$169</f>
        <v>0</v>
      </c>
      <c r="AR169" s="89" t="s">
        <v>185</v>
      </c>
      <c r="AT169" s="89" t="s">
        <v>295</v>
      </c>
      <c r="AU169" s="89" t="s">
        <v>81</v>
      </c>
      <c r="AY169" s="6" t="s">
        <v>137</v>
      </c>
      <c r="BE169" s="156">
        <f>IF($N$169="základní",$J$169,0)</f>
        <v>0</v>
      </c>
      <c r="BF169" s="156">
        <f>IF($N$169="snížená",$J$169,0)</f>
        <v>0</v>
      </c>
      <c r="BG169" s="156">
        <f>IF($N$169="zákl. přenesená",$J$169,0)</f>
        <v>0</v>
      </c>
      <c r="BH169" s="156">
        <f>IF($N$169="sníž. přenesená",$J$169,0)</f>
        <v>0</v>
      </c>
      <c r="BI169" s="156">
        <f>IF($N$169="nulová",$J$169,0)</f>
        <v>0</v>
      </c>
      <c r="BJ169" s="89" t="s">
        <v>20</v>
      </c>
      <c r="BK169" s="156">
        <f>ROUND($I$169*$H$169,2)</f>
        <v>0</v>
      </c>
      <c r="BL169" s="89" t="s">
        <v>162</v>
      </c>
      <c r="BM169" s="89" t="s">
        <v>346</v>
      </c>
    </row>
    <row r="170" spans="2:51" s="6" customFormat="1" ht="15.75" customHeight="1">
      <c r="B170" s="159"/>
      <c r="C170" s="160"/>
      <c r="D170" s="157" t="s">
        <v>149</v>
      </c>
      <c r="E170" s="162"/>
      <c r="F170" s="162" t="s">
        <v>347</v>
      </c>
      <c r="G170" s="160"/>
      <c r="H170" s="163">
        <v>0.575</v>
      </c>
      <c r="J170" s="160"/>
      <c r="K170" s="160"/>
      <c r="L170" s="164"/>
      <c r="M170" s="165"/>
      <c r="N170" s="160"/>
      <c r="O170" s="160"/>
      <c r="P170" s="160"/>
      <c r="Q170" s="160"/>
      <c r="R170" s="160"/>
      <c r="S170" s="160"/>
      <c r="T170" s="166"/>
      <c r="AT170" s="167" t="s">
        <v>149</v>
      </c>
      <c r="AU170" s="167" t="s">
        <v>81</v>
      </c>
      <c r="AV170" s="167" t="s">
        <v>81</v>
      </c>
      <c r="AW170" s="167" t="s">
        <v>115</v>
      </c>
      <c r="AX170" s="167" t="s">
        <v>20</v>
      </c>
      <c r="AY170" s="167" t="s">
        <v>137</v>
      </c>
    </row>
    <row r="171" spans="2:65" s="6" customFormat="1" ht="15.75" customHeight="1">
      <c r="B171" s="23"/>
      <c r="C171" s="145" t="s">
        <v>348</v>
      </c>
      <c r="D171" s="145" t="s">
        <v>140</v>
      </c>
      <c r="E171" s="146" t="s">
        <v>349</v>
      </c>
      <c r="F171" s="147" t="s">
        <v>350</v>
      </c>
      <c r="G171" s="148" t="s">
        <v>234</v>
      </c>
      <c r="H171" s="149">
        <v>93</v>
      </c>
      <c r="I171" s="150"/>
      <c r="J171" s="151">
        <f>ROUND($I$171*$H$171,2)</f>
        <v>0</v>
      </c>
      <c r="K171" s="147" t="s">
        <v>144</v>
      </c>
      <c r="L171" s="43"/>
      <c r="M171" s="152"/>
      <c r="N171" s="153" t="s">
        <v>44</v>
      </c>
      <c r="O171" s="24"/>
      <c r="P171" s="24"/>
      <c r="Q171" s="154">
        <v>0.00224</v>
      </c>
      <c r="R171" s="154">
        <f>$Q$171*$H$171</f>
        <v>0.20831999999999998</v>
      </c>
      <c r="S171" s="154">
        <v>0</v>
      </c>
      <c r="T171" s="155">
        <f>$S$171*$H$171</f>
        <v>0</v>
      </c>
      <c r="AR171" s="89" t="s">
        <v>162</v>
      </c>
      <c r="AT171" s="89" t="s">
        <v>140</v>
      </c>
      <c r="AU171" s="89" t="s">
        <v>81</v>
      </c>
      <c r="AY171" s="6" t="s">
        <v>137</v>
      </c>
      <c r="BE171" s="156">
        <f>IF($N$171="základní",$J$171,0)</f>
        <v>0</v>
      </c>
      <c r="BF171" s="156">
        <f>IF($N$171="snížená",$J$171,0)</f>
        <v>0</v>
      </c>
      <c r="BG171" s="156">
        <f>IF($N$171="zákl. přenesená",$J$171,0)</f>
        <v>0</v>
      </c>
      <c r="BH171" s="156">
        <f>IF($N$171="sníž. přenesená",$J$171,0)</f>
        <v>0</v>
      </c>
      <c r="BI171" s="156">
        <f>IF($N$171="nulová",$J$171,0)</f>
        <v>0</v>
      </c>
      <c r="BJ171" s="89" t="s">
        <v>20</v>
      </c>
      <c r="BK171" s="156">
        <f>ROUND($I$171*$H$171,2)</f>
        <v>0</v>
      </c>
      <c r="BL171" s="89" t="s">
        <v>162</v>
      </c>
      <c r="BM171" s="89" t="s">
        <v>351</v>
      </c>
    </row>
    <row r="172" spans="2:47" s="6" customFormat="1" ht="16.5" customHeight="1">
      <c r="B172" s="23"/>
      <c r="C172" s="24"/>
      <c r="D172" s="157" t="s">
        <v>147</v>
      </c>
      <c r="E172" s="24"/>
      <c r="F172" s="158" t="s">
        <v>352</v>
      </c>
      <c r="G172" s="24"/>
      <c r="H172" s="24"/>
      <c r="J172" s="24"/>
      <c r="K172" s="24"/>
      <c r="L172" s="43"/>
      <c r="M172" s="56"/>
      <c r="N172" s="24"/>
      <c r="O172" s="24"/>
      <c r="P172" s="24"/>
      <c r="Q172" s="24"/>
      <c r="R172" s="24"/>
      <c r="S172" s="24"/>
      <c r="T172" s="57"/>
      <c r="AT172" s="6" t="s">
        <v>147</v>
      </c>
      <c r="AU172" s="6" t="s">
        <v>81</v>
      </c>
    </row>
    <row r="173" spans="2:51" s="6" customFormat="1" ht="15.75" customHeight="1">
      <c r="B173" s="171"/>
      <c r="C173" s="172"/>
      <c r="D173" s="161" t="s">
        <v>149</v>
      </c>
      <c r="E173" s="172"/>
      <c r="F173" s="173" t="s">
        <v>353</v>
      </c>
      <c r="G173" s="172"/>
      <c r="H173" s="172"/>
      <c r="J173" s="172"/>
      <c r="K173" s="172"/>
      <c r="L173" s="174"/>
      <c r="M173" s="175"/>
      <c r="N173" s="172"/>
      <c r="O173" s="172"/>
      <c r="P173" s="172"/>
      <c r="Q173" s="172"/>
      <c r="R173" s="172"/>
      <c r="S173" s="172"/>
      <c r="T173" s="176"/>
      <c r="AT173" s="177" t="s">
        <v>149</v>
      </c>
      <c r="AU173" s="177" t="s">
        <v>81</v>
      </c>
      <c r="AV173" s="177" t="s">
        <v>20</v>
      </c>
      <c r="AW173" s="177" t="s">
        <v>115</v>
      </c>
      <c r="AX173" s="177" t="s">
        <v>73</v>
      </c>
      <c r="AY173" s="177" t="s">
        <v>137</v>
      </c>
    </row>
    <row r="174" spans="2:51" s="6" customFormat="1" ht="15.75" customHeight="1">
      <c r="B174" s="159"/>
      <c r="C174" s="160"/>
      <c r="D174" s="161" t="s">
        <v>149</v>
      </c>
      <c r="E174" s="160"/>
      <c r="F174" s="162" t="s">
        <v>354</v>
      </c>
      <c r="G174" s="160"/>
      <c r="H174" s="163">
        <v>93</v>
      </c>
      <c r="J174" s="160"/>
      <c r="K174" s="160"/>
      <c r="L174" s="164"/>
      <c r="M174" s="165"/>
      <c r="N174" s="160"/>
      <c r="O174" s="160"/>
      <c r="P174" s="160"/>
      <c r="Q174" s="160"/>
      <c r="R174" s="160"/>
      <c r="S174" s="160"/>
      <c r="T174" s="166"/>
      <c r="AT174" s="167" t="s">
        <v>149</v>
      </c>
      <c r="AU174" s="167" t="s">
        <v>81</v>
      </c>
      <c r="AV174" s="167" t="s">
        <v>81</v>
      </c>
      <c r="AW174" s="167" t="s">
        <v>115</v>
      </c>
      <c r="AX174" s="167" t="s">
        <v>20</v>
      </c>
      <c r="AY174" s="167" t="s">
        <v>137</v>
      </c>
    </row>
    <row r="175" spans="2:63" s="132" customFormat="1" ht="30.75" customHeight="1">
      <c r="B175" s="133"/>
      <c r="C175" s="134"/>
      <c r="D175" s="134" t="s">
        <v>72</v>
      </c>
      <c r="E175" s="143" t="s">
        <v>185</v>
      </c>
      <c r="F175" s="143" t="s">
        <v>355</v>
      </c>
      <c r="G175" s="134"/>
      <c r="H175" s="134"/>
      <c r="J175" s="144">
        <f>$BK$175</f>
        <v>0</v>
      </c>
      <c r="K175" s="134"/>
      <c r="L175" s="137"/>
      <c r="M175" s="138"/>
      <c r="N175" s="134"/>
      <c r="O175" s="134"/>
      <c r="P175" s="139">
        <f>SUM($P$176:$P$180)</f>
        <v>0</v>
      </c>
      <c r="Q175" s="134"/>
      <c r="R175" s="139">
        <f>SUM($R$176:$R$180)</f>
        <v>1.17134</v>
      </c>
      <c r="S175" s="134"/>
      <c r="T175" s="140">
        <f>SUM($T$176:$T$180)</f>
        <v>0</v>
      </c>
      <c r="AR175" s="141" t="s">
        <v>20</v>
      </c>
      <c r="AT175" s="141" t="s">
        <v>72</v>
      </c>
      <c r="AU175" s="141" t="s">
        <v>20</v>
      </c>
      <c r="AY175" s="141" t="s">
        <v>137</v>
      </c>
      <c r="BK175" s="142">
        <f>SUM($BK$176:$BK$180)</f>
        <v>0</v>
      </c>
    </row>
    <row r="176" spans="2:65" s="6" customFormat="1" ht="15.75" customHeight="1">
      <c r="B176" s="23"/>
      <c r="C176" s="145" t="s">
        <v>356</v>
      </c>
      <c r="D176" s="145" t="s">
        <v>140</v>
      </c>
      <c r="E176" s="146" t="s">
        <v>357</v>
      </c>
      <c r="F176" s="147" t="s">
        <v>358</v>
      </c>
      <c r="G176" s="148" t="s">
        <v>359</v>
      </c>
      <c r="H176" s="149">
        <v>2</v>
      </c>
      <c r="I176" s="150"/>
      <c r="J176" s="151">
        <f>ROUND($I$176*$H$176,2)</f>
        <v>0</v>
      </c>
      <c r="K176" s="147" t="s">
        <v>144</v>
      </c>
      <c r="L176" s="43"/>
      <c r="M176" s="152"/>
      <c r="N176" s="153" t="s">
        <v>44</v>
      </c>
      <c r="O176" s="24"/>
      <c r="P176" s="24"/>
      <c r="Q176" s="154">
        <v>0.4208</v>
      </c>
      <c r="R176" s="154">
        <f>$Q$176*$H$176</f>
        <v>0.8416</v>
      </c>
      <c r="S176" s="154">
        <v>0</v>
      </c>
      <c r="T176" s="155">
        <f>$S$176*$H$176</f>
        <v>0</v>
      </c>
      <c r="AR176" s="89" t="s">
        <v>162</v>
      </c>
      <c r="AT176" s="89" t="s">
        <v>140</v>
      </c>
      <c r="AU176" s="89" t="s">
        <v>81</v>
      </c>
      <c r="AY176" s="6" t="s">
        <v>137</v>
      </c>
      <c r="BE176" s="156">
        <f>IF($N$176="základní",$J$176,0)</f>
        <v>0</v>
      </c>
      <c r="BF176" s="156">
        <f>IF($N$176="snížená",$J$176,0)</f>
        <v>0</v>
      </c>
      <c r="BG176" s="156">
        <f>IF($N$176="zákl. přenesená",$J$176,0)</f>
        <v>0</v>
      </c>
      <c r="BH176" s="156">
        <f>IF($N$176="sníž. přenesená",$J$176,0)</f>
        <v>0</v>
      </c>
      <c r="BI176" s="156">
        <f>IF($N$176="nulová",$J$176,0)</f>
        <v>0</v>
      </c>
      <c r="BJ176" s="89" t="s">
        <v>20</v>
      </c>
      <c r="BK176" s="156">
        <f>ROUND($I$176*$H$176,2)</f>
        <v>0</v>
      </c>
      <c r="BL176" s="89" t="s">
        <v>162</v>
      </c>
      <c r="BM176" s="89" t="s">
        <v>360</v>
      </c>
    </row>
    <row r="177" spans="2:47" s="6" customFormat="1" ht="16.5" customHeight="1">
      <c r="B177" s="23"/>
      <c r="C177" s="24"/>
      <c r="D177" s="157" t="s">
        <v>147</v>
      </c>
      <c r="E177" s="24"/>
      <c r="F177" s="158" t="s">
        <v>358</v>
      </c>
      <c r="G177" s="24"/>
      <c r="H177" s="24"/>
      <c r="J177" s="24"/>
      <c r="K177" s="24"/>
      <c r="L177" s="43"/>
      <c r="M177" s="56"/>
      <c r="N177" s="24"/>
      <c r="O177" s="24"/>
      <c r="P177" s="24"/>
      <c r="Q177" s="24"/>
      <c r="R177" s="24"/>
      <c r="S177" s="24"/>
      <c r="T177" s="57"/>
      <c r="AT177" s="6" t="s">
        <v>147</v>
      </c>
      <c r="AU177" s="6" t="s">
        <v>81</v>
      </c>
    </row>
    <row r="178" spans="2:51" s="6" customFormat="1" ht="15.75" customHeight="1">
      <c r="B178" s="159"/>
      <c r="C178" s="160"/>
      <c r="D178" s="161" t="s">
        <v>149</v>
      </c>
      <c r="E178" s="160"/>
      <c r="F178" s="162" t="s">
        <v>361</v>
      </c>
      <c r="G178" s="160"/>
      <c r="H178" s="163">
        <v>2</v>
      </c>
      <c r="J178" s="160"/>
      <c r="K178" s="160"/>
      <c r="L178" s="164"/>
      <c r="M178" s="165"/>
      <c r="N178" s="160"/>
      <c r="O178" s="160"/>
      <c r="P178" s="160"/>
      <c r="Q178" s="160"/>
      <c r="R178" s="160"/>
      <c r="S178" s="160"/>
      <c r="T178" s="166"/>
      <c r="AT178" s="167" t="s">
        <v>149</v>
      </c>
      <c r="AU178" s="167" t="s">
        <v>81</v>
      </c>
      <c r="AV178" s="167" t="s">
        <v>81</v>
      </c>
      <c r="AW178" s="167" t="s">
        <v>115</v>
      </c>
      <c r="AX178" s="167" t="s">
        <v>20</v>
      </c>
      <c r="AY178" s="167" t="s">
        <v>137</v>
      </c>
    </row>
    <row r="179" spans="2:65" s="6" customFormat="1" ht="15.75" customHeight="1">
      <c r="B179" s="23"/>
      <c r="C179" s="145" t="s">
        <v>362</v>
      </c>
      <c r="D179" s="145" t="s">
        <v>140</v>
      </c>
      <c r="E179" s="146" t="s">
        <v>363</v>
      </c>
      <c r="F179" s="147" t="s">
        <v>364</v>
      </c>
      <c r="G179" s="148" t="s">
        <v>359</v>
      </c>
      <c r="H179" s="149">
        <v>1</v>
      </c>
      <c r="I179" s="150"/>
      <c r="J179" s="151">
        <f>ROUND($I$179*$H$179,2)</f>
        <v>0</v>
      </c>
      <c r="K179" s="147"/>
      <c r="L179" s="43"/>
      <c r="M179" s="152"/>
      <c r="N179" s="153" t="s">
        <v>44</v>
      </c>
      <c r="O179" s="24"/>
      <c r="P179" s="24"/>
      <c r="Q179" s="154">
        <v>0.32974</v>
      </c>
      <c r="R179" s="154">
        <f>$Q$179*$H$179</f>
        <v>0.32974</v>
      </c>
      <c r="S179" s="154">
        <v>0</v>
      </c>
      <c r="T179" s="155">
        <f>$S$179*$H$179</f>
        <v>0</v>
      </c>
      <c r="AR179" s="89" t="s">
        <v>162</v>
      </c>
      <c r="AT179" s="89" t="s">
        <v>140</v>
      </c>
      <c r="AU179" s="89" t="s">
        <v>81</v>
      </c>
      <c r="AY179" s="6" t="s">
        <v>137</v>
      </c>
      <c r="BE179" s="156">
        <f>IF($N$179="základní",$J$179,0)</f>
        <v>0</v>
      </c>
      <c r="BF179" s="156">
        <f>IF($N$179="snížená",$J$179,0)</f>
        <v>0</v>
      </c>
      <c r="BG179" s="156">
        <f>IF($N$179="zákl. přenesená",$J$179,0)</f>
        <v>0</v>
      </c>
      <c r="BH179" s="156">
        <f>IF($N$179="sníž. přenesená",$J$179,0)</f>
        <v>0</v>
      </c>
      <c r="BI179" s="156">
        <f>IF($N$179="nulová",$J$179,0)</f>
        <v>0</v>
      </c>
      <c r="BJ179" s="89" t="s">
        <v>20</v>
      </c>
      <c r="BK179" s="156">
        <f>ROUND($I$179*$H$179,2)</f>
        <v>0</v>
      </c>
      <c r="BL179" s="89" t="s">
        <v>162</v>
      </c>
      <c r="BM179" s="89" t="s">
        <v>365</v>
      </c>
    </row>
    <row r="180" spans="2:47" s="6" customFormat="1" ht="16.5" customHeight="1">
      <c r="B180" s="23"/>
      <c r="C180" s="24"/>
      <c r="D180" s="157" t="s">
        <v>147</v>
      </c>
      <c r="E180" s="24"/>
      <c r="F180" s="158" t="s">
        <v>366</v>
      </c>
      <c r="G180" s="24"/>
      <c r="H180" s="24"/>
      <c r="J180" s="24"/>
      <c r="K180" s="24"/>
      <c r="L180" s="43"/>
      <c r="M180" s="56"/>
      <c r="N180" s="24"/>
      <c r="O180" s="24"/>
      <c r="P180" s="24"/>
      <c r="Q180" s="24"/>
      <c r="R180" s="24"/>
      <c r="S180" s="24"/>
      <c r="T180" s="57"/>
      <c r="AT180" s="6" t="s">
        <v>147</v>
      </c>
      <c r="AU180" s="6" t="s">
        <v>81</v>
      </c>
    </row>
    <row r="181" spans="2:63" s="132" customFormat="1" ht="30.75" customHeight="1">
      <c r="B181" s="133"/>
      <c r="C181" s="134"/>
      <c r="D181" s="134" t="s">
        <v>72</v>
      </c>
      <c r="E181" s="143" t="s">
        <v>252</v>
      </c>
      <c r="F181" s="143" t="s">
        <v>367</v>
      </c>
      <c r="G181" s="134"/>
      <c r="H181" s="134"/>
      <c r="J181" s="144">
        <f>$BK$181</f>
        <v>0</v>
      </c>
      <c r="K181" s="134"/>
      <c r="L181" s="137"/>
      <c r="M181" s="138"/>
      <c r="N181" s="134"/>
      <c r="O181" s="134"/>
      <c r="P181" s="139">
        <f>SUM($P$182:$P$214)</f>
        <v>0</v>
      </c>
      <c r="Q181" s="134"/>
      <c r="R181" s="139">
        <f>SUM($R$182:$R$214)</f>
        <v>85.98159</v>
      </c>
      <c r="S181" s="134"/>
      <c r="T181" s="140">
        <f>SUM($T$182:$T$214)</f>
        <v>0.328</v>
      </c>
      <c r="AR181" s="141" t="s">
        <v>20</v>
      </c>
      <c r="AT181" s="141" t="s">
        <v>72</v>
      </c>
      <c r="AU181" s="141" t="s">
        <v>20</v>
      </c>
      <c r="AY181" s="141" t="s">
        <v>137</v>
      </c>
      <c r="BK181" s="142">
        <f>SUM($BK$182:$BK$214)</f>
        <v>0</v>
      </c>
    </row>
    <row r="182" spans="2:65" s="6" customFormat="1" ht="15.75" customHeight="1">
      <c r="B182" s="23"/>
      <c r="C182" s="145" t="s">
        <v>368</v>
      </c>
      <c r="D182" s="145" t="s">
        <v>140</v>
      </c>
      <c r="E182" s="146" t="s">
        <v>369</v>
      </c>
      <c r="F182" s="147" t="s">
        <v>370</v>
      </c>
      <c r="G182" s="148" t="s">
        <v>359</v>
      </c>
      <c r="H182" s="149">
        <v>4</v>
      </c>
      <c r="I182" s="150"/>
      <c r="J182" s="151">
        <f>ROUND($I$182*$H$182,2)</f>
        <v>0</v>
      </c>
      <c r="K182" s="147" t="s">
        <v>144</v>
      </c>
      <c r="L182" s="43"/>
      <c r="M182" s="152"/>
      <c r="N182" s="153" t="s">
        <v>44</v>
      </c>
      <c r="O182" s="24"/>
      <c r="P182" s="24"/>
      <c r="Q182" s="154">
        <v>0.11241</v>
      </c>
      <c r="R182" s="154">
        <f>$Q$182*$H$182</f>
        <v>0.44964</v>
      </c>
      <c r="S182" s="154">
        <v>0</v>
      </c>
      <c r="T182" s="155">
        <f>$S$182*$H$182</f>
        <v>0</v>
      </c>
      <c r="AR182" s="89" t="s">
        <v>162</v>
      </c>
      <c r="AT182" s="89" t="s">
        <v>140</v>
      </c>
      <c r="AU182" s="89" t="s">
        <v>81</v>
      </c>
      <c r="AY182" s="6" t="s">
        <v>137</v>
      </c>
      <c r="BE182" s="156">
        <f>IF($N$182="základní",$J$182,0)</f>
        <v>0</v>
      </c>
      <c r="BF182" s="156">
        <f>IF($N$182="snížená",$J$182,0)</f>
        <v>0</v>
      </c>
      <c r="BG182" s="156">
        <f>IF($N$182="zákl. přenesená",$J$182,0)</f>
        <v>0</v>
      </c>
      <c r="BH182" s="156">
        <f>IF($N$182="sníž. přenesená",$J$182,0)</f>
        <v>0</v>
      </c>
      <c r="BI182" s="156">
        <f>IF($N$182="nulová",$J$182,0)</f>
        <v>0</v>
      </c>
      <c r="BJ182" s="89" t="s">
        <v>20</v>
      </c>
      <c r="BK182" s="156">
        <f>ROUND($I$182*$H$182,2)</f>
        <v>0</v>
      </c>
      <c r="BL182" s="89" t="s">
        <v>162</v>
      </c>
      <c r="BM182" s="89" t="s">
        <v>371</v>
      </c>
    </row>
    <row r="183" spans="2:47" s="6" customFormat="1" ht="16.5" customHeight="1">
      <c r="B183" s="23"/>
      <c r="C183" s="24"/>
      <c r="D183" s="157" t="s">
        <v>147</v>
      </c>
      <c r="E183" s="24"/>
      <c r="F183" s="158" t="s">
        <v>372</v>
      </c>
      <c r="G183" s="24"/>
      <c r="H183" s="24"/>
      <c r="J183" s="24"/>
      <c r="K183" s="24"/>
      <c r="L183" s="43"/>
      <c r="M183" s="56"/>
      <c r="N183" s="24"/>
      <c r="O183" s="24"/>
      <c r="P183" s="24"/>
      <c r="Q183" s="24"/>
      <c r="R183" s="24"/>
      <c r="S183" s="24"/>
      <c r="T183" s="57"/>
      <c r="AT183" s="6" t="s">
        <v>147</v>
      </c>
      <c r="AU183" s="6" t="s">
        <v>81</v>
      </c>
    </row>
    <row r="184" spans="2:51" s="6" customFormat="1" ht="15.75" customHeight="1">
      <c r="B184" s="171"/>
      <c r="C184" s="172"/>
      <c r="D184" s="161" t="s">
        <v>149</v>
      </c>
      <c r="E184" s="172"/>
      <c r="F184" s="173" t="s">
        <v>373</v>
      </c>
      <c r="G184" s="172"/>
      <c r="H184" s="172"/>
      <c r="J184" s="172"/>
      <c r="K184" s="172"/>
      <c r="L184" s="174"/>
      <c r="M184" s="175"/>
      <c r="N184" s="172"/>
      <c r="O184" s="172"/>
      <c r="P184" s="172"/>
      <c r="Q184" s="172"/>
      <c r="R184" s="172"/>
      <c r="S184" s="172"/>
      <c r="T184" s="176"/>
      <c r="AT184" s="177" t="s">
        <v>149</v>
      </c>
      <c r="AU184" s="177" t="s">
        <v>81</v>
      </c>
      <c r="AV184" s="177" t="s">
        <v>20</v>
      </c>
      <c r="AW184" s="177" t="s">
        <v>115</v>
      </c>
      <c r="AX184" s="177" t="s">
        <v>73</v>
      </c>
      <c r="AY184" s="177" t="s">
        <v>137</v>
      </c>
    </row>
    <row r="185" spans="2:51" s="6" customFormat="1" ht="15.75" customHeight="1">
      <c r="B185" s="159"/>
      <c r="C185" s="160"/>
      <c r="D185" s="161" t="s">
        <v>149</v>
      </c>
      <c r="E185" s="160"/>
      <c r="F185" s="162" t="s">
        <v>374</v>
      </c>
      <c r="G185" s="160"/>
      <c r="H185" s="163">
        <v>1</v>
      </c>
      <c r="J185" s="160"/>
      <c r="K185" s="160"/>
      <c r="L185" s="164"/>
      <c r="M185" s="165"/>
      <c r="N185" s="160"/>
      <c r="O185" s="160"/>
      <c r="P185" s="160"/>
      <c r="Q185" s="160"/>
      <c r="R185" s="160"/>
      <c r="S185" s="160"/>
      <c r="T185" s="166"/>
      <c r="AT185" s="167" t="s">
        <v>149</v>
      </c>
      <c r="AU185" s="167" t="s">
        <v>81</v>
      </c>
      <c r="AV185" s="167" t="s">
        <v>81</v>
      </c>
      <c r="AW185" s="167" t="s">
        <v>115</v>
      </c>
      <c r="AX185" s="167" t="s">
        <v>73</v>
      </c>
      <c r="AY185" s="167" t="s">
        <v>137</v>
      </c>
    </row>
    <row r="186" spans="2:51" s="6" customFormat="1" ht="15.75" customHeight="1">
      <c r="B186" s="159"/>
      <c r="C186" s="160"/>
      <c r="D186" s="161" t="s">
        <v>149</v>
      </c>
      <c r="E186" s="160"/>
      <c r="F186" s="162" t="s">
        <v>375</v>
      </c>
      <c r="G186" s="160"/>
      <c r="H186" s="163">
        <v>1</v>
      </c>
      <c r="J186" s="160"/>
      <c r="K186" s="160"/>
      <c r="L186" s="164"/>
      <c r="M186" s="165"/>
      <c r="N186" s="160"/>
      <c r="O186" s="160"/>
      <c r="P186" s="160"/>
      <c r="Q186" s="160"/>
      <c r="R186" s="160"/>
      <c r="S186" s="160"/>
      <c r="T186" s="166"/>
      <c r="AT186" s="167" t="s">
        <v>149</v>
      </c>
      <c r="AU186" s="167" t="s">
        <v>81</v>
      </c>
      <c r="AV186" s="167" t="s">
        <v>81</v>
      </c>
      <c r="AW186" s="167" t="s">
        <v>115</v>
      </c>
      <c r="AX186" s="167" t="s">
        <v>73</v>
      </c>
      <c r="AY186" s="167" t="s">
        <v>137</v>
      </c>
    </row>
    <row r="187" spans="2:51" s="6" customFormat="1" ht="15.75" customHeight="1">
      <c r="B187" s="159"/>
      <c r="C187" s="160"/>
      <c r="D187" s="161" t="s">
        <v>149</v>
      </c>
      <c r="E187" s="160"/>
      <c r="F187" s="162" t="s">
        <v>376</v>
      </c>
      <c r="G187" s="160"/>
      <c r="H187" s="163">
        <v>1</v>
      </c>
      <c r="J187" s="160"/>
      <c r="K187" s="160"/>
      <c r="L187" s="164"/>
      <c r="M187" s="165"/>
      <c r="N187" s="160"/>
      <c r="O187" s="160"/>
      <c r="P187" s="160"/>
      <c r="Q187" s="160"/>
      <c r="R187" s="160"/>
      <c r="S187" s="160"/>
      <c r="T187" s="166"/>
      <c r="AT187" s="167" t="s">
        <v>149</v>
      </c>
      <c r="AU187" s="167" t="s">
        <v>81</v>
      </c>
      <c r="AV187" s="167" t="s">
        <v>81</v>
      </c>
      <c r="AW187" s="167" t="s">
        <v>115</v>
      </c>
      <c r="AX187" s="167" t="s">
        <v>73</v>
      </c>
      <c r="AY187" s="167" t="s">
        <v>137</v>
      </c>
    </row>
    <row r="188" spans="2:51" s="6" customFormat="1" ht="15.75" customHeight="1">
      <c r="B188" s="159"/>
      <c r="C188" s="160"/>
      <c r="D188" s="161" t="s">
        <v>149</v>
      </c>
      <c r="E188" s="160"/>
      <c r="F188" s="162" t="s">
        <v>377</v>
      </c>
      <c r="G188" s="160"/>
      <c r="H188" s="163">
        <v>1</v>
      </c>
      <c r="J188" s="160"/>
      <c r="K188" s="160"/>
      <c r="L188" s="164"/>
      <c r="M188" s="165"/>
      <c r="N188" s="160"/>
      <c r="O188" s="160"/>
      <c r="P188" s="160"/>
      <c r="Q188" s="160"/>
      <c r="R188" s="160"/>
      <c r="S188" s="160"/>
      <c r="T188" s="166"/>
      <c r="AT188" s="167" t="s">
        <v>149</v>
      </c>
      <c r="AU188" s="167" t="s">
        <v>81</v>
      </c>
      <c r="AV188" s="167" t="s">
        <v>81</v>
      </c>
      <c r="AW188" s="167" t="s">
        <v>115</v>
      </c>
      <c r="AX188" s="167" t="s">
        <v>73</v>
      </c>
      <c r="AY188" s="167" t="s">
        <v>137</v>
      </c>
    </row>
    <row r="189" spans="2:51" s="6" customFormat="1" ht="15.75" customHeight="1">
      <c r="B189" s="178"/>
      <c r="C189" s="179"/>
      <c r="D189" s="161" t="s">
        <v>149</v>
      </c>
      <c r="E189" s="179"/>
      <c r="F189" s="180" t="s">
        <v>240</v>
      </c>
      <c r="G189" s="179"/>
      <c r="H189" s="181">
        <v>4</v>
      </c>
      <c r="J189" s="179"/>
      <c r="K189" s="179"/>
      <c r="L189" s="182"/>
      <c r="M189" s="183"/>
      <c r="N189" s="179"/>
      <c r="O189" s="179"/>
      <c r="P189" s="179"/>
      <c r="Q189" s="179"/>
      <c r="R189" s="179"/>
      <c r="S189" s="179"/>
      <c r="T189" s="184"/>
      <c r="AT189" s="185" t="s">
        <v>149</v>
      </c>
      <c r="AU189" s="185" t="s">
        <v>81</v>
      </c>
      <c r="AV189" s="185" t="s">
        <v>162</v>
      </c>
      <c r="AW189" s="185" t="s">
        <v>115</v>
      </c>
      <c r="AX189" s="185" t="s">
        <v>20</v>
      </c>
      <c r="AY189" s="185" t="s">
        <v>137</v>
      </c>
    </row>
    <row r="190" spans="2:65" s="6" customFormat="1" ht="15.75" customHeight="1">
      <c r="B190" s="23"/>
      <c r="C190" s="145" t="s">
        <v>378</v>
      </c>
      <c r="D190" s="145" t="s">
        <v>140</v>
      </c>
      <c r="E190" s="146" t="s">
        <v>379</v>
      </c>
      <c r="F190" s="147" t="s">
        <v>380</v>
      </c>
      <c r="G190" s="148" t="s">
        <v>234</v>
      </c>
      <c r="H190" s="149">
        <v>585</v>
      </c>
      <c r="I190" s="150"/>
      <c r="J190" s="151">
        <f>ROUND($I$190*$H$190,2)</f>
        <v>0</v>
      </c>
      <c r="K190" s="147" t="s">
        <v>144</v>
      </c>
      <c r="L190" s="43"/>
      <c r="M190" s="152"/>
      <c r="N190" s="153" t="s">
        <v>44</v>
      </c>
      <c r="O190" s="24"/>
      <c r="P190" s="24"/>
      <c r="Q190" s="154">
        <v>0.14067</v>
      </c>
      <c r="R190" s="154">
        <f>$Q$190*$H$190</f>
        <v>82.29195</v>
      </c>
      <c r="S190" s="154">
        <v>0</v>
      </c>
      <c r="T190" s="155">
        <f>$S$190*$H$190</f>
        <v>0</v>
      </c>
      <c r="AR190" s="89" t="s">
        <v>162</v>
      </c>
      <c r="AT190" s="89" t="s">
        <v>140</v>
      </c>
      <c r="AU190" s="89" t="s">
        <v>81</v>
      </c>
      <c r="AY190" s="6" t="s">
        <v>137</v>
      </c>
      <c r="BE190" s="156">
        <f>IF($N$190="základní",$J$190,0)</f>
        <v>0</v>
      </c>
      <c r="BF190" s="156">
        <f>IF($N$190="snížená",$J$190,0)</f>
        <v>0</v>
      </c>
      <c r="BG190" s="156">
        <f>IF($N$190="zákl. přenesená",$J$190,0)</f>
        <v>0</v>
      </c>
      <c r="BH190" s="156">
        <f>IF($N$190="sníž. přenesená",$J$190,0)</f>
        <v>0</v>
      </c>
      <c r="BI190" s="156">
        <f>IF($N$190="nulová",$J$190,0)</f>
        <v>0</v>
      </c>
      <c r="BJ190" s="89" t="s">
        <v>20</v>
      </c>
      <c r="BK190" s="156">
        <f>ROUND($I$190*$H$190,2)</f>
        <v>0</v>
      </c>
      <c r="BL190" s="89" t="s">
        <v>162</v>
      </c>
      <c r="BM190" s="89" t="s">
        <v>381</v>
      </c>
    </row>
    <row r="191" spans="2:47" s="6" customFormat="1" ht="27" customHeight="1">
      <c r="B191" s="23"/>
      <c r="C191" s="24"/>
      <c r="D191" s="157" t="s">
        <v>147</v>
      </c>
      <c r="E191" s="24"/>
      <c r="F191" s="158" t="s">
        <v>382</v>
      </c>
      <c r="G191" s="24"/>
      <c r="H191" s="24"/>
      <c r="J191" s="24"/>
      <c r="K191" s="24"/>
      <c r="L191" s="43"/>
      <c r="M191" s="56"/>
      <c r="N191" s="24"/>
      <c r="O191" s="24"/>
      <c r="P191" s="24"/>
      <c r="Q191" s="24"/>
      <c r="R191" s="24"/>
      <c r="S191" s="24"/>
      <c r="T191" s="57"/>
      <c r="AT191" s="6" t="s">
        <v>147</v>
      </c>
      <c r="AU191" s="6" t="s">
        <v>81</v>
      </c>
    </row>
    <row r="192" spans="2:51" s="6" customFormat="1" ht="15.75" customHeight="1">
      <c r="B192" s="171"/>
      <c r="C192" s="172"/>
      <c r="D192" s="161" t="s">
        <v>149</v>
      </c>
      <c r="E192" s="172"/>
      <c r="F192" s="173" t="s">
        <v>383</v>
      </c>
      <c r="G192" s="172"/>
      <c r="H192" s="172"/>
      <c r="J192" s="172"/>
      <c r="K192" s="172"/>
      <c r="L192" s="174"/>
      <c r="M192" s="175"/>
      <c r="N192" s="172"/>
      <c r="O192" s="172"/>
      <c r="P192" s="172"/>
      <c r="Q192" s="172"/>
      <c r="R192" s="172"/>
      <c r="S192" s="172"/>
      <c r="T192" s="176"/>
      <c r="AT192" s="177" t="s">
        <v>149</v>
      </c>
      <c r="AU192" s="177" t="s">
        <v>81</v>
      </c>
      <c r="AV192" s="177" t="s">
        <v>20</v>
      </c>
      <c r="AW192" s="177" t="s">
        <v>115</v>
      </c>
      <c r="AX192" s="177" t="s">
        <v>73</v>
      </c>
      <c r="AY192" s="177" t="s">
        <v>137</v>
      </c>
    </row>
    <row r="193" spans="2:51" s="6" customFormat="1" ht="15.75" customHeight="1">
      <c r="B193" s="159"/>
      <c r="C193" s="160"/>
      <c r="D193" s="161" t="s">
        <v>149</v>
      </c>
      <c r="E193" s="160"/>
      <c r="F193" s="162" t="s">
        <v>384</v>
      </c>
      <c r="G193" s="160"/>
      <c r="H193" s="163">
        <v>205</v>
      </c>
      <c r="J193" s="160"/>
      <c r="K193" s="160"/>
      <c r="L193" s="164"/>
      <c r="M193" s="165"/>
      <c r="N193" s="160"/>
      <c r="O193" s="160"/>
      <c r="P193" s="160"/>
      <c r="Q193" s="160"/>
      <c r="R193" s="160"/>
      <c r="S193" s="160"/>
      <c r="T193" s="166"/>
      <c r="AT193" s="167" t="s">
        <v>149</v>
      </c>
      <c r="AU193" s="167" t="s">
        <v>81</v>
      </c>
      <c r="AV193" s="167" t="s">
        <v>81</v>
      </c>
      <c r="AW193" s="167" t="s">
        <v>115</v>
      </c>
      <c r="AX193" s="167" t="s">
        <v>73</v>
      </c>
      <c r="AY193" s="167" t="s">
        <v>137</v>
      </c>
    </row>
    <row r="194" spans="2:51" s="6" customFormat="1" ht="15.75" customHeight="1">
      <c r="B194" s="159"/>
      <c r="C194" s="160"/>
      <c r="D194" s="161" t="s">
        <v>149</v>
      </c>
      <c r="E194" s="160"/>
      <c r="F194" s="162" t="s">
        <v>385</v>
      </c>
      <c r="G194" s="160"/>
      <c r="H194" s="163">
        <v>380</v>
      </c>
      <c r="J194" s="160"/>
      <c r="K194" s="160"/>
      <c r="L194" s="164"/>
      <c r="M194" s="165"/>
      <c r="N194" s="160"/>
      <c r="O194" s="160"/>
      <c r="P194" s="160"/>
      <c r="Q194" s="160"/>
      <c r="R194" s="160"/>
      <c r="S194" s="160"/>
      <c r="T194" s="166"/>
      <c r="AT194" s="167" t="s">
        <v>149</v>
      </c>
      <c r="AU194" s="167" t="s">
        <v>81</v>
      </c>
      <c r="AV194" s="167" t="s">
        <v>81</v>
      </c>
      <c r="AW194" s="167" t="s">
        <v>115</v>
      </c>
      <c r="AX194" s="167" t="s">
        <v>73</v>
      </c>
      <c r="AY194" s="167" t="s">
        <v>137</v>
      </c>
    </row>
    <row r="195" spans="2:51" s="6" customFormat="1" ht="15.75" customHeight="1">
      <c r="B195" s="178"/>
      <c r="C195" s="179"/>
      <c r="D195" s="161" t="s">
        <v>149</v>
      </c>
      <c r="E195" s="179"/>
      <c r="F195" s="180" t="s">
        <v>240</v>
      </c>
      <c r="G195" s="179"/>
      <c r="H195" s="181">
        <v>585</v>
      </c>
      <c r="J195" s="179"/>
      <c r="K195" s="179"/>
      <c r="L195" s="182"/>
      <c r="M195" s="183"/>
      <c r="N195" s="179"/>
      <c r="O195" s="179"/>
      <c r="P195" s="179"/>
      <c r="Q195" s="179"/>
      <c r="R195" s="179"/>
      <c r="S195" s="179"/>
      <c r="T195" s="184"/>
      <c r="AT195" s="185" t="s">
        <v>149</v>
      </c>
      <c r="AU195" s="185" t="s">
        <v>81</v>
      </c>
      <c r="AV195" s="185" t="s">
        <v>162</v>
      </c>
      <c r="AW195" s="185" t="s">
        <v>115</v>
      </c>
      <c r="AX195" s="185" t="s">
        <v>20</v>
      </c>
      <c r="AY195" s="185" t="s">
        <v>137</v>
      </c>
    </row>
    <row r="196" spans="2:65" s="6" customFormat="1" ht="15.75" customHeight="1">
      <c r="B196" s="23"/>
      <c r="C196" s="186" t="s">
        <v>386</v>
      </c>
      <c r="D196" s="186" t="s">
        <v>295</v>
      </c>
      <c r="E196" s="187" t="s">
        <v>387</v>
      </c>
      <c r="F196" s="188" t="s">
        <v>388</v>
      </c>
      <c r="G196" s="189" t="s">
        <v>234</v>
      </c>
      <c r="H196" s="190">
        <v>20</v>
      </c>
      <c r="I196" s="191"/>
      <c r="J196" s="192">
        <f>ROUND($I$196*$H$196,2)</f>
        <v>0</v>
      </c>
      <c r="K196" s="188" t="s">
        <v>144</v>
      </c>
      <c r="L196" s="193"/>
      <c r="M196" s="194"/>
      <c r="N196" s="195" t="s">
        <v>44</v>
      </c>
      <c r="O196" s="24"/>
      <c r="P196" s="24"/>
      <c r="Q196" s="154">
        <v>0.162</v>
      </c>
      <c r="R196" s="154">
        <f>$Q$196*$H$196</f>
        <v>3.24</v>
      </c>
      <c r="S196" s="154">
        <v>0</v>
      </c>
      <c r="T196" s="155">
        <f>$S$196*$H$196</f>
        <v>0</v>
      </c>
      <c r="AR196" s="89" t="s">
        <v>185</v>
      </c>
      <c r="AT196" s="89" t="s">
        <v>295</v>
      </c>
      <c r="AU196" s="89" t="s">
        <v>81</v>
      </c>
      <c r="AY196" s="6" t="s">
        <v>137</v>
      </c>
      <c r="BE196" s="156">
        <f>IF($N$196="základní",$J$196,0)</f>
        <v>0</v>
      </c>
      <c r="BF196" s="156">
        <f>IF($N$196="snížená",$J$196,0)</f>
        <v>0</v>
      </c>
      <c r="BG196" s="156">
        <f>IF($N$196="zákl. přenesená",$J$196,0)</f>
        <v>0</v>
      </c>
      <c r="BH196" s="156">
        <f>IF($N$196="sníž. přenesená",$J$196,0)</f>
        <v>0</v>
      </c>
      <c r="BI196" s="156">
        <f>IF($N$196="nulová",$J$196,0)</f>
        <v>0</v>
      </c>
      <c r="BJ196" s="89" t="s">
        <v>20</v>
      </c>
      <c r="BK196" s="156">
        <f>ROUND($I$196*$H$196,2)</f>
        <v>0</v>
      </c>
      <c r="BL196" s="89" t="s">
        <v>162</v>
      </c>
      <c r="BM196" s="89" t="s">
        <v>389</v>
      </c>
    </row>
    <row r="197" spans="2:47" s="6" customFormat="1" ht="27" customHeight="1">
      <c r="B197" s="23"/>
      <c r="C197" s="24"/>
      <c r="D197" s="157" t="s">
        <v>147</v>
      </c>
      <c r="E197" s="24"/>
      <c r="F197" s="158" t="s">
        <v>390</v>
      </c>
      <c r="G197" s="24"/>
      <c r="H197" s="24"/>
      <c r="J197" s="24"/>
      <c r="K197" s="24"/>
      <c r="L197" s="43"/>
      <c r="M197" s="56"/>
      <c r="N197" s="24"/>
      <c r="O197" s="24"/>
      <c r="P197" s="24"/>
      <c r="Q197" s="24"/>
      <c r="R197" s="24"/>
      <c r="S197" s="24"/>
      <c r="T197" s="57"/>
      <c r="AT197" s="6" t="s">
        <v>147</v>
      </c>
      <c r="AU197" s="6" t="s">
        <v>81</v>
      </c>
    </row>
    <row r="198" spans="2:65" s="6" customFormat="1" ht="15.75" customHeight="1">
      <c r="B198" s="23"/>
      <c r="C198" s="145" t="s">
        <v>391</v>
      </c>
      <c r="D198" s="145" t="s">
        <v>140</v>
      </c>
      <c r="E198" s="146" t="s">
        <v>392</v>
      </c>
      <c r="F198" s="147" t="s">
        <v>393</v>
      </c>
      <c r="G198" s="148" t="s">
        <v>359</v>
      </c>
      <c r="H198" s="149">
        <v>4</v>
      </c>
      <c r="I198" s="150"/>
      <c r="J198" s="151">
        <f>ROUND($I$198*$H$198,2)</f>
        <v>0</v>
      </c>
      <c r="K198" s="147" t="s">
        <v>144</v>
      </c>
      <c r="L198" s="43"/>
      <c r="M198" s="152"/>
      <c r="N198" s="153" t="s">
        <v>44</v>
      </c>
      <c r="O198" s="24"/>
      <c r="P198" s="24"/>
      <c r="Q198" s="154">
        <v>0</v>
      </c>
      <c r="R198" s="154">
        <f>$Q$198*$H$198</f>
        <v>0</v>
      </c>
      <c r="S198" s="154">
        <v>0.082</v>
      </c>
      <c r="T198" s="155">
        <f>$S$198*$H$198</f>
        <v>0.328</v>
      </c>
      <c r="AR198" s="89" t="s">
        <v>162</v>
      </c>
      <c r="AT198" s="89" t="s">
        <v>140</v>
      </c>
      <c r="AU198" s="89" t="s">
        <v>81</v>
      </c>
      <c r="AY198" s="6" t="s">
        <v>137</v>
      </c>
      <c r="BE198" s="156">
        <f>IF($N$198="základní",$J$198,0)</f>
        <v>0</v>
      </c>
      <c r="BF198" s="156">
        <f>IF($N$198="snížená",$J$198,0)</f>
        <v>0</v>
      </c>
      <c r="BG198" s="156">
        <f>IF($N$198="zákl. přenesená",$J$198,0)</f>
        <v>0</v>
      </c>
      <c r="BH198" s="156">
        <f>IF($N$198="sníž. přenesená",$J$198,0)</f>
        <v>0</v>
      </c>
      <c r="BI198" s="156">
        <f>IF($N$198="nulová",$J$198,0)</f>
        <v>0</v>
      </c>
      <c r="BJ198" s="89" t="s">
        <v>20</v>
      </c>
      <c r="BK198" s="156">
        <f>ROUND($I$198*$H$198,2)</f>
        <v>0</v>
      </c>
      <c r="BL198" s="89" t="s">
        <v>162</v>
      </c>
      <c r="BM198" s="89" t="s">
        <v>394</v>
      </c>
    </row>
    <row r="199" spans="2:47" s="6" customFormat="1" ht="27" customHeight="1">
      <c r="B199" s="23"/>
      <c r="C199" s="24"/>
      <c r="D199" s="157" t="s">
        <v>147</v>
      </c>
      <c r="E199" s="24"/>
      <c r="F199" s="158" t="s">
        <v>395</v>
      </c>
      <c r="G199" s="24"/>
      <c r="H199" s="24"/>
      <c r="J199" s="24"/>
      <c r="K199" s="24"/>
      <c r="L199" s="43"/>
      <c r="M199" s="56"/>
      <c r="N199" s="24"/>
      <c r="O199" s="24"/>
      <c r="P199" s="24"/>
      <c r="Q199" s="24"/>
      <c r="R199" s="24"/>
      <c r="S199" s="24"/>
      <c r="T199" s="57"/>
      <c r="AT199" s="6" t="s">
        <v>147</v>
      </c>
      <c r="AU199" s="6" t="s">
        <v>81</v>
      </c>
    </row>
    <row r="200" spans="2:51" s="6" customFormat="1" ht="15.75" customHeight="1">
      <c r="B200" s="171"/>
      <c r="C200" s="172"/>
      <c r="D200" s="161" t="s">
        <v>149</v>
      </c>
      <c r="E200" s="172"/>
      <c r="F200" s="173" t="s">
        <v>396</v>
      </c>
      <c r="G200" s="172"/>
      <c r="H200" s="172"/>
      <c r="J200" s="172"/>
      <c r="K200" s="172"/>
      <c r="L200" s="174"/>
      <c r="M200" s="175"/>
      <c r="N200" s="172"/>
      <c r="O200" s="172"/>
      <c r="P200" s="172"/>
      <c r="Q200" s="172"/>
      <c r="R200" s="172"/>
      <c r="S200" s="172"/>
      <c r="T200" s="176"/>
      <c r="AT200" s="177" t="s">
        <v>149</v>
      </c>
      <c r="AU200" s="177" t="s">
        <v>81</v>
      </c>
      <c r="AV200" s="177" t="s">
        <v>20</v>
      </c>
      <c r="AW200" s="177" t="s">
        <v>115</v>
      </c>
      <c r="AX200" s="177" t="s">
        <v>73</v>
      </c>
      <c r="AY200" s="177" t="s">
        <v>137</v>
      </c>
    </row>
    <row r="201" spans="2:51" s="6" customFormat="1" ht="15.75" customHeight="1">
      <c r="B201" s="159"/>
      <c r="C201" s="160"/>
      <c r="D201" s="161" t="s">
        <v>149</v>
      </c>
      <c r="E201" s="160"/>
      <c r="F201" s="162" t="s">
        <v>374</v>
      </c>
      <c r="G201" s="160"/>
      <c r="H201" s="163">
        <v>1</v>
      </c>
      <c r="J201" s="160"/>
      <c r="K201" s="160"/>
      <c r="L201" s="164"/>
      <c r="M201" s="165"/>
      <c r="N201" s="160"/>
      <c r="O201" s="160"/>
      <c r="P201" s="160"/>
      <c r="Q201" s="160"/>
      <c r="R201" s="160"/>
      <c r="S201" s="160"/>
      <c r="T201" s="166"/>
      <c r="AT201" s="167" t="s">
        <v>149</v>
      </c>
      <c r="AU201" s="167" t="s">
        <v>81</v>
      </c>
      <c r="AV201" s="167" t="s">
        <v>81</v>
      </c>
      <c r="AW201" s="167" t="s">
        <v>115</v>
      </c>
      <c r="AX201" s="167" t="s">
        <v>73</v>
      </c>
      <c r="AY201" s="167" t="s">
        <v>137</v>
      </c>
    </row>
    <row r="202" spans="2:51" s="6" customFormat="1" ht="15.75" customHeight="1">
      <c r="B202" s="159"/>
      <c r="C202" s="160"/>
      <c r="D202" s="161" t="s">
        <v>149</v>
      </c>
      <c r="E202" s="160"/>
      <c r="F202" s="162" t="s">
        <v>375</v>
      </c>
      <c r="G202" s="160"/>
      <c r="H202" s="163">
        <v>1</v>
      </c>
      <c r="J202" s="160"/>
      <c r="K202" s="160"/>
      <c r="L202" s="164"/>
      <c r="M202" s="165"/>
      <c r="N202" s="160"/>
      <c r="O202" s="160"/>
      <c r="P202" s="160"/>
      <c r="Q202" s="160"/>
      <c r="R202" s="160"/>
      <c r="S202" s="160"/>
      <c r="T202" s="166"/>
      <c r="AT202" s="167" t="s">
        <v>149</v>
      </c>
      <c r="AU202" s="167" t="s">
        <v>81</v>
      </c>
      <c r="AV202" s="167" t="s">
        <v>81</v>
      </c>
      <c r="AW202" s="167" t="s">
        <v>115</v>
      </c>
      <c r="AX202" s="167" t="s">
        <v>73</v>
      </c>
      <c r="AY202" s="167" t="s">
        <v>137</v>
      </c>
    </row>
    <row r="203" spans="2:51" s="6" customFormat="1" ht="15.75" customHeight="1">
      <c r="B203" s="159"/>
      <c r="C203" s="160"/>
      <c r="D203" s="161" t="s">
        <v>149</v>
      </c>
      <c r="E203" s="160"/>
      <c r="F203" s="162" t="s">
        <v>376</v>
      </c>
      <c r="G203" s="160"/>
      <c r="H203" s="163">
        <v>1</v>
      </c>
      <c r="J203" s="160"/>
      <c r="K203" s="160"/>
      <c r="L203" s="164"/>
      <c r="M203" s="165"/>
      <c r="N203" s="160"/>
      <c r="O203" s="160"/>
      <c r="P203" s="160"/>
      <c r="Q203" s="160"/>
      <c r="R203" s="160"/>
      <c r="S203" s="160"/>
      <c r="T203" s="166"/>
      <c r="AT203" s="167" t="s">
        <v>149</v>
      </c>
      <c r="AU203" s="167" t="s">
        <v>81</v>
      </c>
      <c r="AV203" s="167" t="s">
        <v>81</v>
      </c>
      <c r="AW203" s="167" t="s">
        <v>115</v>
      </c>
      <c r="AX203" s="167" t="s">
        <v>73</v>
      </c>
      <c r="AY203" s="167" t="s">
        <v>137</v>
      </c>
    </row>
    <row r="204" spans="2:51" s="6" customFormat="1" ht="15.75" customHeight="1">
      <c r="B204" s="159"/>
      <c r="C204" s="160"/>
      <c r="D204" s="161" t="s">
        <v>149</v>
      </c>
      <c r="E204" s="160"/>
      <c r="F204" s="162" t="s">
        <v>377</v>
      </c>
      <c r="G204" s="160"/>
      <c r="H204" s="163">
        <v>1</v>
      </c>
      <c r="J204" s="160"/>
      <c r="K204" s="160"/>
      <c r="L204" s="164"/>
      <c r="M204" s="165"/>
      <c r="N204" s="160"/>
      <c r="O204" s="160"/>
      <c r="P204" s="160"/>
      <c r="Q204" s="160"/>
      <c r="R204" s="160"/>
      <c r="S204" s="160"/>
      <c r="T204" s="166"/>
      <c r="AT204" s="167" t="s">
        <v>149</v>
      </c>
      <c r="AU204" s="167" t="s">
        <v>81</v>
      </c>
      <c r="AV204" s="167" t="s">
        <v>81</v>
      </c>
      <c r="AW204" s="167" t="s">
        <v>115</v>
      </c>
      <c r="AX204" s="167" t="s">
        <v>73</v>
      </c>
      <c r="AY204" s="167" t="s">
        <v>137</v>
      </c>
    </row>
    <row r="205" spans="2:51" s="6" customFormat="1" ht="15.75" customHeight="1">
      <c r="B205" s="178"/>
      <c r="C205" s="179"/>
      <c r="D205" s="161" t="s">
        <v>149</v>
      </c>
      <c r="E205" s="179"/>
      <c r="F205" s="180" t="s">
        <v>240</v>
      </c>
      <c r="G205" s="179"/>
      <c r="H205" s="181">
        <v>4</v>
      </c>
      <c r="J205" s="179"/>
      <c r="K205" s="179"/>
      <c r="L205" s="182"/>
      <c r="M205" s="183"/>
      <c r="N205" s="179"/>
      <c r="O205" s="179"/>
      <c r="P205" s="179"/>
      <c r="Q205" s="179"/>
      <c r="R205" s="179"/>
      <c r="S205" s="179"/>
      <c r="T205" s="184"/>
      <c r="AT205" s="185" t="s">
        <v>149</v>
      </c>
      <c r="AU205" s="185" t="s">
        <v>81</v>
      </c>
      <c r="AV205" s="185" t="s">
        <v>162</v>
      </c>
      <c r="AW205" s="185" t="s">
        <v>115</v>
      </c>
      <c r="AX205" s="185" t="s">
        <v>20</v>
      </c>
      <c r="AY205" s="185" t="s">
        <v>137</v>
      </c>
    </row>
    <row r="206" spans="2:65" s="6" customFormat="1" ht="15.75" customHeight="1">
      <c r="B206" s="23"/>
      <c r="C206" s="145" t="s">
        <v>397</v>
      </c>
      <c r="D206" s="145" t="s">
        <v>140</v>
      </c>
      <c r="E206" s="146" t="s">
        <v>398</v>
      </c>
      <c r="F206" s="147" t="s">
        <v>399</v>
      </c>
      <c r="G206" s="148" t="s">
        <v>234</v>
      </c>
      <c r="H206" s="149">
        <v>633</v>
      </c>
      <c r="I206" s="150"/>
      <c r="J206" s="151">
        <f>ROUND($I$206*$H$206,2)</f>
        <v>0</v>
      </c>
      <c r="K206" s="147" t="s">
        <v>144</v>
      </c>
      <c r="L206" s="43"/>
      <c r="M206" s="152"/>
      <c r="N206" s="153" t="s">
        <v>44</v>
      </c>
      <c r="O206" s="24"/>
      <c r="P206" s="24"/>
      <c r="Q206" s="154">
        <v>0</v>
      </c>
      <c r="R206" s="154">
        <f>$Q$206*$H$206</f>
        <v>0</v>
      </c>
      <c r="S206" s="154">
        <v>0</v>
      </c>
      <c r="T206" s="155">
        <f>$S$206*$H$206</f>
        <v>0</v>
      </c>
      <c r="AR206" s="89" t="s">
        <v>162</v>
      </c>
      <c r="AT206" s="89" t="s">
        <v>140</v>
      </c>
      <c r="AU206" s="89" t="s">
        <v>81</v>
      </c>
      <c r="AY206" s="6" t="s">
        <v>137</v>
      </c>
      <c r="BE206" s="156">
        <f>IF($N$206="základní",$J$206,0)</f>
        <v>0</v>
      </c>
      <c r="BF206" s="156">
        <f>IF($N$206="snížená",$J$206,0)</f>
        <v>0</v>
      </c>
      <c r="BG206" s="156">
        <f>IF($N$206="zákl. přenesená",$J$206,0)</f>
        <v>0</v>
      </c>
      <c r="BH206" s="156">
        <f>IF($N$206="sníž. přenesená",$J$206,0)</f>
        <v>0</v>
      </c>
      <c r="BI206" s="156">
        <f>IF($N$206="nulová",$J$206,0)</f>
        <v>0</v>
      </c>
      <c r="BJ206" s="89" t="s">
        <v>20</v>
      </c>
      <c r="BK206" s="156">
        <f>ROUND($I$206*$H$206,2)</f>
        <v>0</v>
      </c>
      <c r="BL206" s="89" t="s">
        <v>162</v>
      </c>
      <c r="BM206" s="89" t="s">
        <v>400</v>
      </c>
    </row>
    <row r="207" spans="2:47" s="6" customFormat="1" ht="38.25" customHeight="1">
      <c r="B207" s="23"/>
      <c r="C207" s="24"/>
      <c r="D207" s="157" t="s">
        <v>147</v>
      </c>
      <c r="E207" s="24"/>
      <c r="F207" s="158" t="s">
        <v>401</v>
      </c>
      <c r="G207" s="24"/>
      <c r="H207" s="24"/>
      <c r="J207" s="24"/>
      <c r="K207" s="24"/>
      <c r="L207" s="43"/>
      <c r="M207" s="56"/>
      <c r="N207" s="24"/>
      <c r="O207" s="24"/>
      <c r="P207" s="24"/>
      <c r="Q207" s="24"/>
      <c r="R207" s="24"/>
      <c r="S207" s="24"/>
      <c r="T207" s="57"/>
      <c r="AT207" s="6" t="s">
        <v>147</v>
      </c>
      <c r="AU207" s="6" t="s">
        <v>81</v>
      </c>
    </row>
    <row r="208" spans="2:51" s="6" customFormat="1" ht="15.75" customHeight="1">
      <c r="B208" s="171"/>
      <c r="C208" s="172"/>
      <c r="D208" s="161" t="s">
        <v>149</v>
      </c>
      <c r="E208" s="172"/>
      <c r="F208" s="173" t="s">
        <v>402</v>
      </c>
      <c r="G208" s="172"/>
      <c r="H208" s="172"/>
      <c r="J208" s="172"/>
      <c r="K208" s="172"/>
      <c r="L208" s="174"/>
      <c r="M208" s="175"/>
      <c r="N208" s="172"/>
      <c r="O208" s="172"/>
      <c r="P208" s="172"/>
      <c r="Q208" s="172"/>
      <c r="R208" s="172"/>
      <c r="S208" s="172"/>
      <c r="T208" s="176"/>
      <c r="AT208" s="177" t="s">
        <v>149</v>
      </c>
      <c r="AU208" s="177" t="s">
        <v>81</v>
      </c>
      <c r="AV208" s="177" t="s">
        <v>20</v>
      </c>
      <c r="AW208" s="177" t="s">
        <v>115</v>
      </c>
      <c r="AX208" s="177" t="s">
        <v>73</v>
      </c>
      <c r="AY208" s="177" t="s">
        <v>137</v>
      </c>
    </row>
    <row r="209" spans="2:51" s="6" customFormat="1" ht="15.75" customHeight="1">
      <c r="B209" s="159"/>
      <c r="C209" s="160"/>
      <c r="D209" s="161" t="s">
        <v>149</v>
      </c>
      <c r="E209" s="160"/>
      <c r="F209" s="162" t="s">
        <v>403</v>
      </c>
      <c r="G209" s="160"/>
      <c r="H209" s="163">
        <v>205</v>
      </c>
      <c r="J209" s="160"/>
      <c r="K209" s="160"/>
      <c r="L209" s="164"/>
      <c r="M209" s="165"/>
      <c r="N209" s="160"/>
      <c r="O209" s="160"/>
      <c r="P209" s="160"/>
      <c r="Q209" s="160"/>
      <c r="R209" s="160"/>
      <c r="S209" s="160"/>
      <c r="T209" s="166"/>
      <c r="AT209" s="167" t="s">
        <v>149</v>
      </c>
      <c r="AU209" s="167" t="s">
        <v>81</v>
      </c>
      <c r="AV209" s="167" t="s">
        <v>81</v>
      </c>
      <c r="AW209" s="167" t="s">
        <v>115</v>
      </c>
      <c r="AX209" s="167" t="s">
        <v>73</v>
      </c>
      <c r="AY209" s="167" t="s">
        <v>137</v>
      </c>
    </row>
    <row r="210" spans="2:51" s="6" customFormat="1" ht="15.75" customHeight="1">
      <c r="B210" s="159"/>
      <c r="C210" s="160"/>
      <c r="D210" s="161" t="s">
        <v>149</v>
      </c>
      <c r="E210" s="160"/>
      <c r="F210" s="162" t="s">
        <v>404</v>
      </c>
      <c r="G210" s="160"/>
      <c r="H210" s="163">
        <v>428</v>
      </c>
      <c r="J210" s="160"/>
      <c r="K210" s="160"/>
      <c r="L210" s="164"/>
      <c r="M210" s="165"/>
      <c r="N210" s="160"/>
      <c r="O210" s="160"/>
      <c r="P210" s="160"/>
      <c r="Q210" s="160"/>
      <c r="R210" s="160"/>
      <c r="S210" s="160"/>
      <c r="T210" s="166"/>
      <c r="AT210" s="167" t="s">
        <v>149</v>
      </c>
      <c r="AU210" s="167" t="s">
        <v>81</v>
      </c>
      <c r="AV210" s="167" t="s">
        <v>81</v>
      </c>
      <c r="AW210" s="167" t="s">
        <v>115</v>
      </c>
      <c r="AX210" s="167" t="s">
        <v>73</v>
      </c>
      <c r="AY210" s="167" t="s">
        <v>137</v>
      </c>
    </row>
    <row r="211" spans="2:51" s="6" customFormat="1" ht="15.75" customHeight="1">
      <c r="B211" s="178"/>
      <c r="C211" s="179"/>
      <c r="D211" s="161" t="s">
        <v>149</v>
      </c>
      <c r="E211" s="179"/>
      <c r="F211" s="180" t="s">
        <v>240</v>
      </c>
      <c r="G211" s="179"/>
      <c r="H211" s="181">
        <v>633</v>
      </c>
      <c r="J211" s="179"/>
      <c r="K211" s="179"/>
      <c r="L211" s="182"/>
      <c r="M211" s="183"/>
      <c r="N211" s="179"/>
      <c r="O211" s="179"/>
      <c r="P211" s="179"/>
      <c r="Q211" s="179"/>
      <c r="R211" s="179"/>
      <c r="S211" s="179"/>
      <c r="T211" s="184"/>
      <c r="AT211" s="185" t="s">
        <v>149</v>
      </c>
      <c r="AU211" s="185" t="s">
        <v>81</v>
      </c>
      <c r="AV211" s="185" t="s">
        <v>162</v>
      </c>
      <c r="AW211" s="185" t="s">
        <v>115</v>
      </c>
      <c r="AX211" s="185" t="s">
        <v>20</v>
      </c>
      <c r="AY211" s="185" t="s">
        <v>137</v>
      </c>
    </row>
    <row r="212" spans="2:65" s="6" customFormat="1" ht="15.75" customHeight="1">
      <c r="B212" s="23"/>
      <c r="C212" s="145" t="s">
        <v>405</v>
      </c>
      <c r="D212" s="145" t="s">
        <v>140</v>
      </c>
      <c r="E212" s="146" t="s">
        <v>406</v>
      </c>
      <c r="F212" s="147" t="s">
        <v>407</v>
      </c>
      <c r="G212" s="148" t="s">
        <v>205</v>
      </c>
      <c r="H212" s="149">
        <v>125</v>
      </c>
      <c r="I212" s="150"/>
      <c r="J212" s="151">
        <f>ROUND($I$212*$H$212,2)</f>
        <v>0</v>
      </c>
      <c r="K212" s="147" t="s">
        <v>144</v>
      </c>
      <c r="L212" s="43"/>
      <c r="M212" s="152"/>
      <c r="N212" s="153" t="s">
        <v>44</v>
      </c>
      <c r="O212" s="24"/>
      <c r="P212" s="24"/>
      <c r="Q212" s="154">
        <v>0</v>
      </c>
      <c r="R212" s="154">
        <f>$Q$212*$H$212</f>
        <v>0</v>
      </c>
      <c r="S212" s="154">
        <v>0</v>
      </c>
      <c r="T212" s="155">
        <f>$S$212*$H$212</f>
        <v>0</v>
      </c>
      <c r="AR212" s="89" t="s">
        <v>162</v>
      </c>
      <c r="AT212" s="89" t="s">
        <v>140</v>
      </c>
      <c r="AU212" s="89" t="s">
        <v>81</v>
      </c>
      <c r="AY212" s="6" t="s">
        <v>137</v>
      </c>
      <c r="BE212" s="156">
        <f>IF($N$212="základní",$J$212,0)</f>
        <v>0</v>
      </c>
      <c r="BF212" s="156">
        <f>IF($N$212="snížená",$J$212,0)</f>
        <v>0</v>
      </c>
      <c r="BG212" s="156">
        <f>IF($N$212="zákl. přenesená",$J$212,0)</f>
        <v>0</v>
      </c>
      <c r="BH212" s="156">
        <f>IF($N$212="sníž. přenesená",$J$212,0)</f>
        <v>0</v>
      </c>
      <c r="BI212" s="156">
        <f>IF($N$212="nulová",$J$212,0)</f>
        <v>0</v>
      </c>
      <c r="BJ212" s="89" t="s">
        <v>20</v>
      </c>
      <c r="BK212" s="156">
        <f>ROUND($I$212*$H$212,2)</f>
        <v>0</v>
      </c>
      <c r="BL212" s="89" t="s">
        <v>162</v>
      </c>
      <c r="BM212" s="89" t="s">
        <v>408</v>
      </c>
    </row>
    <row r="213" spans="2:47" s="6" customFormat="1" ht="38.25" customHeight="1">
      <c r="B213" s="23"/>
      <c r="C213" s="24"/>
      <c r="D213" s="157" t="s">
        <v>147</v>
      </c>
      <c r="E213" s="24"/>
      <c r="F213" s="158" t="s">
        <v>409</v>
      </c>
      <c r="G213" s="24"/>
      <c r="H213" s="24"/>
      <c r="J213" s="24"/>
      <c r="K213" s="24"/>
      <c r="L213" s="43"/>
      <c r="M213" s="56"/>
      <c r="N213" s="24"/>
      <c r="O213" s="24"/>
      <c r="P213" s="24"/>
      <c r="Q213" s="24"/>
      <c r="R213" s="24"/>
      <c r="S213" s="24"/>
      <c r="T213" s="57"/>
      <c r="AT213" s="6" t="s">
        <v>147</v>
      </c>
      <c r="AU213" s="6" t="s">
        <v>81</v>
      </c>
    </row>
    <row r="214" spans="2:51" s="6" customFormat="1" ht="15.75" customHeight="1">
      <c r="B214" s="159"/>
      <c r="C214" s="160"/>
      <c r="D214" s="161" t="s">
        <v>149</v>
      </c>
      <c r="E214" s="160"/>
      <c r="F214" s="162" t="s">
        <v>410</v>
      </c>
      <c r="G214" s="160"/>
      <c r="H214" s="163">
        <v>125</v>
      </c>
      <c r="J214" s="160"/>
      <c r="K214" s="160"/>
      <c r="L214" s="164"/>
      <c r="M214" s="165"/>
      <c r="N214" s="160"/>
      <c r="O214" s="160"/>
      <c r="P214" s="160"/>
      <c r="Q214" s="160"/>
      <c r="R214" s="160"/>
      <c r="S214" s="160"/>
      <c r="T214" s="166"/>
      <c r="AT214" s="167" t="s">
        <v>149</v>
      </c>
      <c r="AU214" s="167" t="s">
        <v>81</v>
      </c>
      <c r="AV214" s="167" t="s">
        <v>81</v>
      </c>
      <c r="AW214" s="167" t="s">
        <v>115</v>
      </c>
      <c r="AX214" s="167" t="s">
        <v>20</v>
      </c>
      <c r="AY214" s="167" t="s">
        <v>137</v>
      </c>
    </row>
    <row r="215" spans="2:63" s="132" customFormat="1" ht="30.75" customHeight="1">
      <c r="B215" s="133"/>
      <c r="C215" s="134"/>
      <c r="D215" s="134" t="s">
        <v>72</v>
      </c>
      <c r="E215" s="143" t="s">
        <v>411</v>
      </c>
      <c r="F215" s="143" t="s">
        <v>412</v>
      </c>
      <c r="G215" s="134"/>
      <c r="H215" s="134"/>
      <c r="J215" s="144">
        <f>$BK$215</f>
        <v>0</v>
      </c>
      <c r="K215" s="134"/>
      <c r="L215" s="137"/>
      <c r="M215" s="138"/>
      <c r="N215" s="134"/>
      <c r="O215" s="134"/>
      <c r="P215" s="139">
        <f>SUM($P$216:$P$251)</f>
        <v>0</v>
      </c>
      <c r="Q215" s="134"/>
      <c r="R215" s="139">
        <f>SUM($R$216:$R$251)</f>
        <v>0</v>
      </c>
      <c r="S215" s="134"/>
      <c r="T215" s="140">
        <f>SUM($T$216:$T$251)</f>
        <v>0</v>
      </c>
      <c r="AR215" s="141" t="s">
        <v>20</v>
      </c>
      <c r="AT215" s="141" t="s">
        <v>72</v>
      </c>
      <c r="AU215" s="141" t="s">
        <v>20</v>
      </c>
      <c r="AY215" s="141" t="s">
        <v>137</v>
      </c>
      <c r="BK215" s="142">
        <f>SUM($BK$216:$BK$251)</f>
        <v>0</v>
      </c>
    </row>
    <row r="216" spans="2:65" s="6" customFormat="1" ht="15.75" customHeight="1">
      <c r="B216" s="23"/>
      <c r="C216" s="145" t="s">
        <v>413</v>
      </c>
      <c r="D216" s="145" t="s">
        <v>140</v>
      </c>
      <c r="E216" s="146" t="s">
        <v>414</v>
      </c>
      <c r="F216" s="147" t="s">
        <v>415</v>
      </c>
      <c r="G216" s="148" t="s">
        <v>326</v>
      </c>
      <c r="H216" s="149">
        <v>247.478</v>
      </c>
      <c r="I216" s="150"/>
      <c r="J216" s="151">
        <f>ROUND($I$216*$H$216,2)</f>
        <v>0</v>
      </c>
      <c r="K216" s="147" t="s">
        <v>144</v>
      </c>
      <c r="L216" s="43"/>
      <c r="M216" s="152"/>
      <c r="N216" s="153" t="s">
        <v>44</v>
      </c>
      <c r="O216" s="24"/>
      <c r="P216" s="24"/>
      <c r="Q216" s="154">
        <v>0</v>
      </c>
      <c r="R216" s="154">
        <f>$Q$216*$H$216</f>
        <v>0</v>
      </c>
      <c r="S216" s="154">
        <v>0</v>
      </c>
      <c r="T216" s="155">
        <f>$S$216*$H$216</f>
        <v>0</v>
      </c>
      <c r="AR216" s="89" t="s">
        <v>162</v>
      </c>
      <c r="AT216" s="89" t="s">
        <v>140</v>
      </c>
      <c r="AU216" s="89" t="s">
        <v>81</v>
      </c>
      <c r="AY216" s="6" t="s">
        <v>137</v>
      </c>
      <c r="BE216" s="156">
        <f>IF($N$216="základní",$J$216,0)</f>
        <v>0</v>
      </c>
      <c r="BF216" s="156">
        <f>IF($N$216="snížená",$J$216,0)</f>
        <v>0</v>
      </c>
      <c r="BG216" s="156">
        <f>IF($N$216="zákl. přenesená",$J$216,0)</f>
        <v>0</v>
      </c>
      <c r="BH216" s="156">
        <f>IF($N$216="sníž. přenesená",$J$216,0)</f>
        <v>0</v>
      </c>
      <c r="BI216" s="156">
        <f>IF($N$216="nulová",$J$216,0)</f>
        <v>0</v>
      </c>
      <c r="BJ216" s="89" t="s">
        <v>20</v>
      </c>
      <c r="BK216" s="156">
        <f>ROUND($I$216*$H$216,2)</f>
        <v>0</v>
      </c>
      <c r="BL216" s="89" t="s">
        <v>162</v>
      </c>
      <c r="BM216" s="89" t="s">
        <v>416</v>
      </c>
    </row>
    <row r="217" spans="2:47" s="6" customFormat="1" ht="16.5" customHeight="1">
      <c r="B217" s="23"/>
      <c r="C217" s="24"/>
      <c r="D217" s="157" t="s">
        <v>147</v>
      </c>
      <c r="E217" s="24"/>
      <c r="F217" s="158" t="s">
        <v>417</v>
      </c>
      <c r="G217" s="24"/>
      <c r="H217" s="24"/>
      <c r="J217" s="24"/>
      <c r="K217" s="24"/>
      <c r="L217" s="43"/>
      <c r="M217" s="56"/>
      <c r="N217" s="24"/>
      <c r="O217" s="24"/>
      <c r="P217" s="24"/>
      <c r="Q217" s="24"/>
      <c r="R217" s="24"/>
      <c r="S217" s="24"/>
      <c r="T217" s="57"/>
      <c r="AT217" s="6" t="s">
        <v>147</v>
      </c>
      <c r="AU217" s="6" t="s">
        <v>81</v>
      </c>
    </row>
    <row r="218" spans="2:51" s="6" customFormat="1" ht="15.75" customHeight="1">
      <c r="B218" s="159"/>
      <c r="C218" s="160"/>
      <c r="D218" s="161" t="s">
        <v>149</v>
      </c>
      <c r="E218" s="160"/>
      <c r="F218" s="162" t="s">
        <v>418</v>
      </c>
      <c r="G218" s="160"/>
      <c r="H218" s="163">
        <v>14.3</v>
      </c>
      <c r="J218" s="160"/>
      <c r="K218" s="160"/>
      <c r="L218" s="164"/>
      <c r="M218" s="165"/>
      <c r="N218" s="160"/>
      <c r="O218" s="160"/>
      <c r="P218" s="160"/>
      <c r="Q218" s="160"/>
      <c r="R218" s="160"/>
      <c r="S218" s="160"/>
      <c r="T218" s="166"/>
      <c r="AT218" s="167" t="s">
        <v>149</v>
      </c>
      <c r="AU218" s="167" t="s">
        <v>81</v>
      </c>
      <c r="AV218" s="167" t="s">
        <v>81</v>
      </c>
      <c r="AW218" s="167" t="s">
        <v>115</v>
      </c>
      <c r="AX218" s="167" t="s">
        <v>73</v>
      </c>
      <c r="AY218" s="167" t="s">
        <v>137</v>
      </c>
    </row>
    <row r="219" spans="2:51" s="6" customFormat="1" ht="15.75" customHeight="1">
      <c r="B219" s="159"/>
      <c r="C219" s="160"/>
      <c r="D219" s="161" t="s">
        <v>149</v>
      </c>
      <c r="E219" s="160"/>
      <c r="F219" s="162" t="s">
        <v>419</v>
      </c>
      <c r="G219" s="160"/>
      <c r="H219" s="163">
        <v>113.405</v>
      </c>
      <c r="J219" s="160"/>
      <c r="K219" s="160"/>
      <c r="L219" s="164"/>
      <c r="M219" s="165"/>
      <c r="N219" s="160"/>
      <c r="O219" s="160"/>
      <c r="P219" s="160"/>
      <c r="Q219" s="160"/>
      <c r="R219" s="160"/>
      <c r="S219" s="160"/>
      <c r="T219" s="166"/>
      <c r="AT219" s="167" t="s">
        <v>149</v>
      </c>
      <c r="AU219" s="167" t="s">
        <v>81</v>
      </c>
      <c r="AV219" s="167" t="s">
        <v>81</v>
      </c>
      <c r="AW219" s="167" t="s">
        <v>115</v>
      </c>
      <c r="AX219" s="167" t="s">
        <v>73</v>
      </c>
      <c r="AY219" s="167" t="s">
        <v>137</v>
      </c>
    </row>
    <row r="220" spans="2:51" s="6" customFormat="1" ht="15.75" customHeight="1">
      <c r="B220" s="159"/>
      <c r="C220" s="160"/>
      <c r="D220" s="161" t="s">
        <v>149</v>
      </c>
      <c r="E220" s="160"/>
      <c r="F220" s="162" t="s">
        <v>420</v>
      </c>
      <c r="G220" s="160"/>
      <c r="H220" s="163">
        <v>110.953</v>
      </c>
      <c r="J220" s="160"/>
      <c r="K220" s="160"/>
      <c r="L220" s="164"/>
      <c r="M220" s="165"/>
      <c r="N220" s="160"/>
      <c r="O220" s="160"/>
      <c r="P220" s="160"/>
      <c r="Q220" s="160"/>
      <c r="R220" s="160"/>
      <c r="S220" s="160"/>
      <c r="T220" s="166"/>
      <c r="AT220" s="167" t="s">
        <v>149</v>
      </c>
      <c r="AU220" s="167" t="s">
        <v>81</v>
      </c>
      <c r="AV220" s="167" t="s">
        <v>81</v>
      </c>
      <c r="AW220" s="167" t="s">
        <v>115</v>
      </c>
      <c r="AX220" s="167" t="s">
        <v>73</v>
      </c>
      <c r="AY220" s="167" t="s">
        <v>137</v>
      </c>
    </row>
    <row r="221" spans="2:51" s="6" customFormat="1" ht="15.75" customHeight="1">
      <c r="B221" s="159"/>
      <c r="C221" s="160"/>
      <c r="D221" s="161" t="s">
        <v>149</v>
      </c>
      <c r="E221" s="160"/>
      <c r="F221" s="162" t="s">
        <v>421</v>
      </c>
      <c r="G221" s="160"/>
      <c r="H221" s="163">
        <v>8.82</v>
      </c>
      <c r="J221" s="160"/>
      <c r="K221" s="160"/>
      <c r="L221" s="164"/>
      <c r="M221" s="165"/>
      <c r="N221" s="160"/>
      <c r="O221" s="160"/>
      <c r="P221" s="160"/>
      <c r="Q221" s="160"/>
      <c r="R221" s="160"/>
      <c r="S221" s="160"/>
      <c r="T221" s="166"/>
      <c r="AT221" s="167" t="s">
        <v>149</v>
      </c>
      <c r="AU221" s="167" t="s">
        <v>81</v>
      </c>
      <c r="AV221" s="167" t="s">
        <v>81</v>
      </c>
      <c r="AW221" s="167" t="s">
        <v>115</v>
      </c>
      <c r="AX221" s="167" t="s">
        <v>73</v>
      </c>
      <c r="AY221" s="167" t="s">
        <v>137</v>
      </c>
    </row>
    <row r="222" spans="2:51" s="6" customFormat="1" ht="15.75" customHeight="1">
      <c r="B222" s="178"/>
      <c r="C222" s="179"/>
      <c r="D222" s="161" t="s">
        <v>149</v>
      </c>
      <c r="E222" s="179"/>
      <c r="F222" s="180" t="s">
        <v>240</v>
      </c>
      <c r="G222" s="179"/>
      <c r="H222" s="181">
        <v>247.478</v>
      </c>
      <c r="J222" s="179"/>
      <c r="K222" s="179"/>
      <c r="L222" s="182"/>
      <c r="M222" s="183"/>
      <c r="N222" s="179"/>
      <c r="O222" s="179"/>
      <c r="P222" s="179"/>
      <c r="Q222" s="179"/>
      <c r="R222" s="179"/>
      <c r="S222" s="179"/>
      <c r="T222" s="184"/>
      <c r="AT222" s="185" t="s">
        <v>149</v>
      </c>
      <c r="AU222" s="185" t="s">
        <v>81</v>
      </c>
      <c r="AV222" s="185" t="s">
        <v>162</v>
      </c>
      <c r="AW222" s="185" t="s">
        <v>115</v>
      </c>
      <c r="AX222" s="185" t="s">
        <v>20</v>
      </c>
      <c r="AY222" s="185" t="s">
        <v>137</v>
      </c>
    </row>
    <row r="223" spans="2:65" s="6" customFormat="1" ht="15.75" customHeight="1">
      <c r="B223" s="23"/>
      <c r="C223" s="145" t="s">
        <v>422</v>
      </c>
      <c r="D223" s="145" t="s">
        <v>140</v>
      </c>
      <c r="E223" s="146" t="s">
        <v>423</v>
      </c>
      <c r="F223" s="147" t="s">
        <v>424</v>
      </c>
      <c r="G223" s="148" t="s">
        <v>326</v>
      </c>
      <c r="H223" s="149">
        <v>5095.173</v>
      </c>
      <c r="I223" s="150"/>
      <c r="J223" s="151">
        <f>ROUND($I$223*$H$223,2)</f>
        <v>0</v>
      </c>
      <c r="K223" s="147" t="s">
        <v>144</v>
      </c>
      <c r="L223" s="43"/>
      <c r="M223" s="152"/>
      <c r="N223" s="153" t="s">
        <v>44</v>
      </c>
      <c r="O223" s="24"/>
      <c r="P223" s="24"/>
      <c r="Q223" s="154">
        <v>0</v>
      </c>
      <c r="R223" s="154">
        <f>$Q$223*$H$223</f>
        <v>0</v>
      </c>
      <c r="S223" s="154">
        <v>0</v>
      </c>
      <c r="T223" s="155">
        <f>$S$223*$H$223</f>
        <v>0</v>
      </c>
      <c r="AR223" s="89" t="s">
        <v>162</v>
      </c>
      <c r="AT223" s="89" t="s">
        <v>140</v>
      </c>
      <c r="AU223" s="89" t="s">
        <v>81</v>
      </c>
      <c r="AY223" s="6" t="s">
        <v>137</v>
      </c>
      <c r="BE223" s="156">
        <f>IF($N$223="základní",$J$223,0)</f>
        <v>0</v>
      </c>
      <c r="BF223" s="156">
        <f>IF($N$223="snížená",$J$223,0)</f>
        <v>0</v>
      </c>
      <c r="BG223" s="156">
        <f>IF($N$223="zákl. přenesená",$J$223,0)</f>
        <v>0</v>
      </c>
      <c r="BH223" s="156">
        <f>IF($N$223="sníž. přenesená",$J$223,0)</f>
        <v>0</v>
      </c>
      <c r="BI223" s="156">
        <f>IF($N$223="nulová",$J$223,0)</f>
        <v>0</v>
      </c>
      <c r="BJ223" s="89" t="s">
        <v>20</v>
      </c>
      <c r="BK223" s="156">
        <f>ROUND($I$223*$H$223,2)</f>
        <v>0</v>
      </c>
      <c r="BL223" s="89" t="s">
        <v>162</v>
      </c>
      <c r="BM223" s="89" t="s">
        <v>425</v>
      </c>
    </row>
    <row r="224" spans="2:47" s="6" customFormat="1" ht="27" customHeight="1">
      <c r="B224" s="23"/>
      <c r="C224" s="24"/>
      <c r="D224" s="157" t="s">
        <v>147</v>
      </c>
      <c r="E224" s="24"/>
      <c r="F224" s="158" t="s">
        <v>426</v>
      </c>
      <c r="G224" s="24"/>
      <c r="H224" s="24"/>
      <c r="J224" s="24"/>
      <c r="K224" s="24"/>
      <c r="L224" s="43"/>
      <c r="M224" s="56"/>
      <c r="N224" s="24"/>
      <c r="O224" s="24"/>
      <c r="P224" s="24"/>
      <c r="Q224" s="24"/>
      <c r="R224" s="24"/>
      <c r="S224" s="24"/>
      <c r="T224" s="57"/>
      <c r="AT224" s="6" t="s">
        <v>147</v>
      </c>
      <c r="AU224" s="6" t="s">
        <v>81</v>
      </c>
    </row>
    <row r="225" spans="2:51" s="6" customFormat="1" ht="15.75" customHeight="1">
      <c r="B225" s="159"/>
      <c r="C225" s="160"/>
      <c r="D225" s="161" t="s">
        <v>149</v>
      </c>
      <c r="E225" s="160"/>
      <c r="F225" s="162" t="s">
        <v>427</v>
      </c>
      <c r="G225" s="160"/>
      <c r="H225" s="163">
        <v>57.2</v>
      </c>
      <c r="J225" s="160"/>
      <c r="K225" s="160"/>
      <c r="L225" s="164"/>
      <c r="M225" s="165"/>
      <c r="N225" s="160"/>
      <c r="O225" s="160"/>
      <c r="P225" s="160"/>
      <c r="Q225" s="160"/>
      <c r="R225" s="160"/>
      <c r="S225" s="160"/>
      <c r="T225" s="166"/>
      <c r="AT225" s="167" t="s">
        <v>149</v>
      </c>
      <c r="AU225" s="167" t="s">
        <v>81</v>
      </c>
      <c r="AV225" s="167" t="s">
        <v>81</v>
      </c>
      <c r="AW225" s="167" t="s">
        <v>115</v>
      </c>
      <c r="AX225" s="167" t="s">
        <v>73</v>
      </c>
      <c r="AY225" s="167" t="s">
        <v>137</v>
      </c>
    </row>
    <row r="226" spans="2:51" s="6" customFormat="1" ht="15.75" customHeight="1">
      <c r="B226" s="159"/>
      <c r="C226" s="160"/>
      <c r="D226" s="161" t="s">
        <v>149</v>
      </c>
      <c r="E226" s="160"/>
      <c r="F226" s="162" t="s">
        <v>428</v>
      </c>
      <c r="G226" s="160"/>
      <c r="H226" s="163">
        <v>453.62</v>
      </c>
      <c r="J226" s="160"/>
      <c r="K226" s="160"/>
      <c r="L226" s="164"/>
      <c r="M226" s="165"/>
      <c r="N226" s="160"/>
      <c r="O226" s="160"/>
      <c r="P226" s="160"/>
      <c r="Q226" s="160"/>
      <c r="R226" s="160"/>
      <c r="S226" s="160"/>
      <c r="T226" s="166"/>
      <c r="AT226" s="167" t="s">
        <v>149</v>
      </c>
      <c r="AU226" s="167" t="s">
        <v>81</v>
      </c>
      <c r="AV226" s="167" t="s">
        <v>81</v>
      </c>
      <c r="AW226" s="167" t="s">
        <v>115</v>
      </c>
      <c r="AX226" s="167" t="s">
        <v>73</v>
      </c>
      <c r="AY226" s="167" t="s">
        <v>137</v>
      </c>
    </row>
    <row r="227" spans="2:51" s="6" customFormat="1" ht="15.75" customHeight="1">
      <c r="B227" s="159"/>
      <c r="C227" s="160"/>
      <c r="D227" s="161" t="s">
        <v>149</v>
      </c>
      <c r="E227" s="160"/>
      <c r="F227" s="162" t="s">
        <v>429</v>
      </c>
      <c r="G227" s="160"/>
      <c r="H227" s="163">
        <v>4549.073</v>
      </c>
      <c r="J227" s="160"/>
      <c r="K227" s="160"/>
      <c r="L227" s="164"/>
      <c r="M227" s="165"/>
      <c r="N227" s="160"/>
      <c r="O227" s="160"/>
      <c r="P227" s="160"/>
      <c r="Q227" s="160"/>
      <c r="R227" s="160"/>
      <c r="S227" s="160"/>
      <c r="T227" s="166"/>
      <c r="AT227" s="167" t="s">
        <v>149</v>
      </c>
      <c r="AU227" s="167" t="s">
        <v>81</v>
      </c>
      <c r="AV227" s="167" t="s">
        <v>81</v>
      </c>
      <c r="AW227" s="167" t="s">
        <v>115</v>
      </c>
      <c r="AX227" s="167" t="s">
        <v>73</v>
      </c>
      <c r="AY227" s="167" t="s">
        <v>137</v>
      </c>
    </row>
    <row r="228" spans="2:51" s="6" customFormat="1" ht="15.75" customHeight="1">
      <c r="B228" s="159"/>
      <c r="C228" s="160"/>
      <c r="D228" s="161" t="s">
        <v>149</v>
      </c>
      <c r="E228" s="160"/>
      <c r="F228" s="162" t="s">
        <v>430</v>
      </c>
      <c r="G228" s="160"/>
      <c r="H228" s="163">
        <v>35.28</v>
      </c>
      <c r="J228" s="160"/>
      <c r="K228" s="160"/>
      <c r="L228" s="164"/>
      <c r="M228" s="165"/>
      <c r="N228" s="160"/>
      <c r="O228" s="160"/>
      <c r="P228" s="160"/>
      <c r="Q228" s="160"/>
      <c r="R228" s="160"/>
      <c r="S228" s="160"/>
      <c r="T228" s="166"/>
      <c r="AT228" s="167" t="s">
        <v>149</v>
      </c>
      <c r="AU228" s="167" t="s">
        <v>81</v>
      </c>
      <c r="AV228" s="167" t="s">
        <v>81</v>
      </c>
      <c r="AW228" s="167" t="s">
        <v>115</v>
      </c>
      <c r="AX228" s="167" t="s">
        <v>73</v>
      </c>
      <c r="AY228" s="167" t="s">
        <v>137</v>
      </c>
    </row>
    <row r="229" spans="2:51" s="6" customFormat="1" ht="15.75" customHeight="1">
      <c r="B229" s="178"/>
      <c r="C229" s="179"/>
      <c r="D229" s="161" t="s">
        <v>149</v>
      </c>
      <c r="E229" s="179"/>
      <c r="F229" s="180" t="s">
        <v>240</v>
      </c>
      <c r="G229" s="179"/>
      <c r="H229" s="181">
        <v>5095.173</v>
      </c>
      <c r="J229" s="179"/>
      <c r="K229" s="179"/>
      <c r="L229" s="182"/>
      <c r="M229" s="183"/>
      <c r="N229" s="179"/>
      <c r="O229" s="179"/>
      <c r="P229" s="179"/>
      <c r="Q229" s="179"/>
      <c r="R229" s="179"/>
      <c r="S229" s="179"/>
      <c r="T229" s="184"/>
      <c r="AT229" s="185" t="s">
        <v>149</v>
      </c>
      <c r="AU229" s="185" t="s">
        <v>81</v>
      </c>
      <c r="AV229" s="185" t="s">
        <v>162</v>
      </c>
      <c r="AW229" s="185" t="s">
        <v>115</v>
      </c>
      <c r="AX229" s="185" t="s">
        <v>20</v>
      </c>
      <c r="AY229" s="185" t="s">
        <v>137</v>
      </c>
    </row>
    <row r="230" spans="2:65" s="6" customFormat="1" ht="15.75" customHeight="1">
      <c r="B230" s="23"/>
      <c r="C230" s="145" t="s">
        <v>431</v>
      </c>
      <c r="D230" s="145" t="s">
        <v>140</v>
      </c>
      <c r="E230" s="146" t="s">
        <v>432</v>
      </c>
      <c r="F230" s="147" t="s">
        <v>433</v>
      </c>
      <c r="G230" s="148" t="s">
        <v>326</v>
      </c>
      <c r="H230" s="149">
        <v>0.656</v>
      </c>
      <c r="I230" s="150"/>
      <c r="J230" s="151">
        <f>ROUND($I$230*$H$230,2)</f>
        <v>0</v>
      </c>
      <c r="K230" s="147" t="s">
        <v>144</v>
      </c>
      <c r="L230" s="43"/>
      <c r="M230" s="152"/>
      <c r="N230" s="153" t="s">
        <v>44</v>
      </c>
      <c r="O230" s="24"/>
      <c r="P230" s="24"/>
      <c r="Q230" s="154">
        <v>0</v>
      </c>
      <c r="R230" s="154">
        <f>$Q$230*$H$230</f>
        <v>0</v>
      </c>
      <c r="S230" s="154">
        <v>0</v>
      </c>
      <c r="T230" s="155">
        <f>$S$230*$H$230</f>
        <v>0</v>
      </c>
      <c r="AR230" s="89" t="s">
        <v>162</v>
      </c>
      <c r="AT230" s="89" t="s">
        <v>140</v>
      </c>
      <c r="AU230" s="89" t="s">
        <v>81</v>
      </c>
      <c r="AY230" s="6" t="s">
        <v>137</v>
      </c>
      <c r="BE230" s="156">
        <f>IF($N$230="základní",$J$230,0)</f>
        <v>0</v>
      </c>
      <c r="BF230" s="156">
        <f>IF($N$230="snížená",$J$230,0)</f>
        <v>0</v>
      </c>
      <c r="BG230" s="156">
        <f>IF($N$230="zákl. přenesená",$J$230,0)</f>
        <v>0</v>
      </c>
      <c r="BH230" s="156">
        <f>IF($N$230="sníž. přenesená",$J$230,0)</f>
        <v>0</v>
      </c>
      <c r="BI230" s="156">
        <f>IF($N$230="nulová",$J$230,0)</f>
        <v>0</v>
      </c>
      <c r="BJ230" s="89" t="s">
        <v>20</v>
      </c>
      <c r="BK230" s="156">
        <f>ROUND($I$230*$H$230,2)</f>
        <v>0</v>
      </c>
      <c r="BL230" s="89" t="s">
        <v>162</v>
      </c>
      <c r="BM230" s="89" t="s">
        <v>434</v>
      </c>
    </row>
    <row r="231" spans="2:47" s="6" customFormat="1" ht="16.5" customHeight="1">
      <c r="B231" s="23"/>
      <c r="C231" s="24"/>
      <c r="D231" s="157" t="s">
        <v>147</v>
      </c>
      <c r="E231" s="24"/>
      <c r="F231" s="158" t="s">
        <v>435</v>
      </c>
      <c r="G231" s="24"/>
      <c r="H231" s="24"/>
      <c r="J231" s="24"/>
      <c r="K231" s="24"/>
      <c r="L231" s="43"/>
      <c r="M231" s="56"/>
      <c r="N231" s="24"/>
      <c r="O231" s="24"/>
      <c r="P231" s="24"/>
      <c r="Q231" s="24"/>
      <c r="R231" s="24"/>
      <c r="S231" s="24"/>
      <c r="T231" s="57"/>
      <c r="AT231" s="6" t="s">
        <v>147</v>
      </c>
      <c r="AU231" s="6" t="s">
        <v>81</v>
      </c>
    </row>
    <row r="232" spans="2:51" s="6" customFormat="1" ht="15.75" customHeight="1">
      <c r="B232" s="159"/>
      <c r="C232" s="160"/>
      <c r="D232" s="161" t="s">
        <v>149</v>
      </c>
      <c r="E232" s="160"/>
      <c r="F232" s="162" t="s">
        <v>436</v>
      </c>
      <c r="G232" s="160"/>
      <c r="H232" s="163">
        <v>0.656</v>
      </c>
      <c r="J232" s="160"/>
      <c r="K232" s="160"/>
      <c r="L232" s="164"/>
      <c r="M232" s="165"/>
      <c r="N232" s="160"/>
      <c r="O232" s="160"/>
      <c r="P232" s="160"/>
      <c r="Q232" s="160"/>
      <c r="R232" s="160"/>
      <c r="S232" s="160"/>
      <c r="T232" s="166"/>
      <c r="AT232" s="167" t="s">
        <v>149</v>
      </c>
      <c r="AU232" s="167" t="s">
        <v>81</v>
      </c>
      <c r="AV232" s="167" t="s">
        <v>81</v>
      </c>
      <c r="AW232" s="167" t="s">
        <v>115</v>
      </c>
      <c r="AX232" s="167" t="s">
        <v>20</v>
      </c>
      <c r="AY232" s="167" t="s">
        <v>137</v>
      </c>
    </row>
    <row r="233" spans="2:65" s="6" customFormat="1" ht="15.75" customHeight="1">
      <c r="B233" s="23"/>
      <c r="C233" s="145" t="s">
        <v>437</v>
      </c>
      <c r="D233" s="145" t="s">
        <v>140</v>
      </c>
      <c r="E233" s="146" t="s">
        <v>438</v>
      </c>
      <c r="F233" s="147" t="s">
        <v>439</v>
      </c>
      <c r="G233" s="148" t="s">
        <v>326</v>
      </c>
      <c r="H233" s="149">
        <v>2.624</v>
      </c>
      <c r="I233" s="150"/>
      <c r="J233" s="151">
        <f>ROUND($I$233*$H$233,2)</f>
        <v>0</v>
      </c>
      <c r="K233" s="147" t="s">
        <v>144</v>
      </c>
      <c r="L233" s="43"/>
      <c r="M233" s="152"/>
      <c r="N233" s="153" t="s">
        <v>44</v>
      </c>
      <c r="O233" s="24"/>
      <c r="P233" s="24"/>
      <c r="Q233" s="154">
        <v>0</v>
      </c>
      <c r="R233" s="154">
        <f>$Q$233*$H$233</f>
        <v>0</v>
      </c>
      <c r="S233" s="154">
        <v>0</v>
      </c>
      <c r="T233" s="155">
        <f>$S$233*$H$233</f>
        <v>0</v>
      </c>
      <c r="AR233" s="89" t="s">
        <v>162</v>
      </c>
      <c r="AT233" s="89" t="s">
        <v>140</v>
      </c>
      <c r="AU233" s="89" t="s">
        <v>81</v>
      </c>
      <c r="AY233" s="6" t="s">
        <v>137</v>
      </c>
      <c r="BE233" s="156">
        <f>IF($N$233="základní",$J$233,0)</f>
        <v>0</v>
      </c>
      <c r="BF233" s="156">
        <f>IF($N$233="snížená",$J$233,0)</f>
        <v>0</v>
      </c>
      <c r="BG233" s="156">
        <f>IF($N$233="zákl. přenesená",$J$233,0)</f>
        <v>0</v>
      </c>
      <c r="BH233" s="156">
        <f>IF($N$233="sníž. přenesená",$J$233,0)</f>
        <v>0</v>
      </c>
      <c r="BI233" s="156">
        <f>IF($N$233="nulová",$J$233,0)</f>
        <v>0</v>
      </c>
      <c r="BJ233" s="89" t="s">
        <v>20</v>
      </c>
      <c r="BK233" s="156">
        <f>ROUND($I$233*$H$233,2)</f>
        <v>0</v>
      </c>
      <c r="BL233" s="89" t="s">
        <v>162</v>
      </c>
      <c r="BM233" s="89" t="s">
        <v>440</v>
      </c>
    </row>
    <row r="234" spans="2:47" s="6" customFormat="1" ht="27" customHeight="1">
      <c r="B234" s="23"/>
      <c r="C234" s="24"/>
      <c r="D234" s="157" t="s">
        <v>147</v>
      </c>
      <c r="E234" s="24"/>
      <c r="F234" s="158" t="s">
        <v>441</v>
      </c>
      <c r="G234" s="24"/>
      <c r="H234" s="24"/>
      <c r="J234" s="24"/>
      <c r="K234" s="24"/>
      <c r="L234" s="43"/>
      <c r="M234" s="56"/>
      <c r="N234" s="24"/>
      <c r="O234" s="24"/>
      <c r="P234" s="24"/>
      <c r="Q234" s="24"/>
      <c r="R234" s="24"/>
      <c r="S234" s="24"/>
      <c r="T234" s="57"/>
      <c r="AT234" s="6" t="s">
        <v>147</v>
      </c>
      <c r="AU234" s="6" t="s">
        <v>81</v>
      </c>
    </row>
    <row r="235" spans="2:51" s="6" customFormat="1" ht="15.75" customHeight="1">
      <c r="B235" s="159"/>
      <c r="C235" s="160"/>
      <c r="D235" s="161" t="s">
        <v>149</v>
      </c>
      <c r="E235" s="160"/>
      <c r="F235" s="162" t="s">
        <v>442</v>
      </c>
      <c r="G235" s="160"/>
      <c r="H235" s="163">
        <v>2.624</v>
      </c>
      <c r="J235" s="160"/>
      <c r="K235" s="160"/>
      <c r="L235" s="164"/>
      <c r="M235" s="165"/>
      <c r="N235" s="160"/>
      <c r="O235" s="160"/>
      <c r="P235" s="160"/>
      <c r="Q235" s="160"/>
      <c r="R235" s="160"/>
      <c r="S235" s="160"/>
      <c r="T235" s="166"/>
      <c r="AT235" s="167" t="s">
        <v>149</v>
      </c>
      <c r="AU235" s="167" t="s">
        <v>81</v>
      </c>
      <c r="AV235" s="167" t="s">
        <v>81</v>
      </c>
      <c r="AW235" s="167" t="s">
        <v>115</v>
      </c>
      <c r="AX235" s="167" t="s">
        <v>20</v>
      </c>
      <c r="AY235" s="167" t="s">
        <v>137</v>
      </c>
    </row>
    <row r="236" spans="2:65" s="6" customFormat="1" ht="15.75" customHeight="1">
      <c r="B236" s="23"/>
      <c r="C236" s="145" t="s">
        <v>443</v>
      </c>
      <c r="D236" s="145" t="s">
        <v>140</v>
      </c>
      <c r="E236" s="146" t="s">
        <v>444</v>
      </c>
      <c r="F236" s="147" t="s">
        <v>445</v>
      </c>
      <c r="G236" s="148" t="s">
        <v>326</v>
      </c>
      <c r="H236" s="149">
        <v>0.328</v>
      </c>
      <c r="I236" s="150"/>
      <c r="J236" s="151">
        <f>ROUND($I$236*$H$236,2)</f>
        <v>0</v>
      </c>
      <c r="K236" s="147" t="s">
        <v>144</v>
      </c>
      <c r="L236" s="43"/>
      <c r="M236" s="152"/>
      <c r="N236" s="153" t="s">
        <v>44</v>
      </c>
      <c r="O236" s="24"/>
      <c r="P236" s="24"/>
      <c r="Q236" s="154">
        <v>0</v>
      </c>
      <c r="R236" s="154">
        <f>$Q$236*$H$236</f>
        <v>0</v>
      </c>
      <c r="S236" s="154">
        <v>0</v>
      </c>
      <c r="T236" s="155">
        <f>$S$236*$H$236</f>
        <v>0</v>
      </c>
      <c r="AR236" s="89" t="s">
        <v>162</v>
      </c>
      <c r="AT236" s="89" t="s">
        <v>140</v>
      </c>
      <c r="AU236" s="89" t="s">
        <v>81</v>
      </c>
      <c r="AY236" s="6" t="s">
        <v>137</v>
      </c>
      <c r="BE236" s="156">
        <f>IF($N$236="základní",$J$236,0)</f>
        <v>0</v>
      </c>
      <c r="BF236" s="156">
        <f>IF($N$236="snížená",$J$236,0)</f>
        <v>0</v>
      </c>
      <c r="BG236" s="156">
        <f>IF($N$236="zákl. přenesená",$J$236,0)</f>
        <v>0</v>
      </c>
      <c r="BH236" s="156">
        <f>IF($N$236="sníž. přenesená",$J$236,0)</f>
        <v>0</v>
      </c>
      <c r="BI236" s="156">
        <f>IF($N$236="nulová",$J$236,0)</f>
        <v>0</v>
      </c>
      <c r="BJ236" s="89" t="s">
        <v>20</v>
      </c>
      <c r="BK236" s="156">
        <f>ROUND($I$236*$H$236,2)</f>
        <v>0</v>
      </c>
      <c r="BL236" s="89" t="s">
        <v>162</v>
      </c>
      <c r="BM236" s="89" t="s">
        <v>446</v>
      </c>
    </row>
    <row r="237" spans="2:47" s="6" customFormat="1" ht="16.5" customHeight="1">
      <c r="B237" s="23"/>
      <c r="C237" s="24"/>
      <c r="D237" s="157" t="s">
        <v>147</v>
      </c>
      <c r="E237" s="24"/>
      <c r="F237" s="158" t="s">
        <v>447</v>
      </c>
      <c r="G237" s="24"/>
      <c r="H237" s="24"/>
      <c r="J237" s="24"/>
      <c r="K237" s="24"/>
      <c r="L237" s="43"/>
      <c r="M237" s="56"/>
      <c r="N237" s="24"/>
      <c r="O237" s="24"/>
      <c r="P237" s="24"/>
      <c r="Q237" s="24"/>
      <c r="R237" s="24"/>
      <c r="S237" s="24"/>
      <c r="T237" s="57"/>
      <c r="AT237" s="6" t="s">
        <v>147</v>
      </c>
      <c r="AU237" s="6" t="s">
        <v>81</v>
      </c>
    </row>
    <row r="238" spans="2:51" s="6" customFormat="1" ht="15.75" customHeight="1">
      <c r="B238" s="159"/>
      <c r="C238" s="160"/>
      <c r="D238" s="161" t="s">
        <v>149</v>
      </c>
      <c r="E238" s="160"/>
      <c r="F238" s="162" t="s">
        <v>448</v>
      </c>
      <c r="G238" s="160"/>
      <c r="H238" s="163">
        <v>0.328</v>
      </c>
      <c r="J238" s="160"/>
      <c r="K238" s="160"/>
      <c r="L238" s="164"/>
      <c r="M238" s="165"/>
      <c r="N238" s="160"/>
      <c r="O238" s="160"/>
      <c r="P238" s="160"/>
      <c r="Q238" s="160"/>
      <c r="R238" s="160"/>
      <c r="S238" s="160"/>
      <c r="T238" s="166"/>
      <c r="AT238" s="167" t="s">
        <v>149</v>
      </c>
      <c r="AU238" s="167" t="s">
        <v>81</v>
      </c>
      <c r="AV238" s="167" t="s">
        <v>81</v>
      </c>
      <c r="AW238" s="167" t="s">
        <v>115</v>
      </c>
      <c r="AX238" s="167" t="s">
        <v>20</v>
      </c>
      <c r="AY238" s="167" t="s">
        <v>137</v>
      </c>
    </row>
    <row r="239" spans="2:65" s="6" customFormat="1" ht="15.75" customHeight="1">
      <c r="B239" s="23"/>
      <c r="C239" s="145" t="s">
        <v>449</v>
      </c>
      <c r="D239" s="145" t="s">
        <v>140</v>
      </c>
      <c r="E239" s="146" t="s">
        <v>450</v>
      </c>
      <c r="F239" s="147" t="s">
        <v>451</v>
      </c>
      <c r="G239" s="148" t="s">
        <v>326</v>
      </c>
      <c r="H239" s="149">
        <v>127.705</v>
      </c>
      <c r="I239" s="150"/>
      <c r="J239" s="151">
        <f>ROUND($I$239*$H$239,2)</f>
        <v>0</v>
      </c>
      <c r="K239" s="147" t="s">
        <v>144</v>
      </c>
      <c r="L239" s="43"/>
      <c r="M239" s="152"/>
      <c r="N239" s="153" t="s">
        <v>44</v>
      </c>
      <c r="O239" s="24"/>
      <c r="P239" s="24"/>
      <c r="Q239" s="154">
        <v>0</v>
      </c>
      <c r="R239" s="154">
        <f>$Q$239*$H$239</f>
        <v>0</v>
      </c>
      <c r="S239" s="154">
        <v>0</v>
      </c>
      <c r="T239" s="155">
        <f>$S$239*$H$239</f>
        <v>0</v>
      </c>
      <c r="AR239" s="89" t="s">
        <v>162</v>
      </c>
      <c r="AT239" s="89" t="s">
        <v>140</v>
      </c>
      <c r="AU239" s="89" t="s">
        <v>81</v>
      </c>
      <c r="AY239" s="6" t="s">
        <v>137</v>
      </c>
      <c r="BE239" s="156">
        <f>IF($N$239="základní",$J$239,0)</f>
        <v>0</v>
      </c>
      <c r="BF239" s="156">
        <f>IF($N$239="snížená",$J$239,0)</f>
        <v>0</v>
      </c>
      <c r="BG239" s="156">
        <f>IF($N$239="zákl. přenesená",$J$239,0)</f>
        <v>0</v>
      </c>
      <c r="BH239" s="156">
        <f>IF($N$239="sníž. přenesená",$J$239,0)</f>
        <v>0</v>
      </c>
      <c r="BI239" s="156">
        <f>IF($N$239="nulová",$J$239,0)</f>
        <v>0</v>
      </c>
      <c r="BJ239" s="89" t="s">
        <v>20</v>
      </c>
      <c r="BK239" s="156">
        <f>ROUND($I$239*$H$239,2)</f>
        <v>0</v>
      </c>
      <c r="BL239" s="89" t="s">
        <v>162</v>
      </c>
      <c r="BM239" s="89" t="s">
        <v>452</v>
      </c>
    </row>
    <row r="240" spans="2:47" s="6" customFormat="1" ht="16.5" customHeight="1">
      <c r="B240" s="23"/>
      <c r="C240" s="24"/>
      <c r="D240" s="157" t="s">
        <v>147</v>
      </c>
      <c r="E240" s="24"/>
      <c r="F240" s="158" t="s">
        <v>453</v>
      </c>
      <c r="G240" s="24"/>
      <c r="H240" s="24"/>
      <c r="J240" s="24"/>
      <c r="K240" s="24"/>
      <c r="L240" s="43"/>
      <c r="M240" s="56"/>
      <c r="N240" s="24"/>
      <c r="O240" s="24"/>
      <c r="P240" s="24"/>
      <c r="Q240" s="24"/>
      <c r="R240" s="24"/>
      <c r="S240" s="24"/>
      <c r="T240" s="57"/>
      <c r="AT240" s="6" t="s">
        <v>147</v>
      </c>
      <c r="AU240" s="6" t="s">
        <v>81</v>
      </c>
    </row>
    <row r="241" spans="2:51" s="6" customFormat="1" ht="15.75" customHeight="1">
      <c r="B241" s="159"/>
      <c r="C241" s="160"/>
      <c r="D241" s="161" t="s">
        <v>149</v>
      </c>
      <c r="E241" s="160"/>
      <c r="F241" s="162" t="s">
        <v>418</v>
      </c>
      <c r="G241" s="160"/>
      <c r="H241" s="163">
        <v>14.3</v>
      </c>
      <c r="J241" s="160"/>
      <c r="K241" s="160"/>
      <c r="L241" s="164"/>
      <c r="M241" s="165"/>
      <c r="N241" s="160"/>
      <c r="O241" s="160"/>
      <c r="P241" s="160"/>
      <c r="Q241" s="160"/>
      <c r="R241" s="160"/>
      <c r="S241" s="160"/>
      <c r="T241" s="166"/>
      <c r="AT241" s="167" t="s">
        <v>149</v>
      </c>
      <c r="AU241" s="167" t="s">
        <v>81</v>
      </c>
      <c r="AV241" s="167" t="s">
        <v>81</v>
      </c>
      <c r="AW241" s="167" t="s">
        <v>115</v>
      </c>
      <c r="AX241" s="167" t="s">
        <v>73</v>
      </c>
      <c r="AY241" s="167" t="s">
        <v>137</v>
      </c>
    </row>
    <row r="242" spans="2:51" s="6" customFormat="1" ht="15.75" customHeight="1">
      <c r="B242" s="159"/>
      <c r="C242" s="160"/>
      <c r="D242" s="161" t="s">
        <v>149</v>
      </c>
      <c r="E242" s="160"/>
      <c r="F242" s="162" t="s">
        <v>454</v>
      </c>
      <c r="G242" s="160"/>
      <c r="H242" s="163">
        <v>113.405</v>
      </c>
      <c r="J242" s="160"/>
      <c r="K242" s="160"/>
      <c r="L242" s="164"/>
      <c r="M242" s="165"/>
      <c r="N242" s="160"/>
      <c r="O242" s="160"/>
      <c r="P242" s="160"/>
      <c r="Q242" s="160"/>
      <c r="R242" s="160"/>
      <c r="S242" s="160"/>
      <c r="T242" s="166"/>
      <c r="AT242" s="167" t="s">
        <v>149</v>
      </c>
      <c r="AU242" s="167" t="s">
        <v>81</v>
      </c>
      <c r="AV242" s="167" t="s">
        <v>81</v>
      </c>
      <c r="AW242" s="167" t="s">
        <v>115</v>
      </c>
      <c r="AX242" s="167" t="s">
        <v>73</v>
      </c>
      <c r="AY242" s="167" t="s">
        <v>137</v>
      </c>
    </row>
    <row r="243" spans="2:51" s="6" customFormat="1" ht="15.75" customHeight="1">
      <c r="B243" s="178"/>
      <c r="C243" s="179"/>
      <c r="D243" s="161" t="s">
        <v>149</v>
      </c>
      <c r="E243" s="179"/>
      <c r="F243" s="180" t="s">
        <v>240</v>
      </c>
      <c r="G243" s="179"/>
      <c r="H243" s="181">
        <v>127.705</v>
      </c>
      <c r="J243" s="179"/>
      <c r="K243" s="179"/>
      <c r="L243" s="182"/>
      <c r="M243" s="183"/>
      <c r="N243" s="179"/>
      <c r="O243" s="179"/>
      <c r="P243" s="179"/>
      <c r="Q243" s="179"/>
      <c r="R243" s="179"/>
      <c r="S243" s="179"/>
      <c r="T243" s="184"/>
      <c r="AT243" s="185" t="s">
        <v>149</v>
      </c>
      <c r="AU243" s="185" t="s">
        <v>81</v>
      </c>
      <c r="AV243" s="185" t="s">
        <v>162</v>
      </c>
      <c r="AW243" s="185" t="s">
        <v>115</v>
      </c>
      <c r="AX243" s="185" t="s">
        <v>20</v>
      </c>
      <c r="AY243" s="185" t="s">
        <v>137</v>
      </c>
    </row>
    <row r="244" spans="2:65" s="6" customFormat="1" ht="15.75" customHeight="1">
      <c r="B244" s="23"/>
      <c r="C244" s="145" t="s">
        <v>455</v>
      </c>
      <c r="D244" s="145" t="s">
        <v>140</v>
      </c>
      <c r="E244" s="146" t="s">
        <v>456</v>
      </c>
      <c r="F244" s="147" t="s">
        <v>457</v>
      </c>
      <c r="G244" s="148" t="s">
        <v>326</v>
      </c>
      <c r="H244" s="149">
        <v>110.953</v>
      </c>
      <c r="I244" s="150"/>
      <c r="J244" s="151">
        <f>ROUND($I$244*$H$244,2)</f>
        <v>0</v>
      </c>
      <c r="K244" s="147" t="s">
        <v>144</v>
      </c>
      <c r="L244" s="43"/>
      <c r="M244" s="152"/>
      <c r="N244" s="153" t="s">
        <v>44</v>
      </c>
      <c r="O244" s="24"/>
      <c r="P244" s="24"/>
      <c r="Q244" s="154">
        <v>0</v>
      </c>
      <c r="R244" s="154">
        <f>$Q$244*$H$244</f>
        <v>0</v>
      </c>
      <c r="S244" s="154">
        <v>0</v>
      </c>
      <c r="T244" s="155">
        <f>$S$244*$H$244</f>
        <v>0</v>
      </c>
      <c r="AR244" s="89" t="s">
        <v>162</v>
      </c>
      <c r="AT244" s="89" t="s">
        <v>140</v>
      </c>
      <c r="AU244" s="89" t="s">
        <v>81</v>
      </c>
      <c r="AY244" s="6" t="s">
        <v>137</v>
      </c>
      <c r="BE244" s="156">
        <f>IF($N$244="základní",$J$244,0)</f>
        <v>0</v>
      </c>
      <c r="BF244" s="156">
        <f>IF($N$244="snížená",$J$244,0)</f>
        <v>0</v>
      </c>
      <c r="BG244" s="156">
        <f>IF($N$244="zákl. přenesená",$J$244,0)</f>
        <v>0</v>
      </c>
      <c r="BH244" s="156">
        <f>IF($N$244="sníž. přenesená",$J$244,0)</f>
        <v>0</v>
      </c>
      <c r="BI244" s="156">
        <f>IF($N$244="nulová",$J$244,0)</f>
        <v>0</v>
      </c>
      <c r="BJ244" s="89" t="s">
        <v>20</v>
      </c>
      <c r="BK244" s="156">
        <f>ROUND($I$244*$H$244,2)</f>
        <v>0</v>
      </c>
      <c r="BL244" s="89" t="s">
        <v>162</v>
      </c>
      <c r="BM244" s="89" t="s">
        <v>458</v>
      </c>
    </row>
    <row r="245" spans="2:47" s="6" customFormat="1" ht="16.5" customHeight="1">
      <c r="B245" s="23"/>
      <c r="C245" s="24"/>
      <c r="D245" s="157" t="s">
        <v>147</v>
      </c>
      <c r="E245" s="24"/>
      <c r="F245" s="158" t="s">
        <v>459</v>
      </c>
      <c r="G245" s="24"/>
      <c r="H245" s="24"/>
      <c r="J245" s="24"/>
      <c r="K245" s="24"/>
      <c r="L245" s="43"/>
      <c r="M245" s="56"/>
      <c r="N245" s="24"/>
      <c r="O245" s="24"/>
      <c r="P245" s="24"/>
      <c r="Q245" s="24"/>
      <c r="R245" s="24"/>
      <c r="S245" s="24"/>
      <c r="T245" s="57"/>
      <c r="AT245" s="6" t="s">
        <v>147</v>
      </c>
      <c r="AU245" s="6" t="s">
        <v>81</v>
      </c>
    </row>
    <row r="246" spans="2:51" s="6" customFormat="1" ht="15.75" customHeight="1">
      <c r="B246" s="159"/>
      <c r="C246" s="160"/>
      <c r="D246" s="161" t="s">
        <v>149</v>
      </c>
      <c r="E246" s="160"/>
      <c r="F246" s="162" t="s">
        <v>420</v>
      </c>
      <c r="G246" s="160"/>
      <c r="H246" s="163">
        <v>110.953</v>
      </c>
      <c r="J246" s="160"/>
      <c r="K246" s="160"/>
      <c r="L246" s="164"/>
      <c r="M246" s="165"/>
      <c r="N246" s="160"/>
      <c r="O246" s="160"/>
      <c r="P246" s="160"/>
      <c r="Q246" s="160"/>
      <c r="R246" s="160"/>
      <c r="S246" s="160"/>
      <c r="T246" s="166"/>
      <c r="AT246" s="167" t="s">
        <v>149</v>
      </c>
      <c r="AU246" s="167" t="s">
        <v>81</v>
      </c>
      <c r="AV246" s="167" t="s">
        <v>81</v>
      </c>
      <c r="AW246" s="167" t="s">
        <v>115</v>
      </c>
      <c r="AX246" s="167" t="s">
        <v>20</v>
      </c>
      <c r="AY246" s="167" t="s">
        <v>137</v>
      </c>
    </row>
    <row r="247" spans="2:65" s="6" customFormat="1" ht="15.75" customHeight="1">
      <c r="B247" s="23"/>
      <c r="C247" s="145" t="s">
        <v>460</v>
      </c>
      <c r="D247" s="145" t="s">
        <v>140</v>
      </c>
      <c r="E247" s="146" t="s">
        <v>461</v>
      </c>
      <c r="F247" s="147" t="s">
        <v>462</v>
      </c>
      <c r="G247" s="148" t="s">
        <v>326</v>
      </c>
      <c r="H247" s="149">
        <v>152.875</v>
      </c>
      <c r="I247" s="150"/>
      <c r="J247" s="151">
        <f>ROUND($I$247*$H$247,2)</f>
        <v>0</v>
      </c>
      <c r="K247" s="147" t="s">
        <v>144</v>
      </c>
      <c r="L247" s="43"/>
      <c r="M247" s="152"/>
      <c r="N247" s="153" t="s">
        <v>44</v>
      </c>
      <c r="O247" s="24"/>
      <c r="P247" s="24"/>
      <c r="Q247" s="154">
        <v>0</v>
      </c>
      <c r="R247" s="154">
        <f>$Q$247*$H$247</f>
        <v>0</v>
      </c>
      <c r="S247" s="154">
        <v>0</v>
      </c>
      <c r="T247" s="155">
        <f>$S$247*$H$247</f>
        <v>0</v>
      </c>
      <c r="AR247" s="89" t="s">
        <v>162</v>
      </c>
      <c r="AT247" s="89" t="s">
        <v>140</v>
      </c>
      <c r="AU247" s="89" t="s">
        <v>81</v>
      </c>
      <c r="AY247" s="6" t="s">
        <v>137</v>
      </c>
      <c r="BE247" s="156">
        <f>IF($N$247="základní",$J$247,0)</f>
        <v>0</v>
      </c>
      <c r="BF247" s="156">
        <f>IF($N$247="snížená",$J$247,0)</f>
        <v>0</v>
      </c>
      <c r="BG247" s="156">
        <f>IF($N$247="zákl. přenesená",$J$247,0)</f>
        <v>0</v>
      </c>
      <c r="BH247" s="156">
        <f>IF($N$247="sníž. přenesená",$J$247,0)</f>
        <v>0</v>
      </c>
      <c r="BI247" s="156">
        <f>IF($N$247="nulová",$J$247,0)</f>
        <v>0</v>
      </c>
      <c r="BJ247" s="89" t="s">
        <v>20</v>
      </c>
      <c r="BK247" s="156">
        <f>ROUND($I$247*$H$247,2)</f>
        <v>0</v>
      </c>
      <c r="BL247" s="89" t="s">
        <v>162</v>
      </c>
      <c r="BM247" s="89" t="s">
        <v>463</v>
      </c>
    </row>
    <row r="248" spans="2:47" s="6" customFormat="1" ht="16.5" customHeight="1">
      <c r="B248" s="23"/>
      <c r="C248" s="24"/>
      <c r="D248" s="157" t="s">
        <v>147</v>
      </c>
      <c r="E248" s="24"/>
      <c r="F248" s="158" t="s">
        <v>464</v>
      </c>
      <c r="G248" s="24"/>
      <c r="H248" s="24"/>
      <c r="J248" s="24"/>
      <c r="K248" s="24"/>
      <c r="L248" s="43"/>
      <c r="M248" s="56"/>
      <c r="N248" s="24"/>
      <c r="O248" s="24"/>
      <c r="P248" s="24"/>
      <c r="Q248" s="24"/>
      <c r="R248" s="24"/>
      <c r="S248" s="24"/>
      <c r="T248" s="57"/>
      <c r="AT248" s="6" t="s">
        <v>147</v>
      </c>
      <c r="AU248" s="6" t="s">
        <v>81</v>
      </c>
    </row>
    <row r="249" spans="2:51" s="6" customFormat="1" ht="15.75" customHeight="1">
      <c r="B249" s="159"/>
      <c r="C249" s="160"/>
      <c r="D249" s="161" t="s">
        <v>149</v>
      </c>
      <c r="E249" s="160"/>
      <c r="F249" s="162" t="s">
        <v>465</v>
      </c>
      <c r="G249" s="160"/>
      <c r="H249" s="163">
        <v>144.055</v>
      </c>
      <c r="J249" s="160"/>
      <c r="K249" s="160"/>
      <c r="L249" s="164"/>
      <c r="M249" s="165"/>
      <c r="N249" s="160"/>
      <c r="O249" s="160"/>
      <c r="P249" s="160"/>
      <c r="Q249" s="160"/>
      <c r="R249" s="160"/>
      <c r="S249" s="160"/>
      <c r="T249" s="166"/>
      <c r="AT249" s="167" t="s">
        <v>149</v>
      </c>
      <c r="AU249" s="167" t="s">
        <v>81</v>
      </c>
      <c r="AV249" s="167" t="s">
        <v>81</v>
      </c>
      <c r="AW249" s="167" t="s">
        <v>115</v>
      </c>
      <c r="AX249" s="167" t="s">
        <v>73</v>
      </c>
      <c r="AY249" s="167" t="s">
        <v>137</v>
      </c>
    </row>
    <row r="250" spans="2:51" s="6" customFormat="1" ht="15.75" customHeight="1">
      <c r="B250" s="159"/>
      <c r="C250" s="160"/>
      <c r="D250" s="161" t="s">
        <v>149</v>
      </c>
      <c r="E250" s="160"/>
      <c r="F250" s="162" t="s">
        <v>466</v>
      </c>
      <c r="G250" s="160"/>
      <c r="H250" s="163">
        <v>8.82</v>
      </c>
      <c r="J250" s="160"/>
      <c r="K250" s="160"/>
      <c r="L250" s="164"/>
      <c r="M250" s="165"/>
      <c r="N250" s="160"/>
      <c r="O250" s="160"/>
      <c r="P250" s="160"/>
      <c r="Q250" s="160"/>
      <c r="R250" s="160"/>
      <c r="S250" s="160"/>
      <c r="T250" s="166"/>
      <c r="AT250" s="167" t="s">
        <v>149</v>
      </c>
      <c r="AU250" s="167" t="s">
        <v>81</v>
      </c>
      <c r="AV250" s="167" t="s">
        <v>81</v>
      </c>
      <c r="AW250" s="167" t="s">
        <v>115</v>
      </c>
      <c r="AX250" s="167" t="s">
        <v>73</v>
      </c>
      <c r="AY250" s="167" t="s">
        <v>137</v>
      </c>
    </row>
    <row r="251" spans="2:51" s="6" customFormat="1" ht="15.75" customHeight="1">
      <c r="B251" s="178"/>
      <c r="C251" s="179"/>
      <c r="D251" s="161" t="s">
        <v>149</v>
      </c>
      <c r="E251" s="179"/>
      <c r="F251" s="180" t="s">
        <v>240</v>
      </c>
      <c r="G251" s="179"/>
      <c r="H251" s="181">
        <v>152.875</v>
      </c>
      <c r="J251" s="179"/>
      <c r="K251" s="179"/>
      <c r="L251" s="182"/>
      <c r="M251" s="183"/>
      <c r="N251" s="179"/>
      <c r="O251" s="179"/>
      <c r="P251" s="179"/>
      <c r="Q251" s="179"/>
      <c r="R251" s="179"/>
      <c r="S251" s="179"/>
      <c r="T251" s="184"/>
      <c r="AT251" s="185" t="s">
        <v>149</v>
      </c>
      <c r="AU251" s="185" t="s">
        <v>81</v>
      </c>
      <c r="AV251" s="185" t="s">
        <v>162</v>
      </c>
      <c r="AW251" s="185" t="s">
        <v>115</v>
      </c>
      <c r="AX251" s="185" t="s">
        <v>20</v>
      </c>
      <c r="AY251" s="185" t="s">
        <v>137</v>
      </c>
    </row>
    <row r="252" spans="2:63" s="132" customFormat="1" ht="30.75" customHeight="1">
      <c r="B252" s="133"/>
      <c r="C252" s="134"/>
      <c r="D252" s="134" t="s">
        <v>72</v>
      </c>
      <c r="E252" s="143" t="s">
        <v>467</v>
      </c>
      <c r="F252" s="143" t="s">
        <v>468</v>
      </c>
      <c r="G252" s="134"/>
      <c r="H252" s="134"/>
      <c r="J252" s="144">
        <f>$BK$252</f>
        <v>0</v>
      </c>
      <c r="K252" s="134"/>
      <c r="L252" s="137"/>
      <c r="M252" s="138"/>
      <c r="N252" s="134"/>
      <c r="O252" s="134"/>
      <c r="P252" s="139">
        <f>SUM($P$253:$P$254)</f>
        <v>0</v>
      </c>
      <c r="Q252" s="134"/>
      <c r="R252" s="139">
        <f>SUM($R$253:$R$254)</f>
        <v>0</v>
      </c>
      <c r="S252" s="134"/>
      <c r="T252" s="140">
        <f>SUM($T$253:$T$254)</f>
        <v>0</v>
      </c>
      <c r="AR252" s="141" t="s">
        <v>20</v>
      </c>
      <c r="AT252" s="141" t="s">
        <v>72</v>
      </c>
      <c r="AU252" s="141" t="s">
        <v>20</v>
      </c>
      <c r="AY252" s="141" t="s">
        <v>137</v>
      </c>
      <c r="BK252" s="142">
        <f>SUM($BK$253:$BK$254)</f>
        <v>0</v>
      </c>
    </row>
    <row r="253" spans="2:65" s="6" customFormat="1" ht="15.75" customHeight="1">
      <c r="B253" s="23"/>
      <c r="C253" s="145" t="s">
        <v>469</v>
      </c>
      <c r="D253" s="145" t="s">
        <v>140</v>
      </c>
      <c r="E253" s="146" t="s">
        <v>470</v>
      </c>
      <c r="F253" s="147" t="s">
        <v>471</v>
      </c>
      <c r="G253" s="148" t="s">
        <v>326</v>
      </c>
      <c r="H253" s="149">
        <v>117.515</v>
      </c>
      <c r="I253" s="150"/>
      <c r="J253" s="151">
        <f>ROUND($I$253*$H$253,2)</f>
        <v>0</v>
      </c>
      <c r="K253" s="147" t="s">
        <v>144</v>
      </c>
      <c r="L253" s="43"/>
      <c r="M253" s="152"/>
      <c r="N253" s="153" t="s">
        <v>44</v>
      </c>
      <c r="O253" s="24"/>
      <c r="P253" s="24"/>
      <c r="Q253" s="154">
        <v>0</v>
      </c>
      <c r="R253" s="154">
        <f>$Q$253*$H$253</f>
        <v>0</v>
      </c>
      <c r="S253" s="154">
        <v>0</v>
      </c>
      <c r="T253" s="155">
        <f>$S$253*$H$253</f>
        <v>0</v>
      </c>
      <c r="AR253" s="89" t="s">
        <v>162</v>
      </c>
      <c r="AT253" s="89" t="s">
        <v>140</v>
      </c>
      <c r="AU253" s="89" t="s">
        <v>81</v>
      </c>
      <c r="AY253" s="6" t="s">
        <v>137</v>
      </c>
      <c r="BE253" s="156">
        <f>IF($N$253="základní",$J$253,0)</f>
        <v>0</v>
      </c>
      <c r="BF253" s="156">
        <f>IF($N$253="snížená",$J$253,0)</f>
        <v>0</v>
      </c>
      <c r="BG253" s="156">
        <f>IF($N$253="zákl. přenesená",$J$253,0)</f>
        <v>0</v>
      </c>
      <c r="BH253" s="156">
        <f>IF($N$253="sníž. přenesená",$J$253,0)</f>
        <v>0</v>
      </c>
      <c r="BI253" s="156">
        <f>IF($N$253="nulová",$J$253,0)</f>
        <v>0</v>
      </c>
      <c r="BJ253" s="89" t="s">
        <v>20</v>
      </c>
      <c r="BK253" s="156">
        <f>ROUND($I$253*$H$253,2)</f>
        <v>0</v>
      </c>
      <c r="BL253" s="89" t="s">
        <v>162</v>
      </c>
      <c r="BM253" s="89" t="s">
        <v>472</v>
      </c>
    </row>
    <row r="254" spans="2:47" s="6" customFormat="1" ht="27" customHeight="1">
      <c r="B254" s="23"/>
      <c r="C254" s="24"/>
      <c r="D254" s="157" t="s">
        <v>147</v>
      </c>
      <c r="E254" s="24"/>
      <c r="F254" s="158" t="s">
        <v>473</v>
      </c>
      <c r="G254" s="24"/>
      <c r="H254" s="24"/>
      <c r="J254" s="24"/>
      <c r="K254" s="24"/>
      <c r="L254" s="43"/>
      <c r="M254" s="197"/>
      <c r="N254" s="198"/>
      <c r="O254" s="198"/>
      <c r="P254" s="198"/>
      <c r="Q254" s="198"/>
      <c r="R254" s="198"/>
      <c r="S254" s="198"/>
      <c r="T254" s="199"/>
      <c r="AT254" s="6" t="s">
        <v>147</v>
      </c>
      <c r="AU254" s="6" t="s">
        <v>81</v>
      </c>
    </row>
    <row r="255" spans="2:12" s="6" customFormat="1" ht="7.5" customHeight="1">
      <c r="B255" s="38"/>
      <c r="C255" s="39"/>
      <c r="D255" s="39"/>
      <c r="E255" s="39"/>
      <c r="F255" s="39"/>
      <c r="G255" s="39"/>
      <c r="H255" s="39"/>
      <c r="I255" s="101"/>
      <c r="J255" s="39"/>
      <c r="K255" s="39"/>
      <c r="L255" s="43"/>
    </row>
    <row r="256" s="2" customFormat="1" ht="14.25" customHeight="1"/>
  </sheetData>
  <sheetProtection password="CC35" sheet="1" objects="1" scenarios="1" formatColumns="0" formatRows="0" sort="0" autoFilter="0"/>
  <autoFilter ref="C83:K83"/>
  <mergeCells count="9">
    <mergeCell ref="E76:H76"/>
    <mergeCell ref="G1:H1"/>
    <mergeCell ref="L2:V2"/>
    <mergeCell ref="E7:H7"/>
    <mergeCell ref="E9:H9"/>
    <mergeCell ref="E24:H24"/>
    <mergeCell ref="E45:H45"/>
    <mergeCell ref="E47:H47"/>
    <mergeCell ref="E74:H74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2"/>
      <c r="C1" s="242"/>
      <c r="D1" s="241" t="s">
        <v>1</v>
      </c>
      <c r="E1" s="242"/>
      <c r="F1" s="243" t="s">
        <v>1257</v>
      </c>
      <c r="G1" s="248" t="s">
        <v>1258</v>
      </c>
      <c r="H1" s="248"/>
      <c r="I1" s="242"/>
      <c r="J1" s="243" t="s">
        <v>1259</v>
      </c>
      <c r="K1" s="241" t="s">
        <v>106</v>
      </c>
      <c r="L1" s="243" t="s">
        <v>1260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6"/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2" t="s">
        <v>87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81</v>
      </c>
    </row>
    <row r="4" spans="2:46" s="2" customFormat="1" ht="37.5" customHeight="1">
      <c r="B4" s="10"/>
      <c r="C4" s="11"/>
      <c r="D4" s="12" t="s">
        <v>107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7" t="str">
        <f>'Rekapitulace stavby'!$K$6</f>
        <v>Revitalizace horní části Vratislavova náměstí v Novém Městě na Moravě</v>
      </c>
      <c r="F7" s="205"/>
      <c r="G7" s="205"/>
      <c r="H7" s="205"/>
      <c r="J7" s="11"/>
      <c r="K7" s="13"/>
    </row>
    <row r="8" spans="2:11" s="6" customFormat="1" ht="15.75" customHeight="1">
      <c r="B8" s="23"/>
      <c r="C8" s="24"/>
      <c r="D8" s="19" t="s">
        <v>108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20" t="s">
        <v>474</v>
      </c>
      <c r="F9" s="212"/>
      <c r="G9" s="212"/>
      <c r="H9" s="21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110</v>
      </c>
      <c r="G12" s="24"/>
      <c r="H12" s="24"/>
      <c r="I12" s="88" t="s">
        <v>23</v>
      </c>
      <c r="J12" s="52" t="str">
        <f>'Rekapitulace stavby'!$AN$8</f>
        <v>06.03.2014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 t="str">
        <f>IF('Rekapitulace stavby'!$AN$10="","",'Rekapitulace stavby'!$AN$10)</f>
        <v>00294900</v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Město Nové Město na Moravě</v>
      </c>
      <c r="F15" s="24"/>
      <c r="G15" s="24"/>
      <c r="H15" s="24"/>
      <c r="I15" s="88" t="s">
        <v>31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32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34</v>
      </c>
      <c r="E20" s="24"/>
      <c r="F20" s="24"/>
      <c r="G20" s="24"/>
      <c r="H20" s="24"/>
      <c r="I20" s="88" t="s">
        <v>28</v>
      </c>
      <c r="J20" s="17" t="str">
        <f>IF('Rekapitulace stavby'!$AN$16="","",'Rekapitulace stavby'!$AN$16)</f>
        <v>87669455</v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Ing. Šárka Vrbová</v>
      </c>
      <c r="F21" s="24"/>
      <c r="G21" s="24"/>
      <c r="H21" s="24"/>
      <c r="I21" s="88" t="s">
        <v>31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38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8"/>
      <c r="F24" s="238"/>
      <c r="G24" s="238"/>
      <c r="H24" s="238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39</v>
      </c>
      <c r="E27" s="24"/>
      <c r="F27" s="24"/>
      <c r="G27" s="24"/>
      <c r="H27" s="24"/>
      <c r="J27" s="67">
        <f>ROUND($J$87,2)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41</v>
      </c>
      <c r="G29" s="24"/>
      <c r="H29" s="24"/>
      <c r="I29" s="95" t="s">
        <v>40</v>
      </c>
      <c r="J29" s="28" t="s">
        <v>42</v>
      </c>
      <c r="K29" s="27"/>
    </row>
    <row r="30" spans="2:11" s="6" customFormat="1" ht="15" customHeight="1">
      <c r="B30" s="23"/>
      <c r="C30" s="24"/>
      <c r="D30" s="30" t="s">
        <v>43</v>
      </c>
      <c r="E30" s="30" t="s">
        <v>44</v>
      </c>
      <c r="F30" s="96">
        <f>ROUND(SUM($BE$87:$BE$286),2)</f>
        <v>0</v>
      </c>
      <c r="G30" s="24"/>
      <c r="H30" s="24"/>
      <c r="I30" s="97">
        <v>0.21</v>
      </c>
      <c r="J30" s="96">
        <f>ROUND(SUM($BE$87:$BE$286)*$I$30,2)</f>
        <v>0</v>
      </c>
      <c r="K30" s="27"/>
    </row>
    <row r="31" spans="2:11" s="6" customFormat="1" ht="15" customHeight="1">
      <c r="B31" s="23"/>
      <c r="C31" s="24"/>
      <c r="D31" s="24"/>
      <c r="E31" s="30" t="s">
        <v>45</v>
      </c>
      <c r="F31" s="96">
        <f>ROUND(SUM($BF$87:$BF$286),2)</f>
        <v>0</v>
      </c>
      <c r="G31" s="24"/>
      <c r="H31" s="24"/>
      <c r="I31" s="97">
        <v>0.15</v>
      </c>
      <c r="J31" s="96">
        <f>ROUND(SUM($BF$87:$BF$286)*$I$31,2)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46</v>
      </c>
      <c r="F32" s="96">
        <f>ROUND(SUM($BG$87:$BG$286),2)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47</v>
      </c>
      <c r="F33" s="96">
        <f>ROUND(SUM($BH$87:$BH$286),2)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48</v>
      </c>
      <c r="F34" s="96">
        <f>ROUND(SUM($BI$87:$BI$286),2)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49</v>
      </c>
      <c r="E36" s="34"/>
      <c r="F36" s="34"/>
      <c r="G36" s="98" t="s">
        <v>50</v>
      </c>
      <c r="H36" s="35" t="s">
        <v>51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111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7" t="str">
        <f>$E$7</f>
        <v>Revitalizace horní části Vratislavova náměstí v Novém Městě na Moravě</v>
      </c>
      <c r="F45" s="212"/>
      <c r="G45" s="212"/>
      <c r="H45" s="212"/>
      <c r="J45" s="24"/>
      <c r="K45" s="27"/>
    </row>
    <row r="46" spans="2:11" s="6" customFormat="1" ht="15" customHeight="1">
      <c r="B46" s="23"/>
      <c r="C46" s="19" t="s">
        <v>108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20" t="str">
        <f>$E$9</f>
        <v>SO 102 - Komunikace a zpevněné plochy</v>
      </c>
      <c r="F47" s="212"/>
      <c r="G47" s="212"/>
      <c r="H47" s="21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 </v>
      </c>
      <c r="G49" s="24"/>
      <c r="H49" s="24"/>
      <c r="I49" s="88" t="s">
        <v>23</v>
      </c>
      <c r="J49" s="52" t="str">
        <f>IF($J$12="","",$J$12)</f>
        <v>06.03.2014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Město Nové Město na Moravě</v>
      </c>
      <c r="G51" s="24"/>
      <c r="H51" s="24"/>
      <c r="I51" s="88" t="s">
        <v>34</v>
      </c>
      <c r="J51" s="17" t="str">
        <f>$E$21</f>
        <v>Ing. Šárka Vrbová</v>
      </c>
      <c r="K51" s="27"/>
    </row>
    <row r="52" spans="2:11" s="6" customFormat="1" ht="15" customHeight="1">
      <c r="B52" s="23"/>
      <c r="C52" s="19" t="s">
        <v>32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112</v>
      </c>
      <c r="D54" s="32"/>
      <c r="E54" s="32"/>
      <c r="F54" s="32"/>
      <c r="G54" s="32"/>
      <c r="H54" s="32"/>
      <c r="I54" s="106"/>
      <c r="J54" s="107" t="s">
        <v>113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114</v>
      </c>
      <c r="D56" s="24"/>
      <c r="E56" s="24"/>
      <c r="F56" s="24"/>
      <c r="G56" s="24"/>
      <c r="H56" s="24"/>
      <c r="J56" s="67">
        <f>ROUND($J$87,2)</f>
        <v>0</v>
      </c>
      <c r="K56" s="27"/>
      <c r="AU56" s="6" t="s">
        <v>115</v>
      </c>
    </row>
    <row r="57" spans="2:11" s="73" customFormat="1" ht="25.5" customHeight="1">
      <c r="B57" s="108"/>
      <c r="C57" s="109"/>
      <c r="D57" s="110" t="s">
        <v>192</v>
      </c>
      <c r="E57" s="110"/>
      <c r="F57" s="110"/>
      <c r="G57" s="110"/>
      <c r="H57" s="110"/>
      <c r="I57" s="111"/>
      <c r="J57" s="112">
        <f>ROUND($J$88,2)</f>
        <v>0</v>
      </c>
      <c r="K57" s="113"/>
    </row>
    <row r="58" spans="2:11" s="114" customFormat="1" ht="21" customHeight="1">
      <c r="B58" s="115"/>
      <c r="C58" s="116"/>
      <c r="D58" s="117" t="s">
        <v>193</v>
      </c>
      <c r="E58" s="117"/>
      <c r="F58" s="117"/>
      <c r="G58" s="117"/>
      <c r="H58" s="117"/>
      <c r="I58" s="118"/>
      <c r="J58" s="119">
        <f>ROUND($J$89,2)</f>
        <v>0</v>
      </c>
      <c r="K58" s="120"/>
    </row>
    <row r="59" spans="2:11" s="114" customFormat="1" ht="21" customHeight="1">
      <c r="B59" s="115"/>
      <c r="C59" s="116"/>
      <c r="D59" s="117" t="s">
        <v>475</v>
      </c>
      <c r="E59" s="117"/>
      <c r="F59" s="117"/>
      <c r="G59" s="117"/>
      <c r="H59" s="117"/>
      <c r="I59" s="118"/>
      <c r="J59" s="119">
        <f>ROUND($J$140,2)</f>
        <v>0</v>
      </c>
      <c r="K59" s="120"/>
    </row>
    <row r="60" spans="2:11" s="114" customFormat="1" ht="21" customHeight="1">
      <c r="B60" s="115"/>
      <c r="C60" s="116"/>
      <c r="D60" s="117" t="s">
        <v>476</v>
      </c>
      <c r="E60" s="117"/>
      <c r="F60" s="117"/>
      <c r="G60" s="117"/>
      <c r="H60" s="117"/>
      <c r="I60" s="118"/>
      <c r="J60" s="119">
        <f>ROUND($J$144,2)</f>
        <v>0</v>
      </c>
      <c r="K60" s="120"/>
    </row>
    <row r="61" spans="2:11" s="114" customFormat="1" ht="21" customHeight="1">
      <c r="B61" s="115"/>
      <c r="C61" s="116"/>
      <c r="D61" s="117" t="s">
        <v>195</v>
      </c>
      <c r="E61" s="117"/>
      <c r="F61" s="117"/>
      <c r="G61" s="117"/>
      <c r="H61" s="117"/>
      <c r="I61" s="118"/>
      <c r="J61" s="119">
        <f>ROUND($J$148,2)</f>
        <v>0</v>
      </c>
      <c r="K61" s="120"/>
    </row>
    <row r="62" spans="2:11" s="114" customFormat="1" ht="21" customHeight="1">
      <c r="B62" s="115"/>
      <c r="C62" s="116"/>
      <c r="D62" s="117" t="s">
        <v>196</v>
      </c>
      <c r="E62" s="117"/>
      <c r="F62" s="117"/>
      <c r="G62" s="117"/>
      <c r="H62" s="117"/>
      <c r="I62" s="118"/>
      <c r="J62" s="119">
        <f>ROUND($J$201,2)</f>
        <v>0</v>
      </c>
      <c r="K62" s="120"/>
    </row>
    <row r="63" spans="2:11" s="114" customFormat="1" ht="21" customHeight="1">
      <c r="B63" s="115"/>
      <c r="C63" s="116"/>
      <c r="D63" s="117" t="s">
        <v>197</v>
      </c>
      <c r="E63" s="117"/>
      <c r="F63" s="117"/>
      <c r="G63" s="117"/>
      <c r="H63" s="117"/>
      <c r="I63" s="118"/>
      <c r="J63" s="119">
        <f>ROUND($J$217,2)</f>
        <v>0</v>
      </c>
      <c r="K63" s="120"/>
    </row>
    <row r="64" spans="2:11" s="114" customFormat="1" ht="21" customHeight="1">
      <c r="B64" s="115"/>
      <c r="C64" s="116"/>
      <c r="D64" s="117" t="s">
        <v>198</v>
      </c>
      <c r="E64" s="117"/>
      <c r="F64" s="117"/>
      <c r="G64" s="117"/>
      <c r="H64" s="117"/>
      <c r="I64" s="118"/>
      <c r="J64" s="119">
        <f>ROUND($J$261,2)</f>
        <v>0</v>
      </c>
      <c r="K64" s="120"/>
    </row>
    <row r="65" spans="2:11" s="114" customFormat="1" ht="21" customHeight="1">
      <c r="B65" s="115"/>
      <c r="C65" s="116"/>
      <c r="D65" s="117" t="s">
        <v>199</v>
      </c>
      <c r="E65" s="117"/>
      <c r="F65" s="117"/>
      <c r="G65" s="117"/>
      <c r="H65" s="117"/>
      <c r="I65" s="118"/>
      <c r="J65" s="119">
        <f>ROUND($J$279,2)</f>
        <v>0</v>
      </c>
      <c r="K65" s="120"/>
    </row>
    <row r="66" spans="2:11" s="73" customFormat="1" ht="25.5" customHeight="1">
      <c r="B66" s="108"/>
      <c r="C66" s="109"/>
      <c r="D66" s="110" t="s">
        <v>477</v>
      </c>
      <c r="E66" s="110"/>
      <c r="F66" s="110"/>
      <c r="G66" s="110"/>
      <c r="H66" s="110"/>
      <c r="I66" s="111"/>
      <c r="J66" s="112">
        <f>ROUND($J$282,2)</f>
        <v>0</v>
      </c>
      <c r="K66" s="113"/>
    </row>
    <row r="67" spans="2:11" s="114" customFormat="1" ht="21" customHeight="1">
      <c r="B67" s="115"/>
      <c r="C67" s="116"/>
      <c r="D67" s="117" t="s">
        <v>478</v>
      </c>
      <c r="E67" s="117"/>
      <c r="F67" s="117"/>
      <c r="G67" s="117"/>
      <c r="H67" s="117"/>
      <c r="I67" s="118"/>
      <c r="J67" s="119">
        <f>ROUND($J$283,2)</f>
        <v>0</v>
      </c>
      <c r="K67" s="120"/>
    </row>
    <row r="68" spans="2:11" s="6" customFormat="1" ht="22.5" customHeight="1">
      <c r="B68" s="23"/>
      <c r="C68" s="24"/>
      <c r="D68" s="24"/>
      <c r="E68" s="24"/>
      <c r="F68" s="24"/>
      <c r="G68" s="24"/>
      <c r="H68" s="24"/>
      <c r="J68" s="24"/>
      <c r="K68" s="27"/>
    </row>
    <row r="69" spans="2:11" s="6" customFormat="1" ht="7.5" customHeight="1">
      <c r="B69" s="38"/>
      <c r="C69" s="39"/>
      <c r="D69" s="39"/>
      <c r="E69" s="39"/>
      <c r="F69" s="39"/>
      <c r="G69" s="39"/>
      <c r="H69" s="39"/>
      <c r="I69" s="101"/>
      <c r="J69" s="39"/>
      <c r="K69" s="40"/>
    </row>
    <row r="73" spans="2:12" s="6" customFormat="1" ht="7.5" customHeight="1">
      <c r="B73" s="41"/>
      <c r="C73" s="42"/>
      <c r="D73" s="42"/>
      <c r="E73" s="42"/>
      <c r="F73" s="42"/>
      <c r="G73" s="42"/>
      <c r="H73" s="42"/>
      <c r="I73" s="103"/>
      <c r="J73" s="42"/>
      <c r="K73" s="42"/>
      <c r="L73" s="43"/>
    </row>
    <row r="74" spans="2:12" s="6" customFormat="1" ht="37.5" customHeight="1">
      <c r="B74" s="23"/>
      <c r="C74" s="12" t="s">
        <v>119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7.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12" s="6" customFormat="1" ht="15" customHeight="1">
      <c r="B76" s="23"/>
      <c r="C76" s="19" t="s">
        <v>15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16.5" customHeight="1">
      <c r="B77" s="23"/>
      <c r="C77" s="24"/>
      <c r="D77" s="24"/>
      <c r="E77" s="237" t="str">
        <f>$E$7</f>
        <v>Revitalizace horní části Vratislavova náměstí v Novém Městě na Moravě</v>
      </c>
      <c r="F77" s="212"/>
      <c r="G77" s="212"/>
      <c r="H77" s="212"/>
      <c r="J77" s="24"/>
      <c r="K77" s="24"/>
      <c r="L77" s="43"/>
    </row>
    <row r="78" spans="2:12" s="6" customFormat="1" ht="15" customHeight="1">
      <c r="B78" s="23"/>
      <c r="C78" s="19" t="s">
        <v>108</v>
      </c>
      <c r="D78" s="24"/>
      <c r="E78" s="24"/>
      <c r="F78" s="24"/>
      <c r="G78" s="24"/>
      <c r="H78" s="24"/>
      <c r="J78" s="24"/>
      <c r="K78" s="24"/>
      <c r="L78" s="43"/>
    </row>
    <row r="79" spans="2:12" s="6" customFormat="1" ht="19.5" customHeight="1">
      <c r="B79" s="23"/>
      <c r="C79" s="24"/>
      <c r="D79" s="24"/>
      <c r="E79" s="220" t="str">
        <f>$E$9</f>
        <v>SO 102 - Komunikace a zpevněné plochy</v>
      </c>
      <c r="F79" s="212"/>
      <c r="G79" s="212"/>
      <c r="H79" s="212"/>
      <c r="J79" s="24"/>
      <c r="K79" s="24"/>
      <c r="L79" s="43"/>
    </row>
    <row r="80" spans="2:12" s="6" customFormat="1" ht="7.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12" s="6" customFormat="1" ht="18.75" customHeight="1">
      <c r="B81" s="23"/>
      <c r="C81" s="19" t="s">
        <v>21</v>
      </c>
      <c r="D81" s="24"/>
      <c r="E81" s="24"/>
      <c r="F81" s="17" t="str">
        <f>$F$12</f>
        <v> </v>
      </c>
      <c r="G81" s="24"/>
      <c r="H81" s="24"/>
      <c r="I81" s="88" t="s">
        <v>23</v>
      </c>
      <c r="J81" s="52" t="str">
        <f>IF($J$12="","",$J$12)</f>
        <v>06.03.2014</v>
      </c>
      <c r="K81" s="24"/>
      <c r="L81" s="43"/>
    </row>
    <row r="82" spans="2:12" s="6" customFormat="1" ht="7.5" customHeight="1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12" s="6" customFormat="1" ht="15.75" customHeight="1">
      <c r="B83" s="23"/>
      <c r="C83" s="19" t="s">
        <v>27</v>
      </c>
      <c r="D83" s="24"/>
      <c r="E83" s="24"/>
      <c r="F83" s="17" t="str">
        <f>$E$15</f>
        <v>Město Nové Město na Moravě</v>
      </c>
      <c r="G83" s="24"/>
      <c r="H83" s="24"/>
      <c r="I83" s="88" t="s">
        <v>34</v>
      </c>
      <c r="J83" s="17" t="str">
        <f>$E$21</f>
        <v>Ing. Šárka Vrbová</v>
      </c>
      <c r="K83" s="24"/>
      <c r="L83" s="43"/>
    </row>
    <row r="84" spans="2:12" s="6" customFormat="1" ht="15" customHeight="1">
      <c r="B84" s="23"/>
      <c r="C84" s="19" t="s">
        <v>32</v>
      </c>
      <c r="D84" s="24"/>
      <c r="E84" s="24"/>
      <c r="F84" s="17">
        <f>IF($E$18="","",$E$18)</f>
      </c>
      <c r="G84" s="24"/>
      <c r="H84" s="24"/>
      <c r="J84" s="24"/>
      <c r="K84" s="24"/>
      <c r="L84" s="43"/>
    </row>
    <row r="85" spans="2:12" s="6" customFormat="1" ht="11.25" customHeight="1">
      <c r="B85" s="23"/>
      <c r="C85" s="24"/>
      <c r="D85" s="24"/>
      <c r="E85" s="24"/>
      <c r="F85" s="24"/>
      <c r="G85" s="24"/>
      <c r="H85" s="24"/>
      <c r="J85" s="24"/>
      <c r="K85" s="24"/>
      <c r="L85" s="43"/>
    </row>
    <row r="86" spans="2:20" s="121" customFormat="1" ht="30" customHeight="1">
      <c r="B86" s="122"/>
      <c r="C86" s="123" t="s">
        <v>120</v>
      </c>
      <c r="D86" s="124" t="s">
        <v>58</v>
      </c>
      <c r="E86" s="124" t="s">
        <v>54</v>
      </c>
      <c r="F86" s="124" t="s">
        <v>121</v>
      </c>
      <c r="G86" s="124" t="s">
        <v>122</v>
      </c>
      <c r="H86" s="124" t="s">
        <v>123</v>
      </c>
      <c r="I86" s="125" t="s">
        <v>124</v>
      </c>
      <c r="J86" s="124" t="s">
        <v>125</v>
      </c>
      <c r="K86" s="126" t="s">
        <v>126</v>
      </c>
      <c r="L86" s="127"/>
      <c r="M86" s="59" t="s">
        <v>127</v>
      </c>
      <c r="N86" s="60" t="s">
        <v>43</v>
      </c>
      <c r="O86" s="60" t="s">
        <v>128</v>
      </c>
      <c r="P86" s="60" t="s">
        <v>129</v>
      </c>
      <c r="Q86" s="60" t="s">
        <v>130</v>
      </c>
      <c r="R86" s="60" t="s">
        <v>131</v>
      </c>
      <c r="S86" s="60" t="s">
        <v>132</v>
      </c>
      <c r="T86" s="61" t="s">
        <v>133</v>
      </c>
    </row>
    <row r="87" spans="2:63" s="6" customFormat="1" ht="30" customHeight="1">
      <c r="B87" s="23"/>
      <c r="C87" s="66" t="s">
        <v>114</v>
      </c>
      <c r="D87" s="24"/>
      <c r="E87" s="24"/>
      <c r="F87" s="24"/>
      <c r="G87" s="24"/>
      <c r="H87" s="24"/>
      <c r="J87" s="128">
        <f>$BK$87</f>
        <v>0</v>
      </c>
      <c r="K87" s="24"/>
      <c r="L87" s="43"/>
      <c r="M87" s="63"/>
      <c r="N87" s="64"/>
      <c r="O87" s="64"/>
      <c r="P87" s="129">
        <f>$P$88+$P$282</f>
        <v>0</v>
      </c>
      <c r="Q87" s="64"/>
      <c r="R87" s="129">
        <f>$R$88+$R$282</f>
        <v>357.72179199999994</v>
      </c>
      <c r="S87" s="64"/>
      <c r="T87" s="130">
        <f>$T$88+$T$282</f>
        <v>1013.727</v>
      </c>
      <c r="AT87" s="6" t="s">
        <v>72</v>
      </c>
      <c r="AU87" s="6" t="s">
        <v>115</v>
      </c>
      <c r="BK87" s="131">
        <f>$BK$88+$BK$282</f>
        <v>0</v>
      </c>
    </row>
    <row r="88" spans="2:63" s="132" customFormat="1" ht="37.5" customHeight="1">
      <c r="B88" s="133"/>
      <c r="C88" s="134"/>
      <c r="D88" s="134" t="s">
        <v>72</v>
      </c>
      <c r="E88" s="135" t="s">
        <v>200</v>
      </c>
      <c r="F88" s="135" t="s">
        <v>201</v>
      </c>
      <c r="G88" s="134"/>
      <c r="H88" s="134"/>
      <c r="J88" s="136">
        <f>$BK$88</f>
        <v>0</v>
      </c>
      <c r="K88" s="134"/>
      <c r="L88" s="137"/>
      <c r="M88" s="138"/>
      <c r="N88" s="134"/>
      <c r="O88" s="134"/>
      <c r="P88" s="139">
        <f>$P$89+$P$140+$P$144+$P$148+$P$201+$P$217+$P$261+$P$279</f>
        <v>0</v>
      </c>
      <c r="Q88" s="134"/>
      <c r="R88" s="139">
        <f>$R$89+$R$140+$R$144+$R$148+$R$201+$R$217+$R$261+$R$279</f>
        <v>357.71718999999996</v>
      </c>
      <c r="S88" s="134"/>
      <c r="T88" s="140">
        <f>$T$89+$T$140+$T$144+$T$148+$T$201+$T$217+$T$261+$T$279</f>
        <v>1013.727</v>
      </c>
      <c r="AR88" s="141" t="s">
        <v>20</v>
      </c>
      <c r="AT88" s="141" t="s">
        <v>72</v>
      </c>
      <c r="AU88" s="141" t="s">
        <v>73</v>
      </c>
      <c r="AY88" s="141" t="s">
        <v>137</v>
      </c>
      <c r="BK88" s="142">
        <f>$BK$89+$BK$140+$BK$144+$BK$148+$BK$201+$BK$217+$BK$261+$BK$279</f>
        <v>0</v>
      </c>
    </row>
    <row r="89" spans="2:63" s="132" customFormat="1" ht="21" customHeight="1">
      <c r="B89" s="133"/>
      <c r="C89" s="134"/>
      <c r="D89" s="134" t="s">
        <v>72</v>
      </c>
      <c r="E89" s="143" t="s">
        <v>20</v>
      </c>
      <c r="F89" s="143" t="s">
        <v>202</v>
      </c>
      <c r="G89" s="134"/>
      <c r="H89" s="134"/>
      <c r="J89" s="144">
        <f>$BK$89</f>
        <v>0</v>
      </c>
      <c r="K89" s="134"/>
      <c r="L89" s="137"/>
      <c r="M89" s="138"/>
      <c r="N89" s="134"/>
      <c r="O89" s="134"/>
      <c r="P89" s="139">
        <f>SUM($P$90:$P$139)</f>
        <v>0</v>
      </c>
      <c r="Q89" s="134"/>
      <c r="R89" s="139">
        <f>SUM($R$90:$R$139)</f>
        <v>4.95</v>
      </c>
      <c r="S89" s="134"/>
      <c r="T89" s="140">
        <f>SUM($T$90:$T$139)</f>
        <v>1011.117</v>
      </c>
      <c r="AR89" s="141" t="s">
        <v>20</v>
      </c>
      <c r="AT89" s="141" t="s">
        <v>72</v>
      </c>
      <c r="AU89" s="141" t="s">
        <v>20</v>
      </c>
      <c r="AY89" s="141" t="s">
        <v>137</v>
      </c>
      <c r="BK89" s="142">
        <f>SUM($BK$90:$BK$139)</f>
        <v>0</v>
      </c>
    </row>
    <row r="90" spans="2:65" s="6" customFormat="1" ht="15.75" customHeight="1">
      <c r="B90" s="23"/>
      <c r="C90" s="145" t="s">
        <v>20</v>
      </c>
      <c r="D90" s="145" t="s">
        <v>140</v>
      </c>
      <c r="E90" s="146" t="s">
        <v>479</v>
      </c>
      <c r="F90" s="147" t="s">
        <v>480</v>
      </c>
      <c r="G90" s="148" t="s">
        <v>205</v>
      </c>
      <c r="H90" s="149">
        <v>237</v>
      </c>
      <c r="I90" s="150"/>
      <c r="J90" s="151">
        <f>ROUND($I$90*$H$90,2)</f>
        <v>0</v>
      </c>
      <c r="K90" s="147" t="s">
        <v>144</v>
      </c>
      <c r="L90" s="43"/>
      <c r="M90" s="152"/>
      <c r="N90" s="153" t="s">
        <v>44</v>
      </c>
      <c r="O90" s="24"/>
      <c r="P90" s="24"/>
      <c r="Q90" s="154">
        <v>0</v>
      </c>
      <c r="R90" s="154">
        <f>$Q$90*$H$90</f>
        <v>0</v>
      </c>
      <c r="S90" s="154">
        <v>0.281</v>
      </c>
      <c r="T90" s="155">
        <f>$S$90*$H$90</f>
        <v>66.59700000000001</v>
      </c>
      <c r="AR90" s="89" t="s">
        <v>162</v>
      </c>
      <c r="AT90" s="89" t="s">
        <v>140</v>
      </c>
      <c r="AU90" s="89" t="s">
        <v>81</v>
      </c>
      <c r="AY90" s="6" t="s">
        <v>137</v>
      </c>
      <c r="BE90" s="156">
        <f>IF($N$90="základní",$J$90,0)</f>
        <v>0</v>
      </c>
      <c r="BF90" s="156">
        <f>IF($N$90="snížená",$J$90,0)</f>
        <v>0</v>
      </c>
      <c r="BG90" s="156">
        <f>IF($N$90="zákl. přenesená",$J$90,0)</f>
        <v>0</v>
      </c>
      <c r="BH90" s="156">
        <f>IF($N$90="sníž. přenesená",$J$90,0)</f>
        <v>0</v>
      </c>
      <c r="BI90" s="156">
        <f>IF($N$90="nulová",$J$90,0)</f>
        <v>0</v>
      </c>
      <c r="BJ90" s="89" t="s">
        <v>20</v>
      </c>
      <c r="BK90" s="156">
        <f>ROUND($I$90*$H$90,2)</f>
        <v>0</v>
      </c>
      <c r="BL90" s="89" t="s">
        <v>162</v>
      </c>
      <c r="BM90" s="89" t="s">
        <v>481</v>
      </c>
    </row>
    <row r="91" spans="2:47" s="6" customFormat="1" ht="27" customHeight="1">
      <c r="B91" s="23"/>
      <c r="C91" s="24"/>
      <c r="D91" s="157" t="s">
        <v>147</v>
      </c>
      <c r="E91" s="24"/>
      <c r="F91" s="158" t="s">
        <v>482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147</v>
      </c>
      <c r="AU91" s="6" t="s">
        <v>81</v>
      </c>
    </row>
    <row r="92" spans="2:51" s="6" customFormat="1" ht="15.75" customHeight="1">
      <c r="B92" s="159"/>
      <c r="C92" s="160"/>
      <c r="D92" s="161" t="s">
        <v>149</v>
      </c>
      <c r="E92" s="160"/>
      <c r="F92" s="162" t="s">
        <v>483</v>
      </c>
      <c r="G92" s="160"/>
      <c r="H92" s="163">
        <v>62</v>
      </c>
      <c r="J92" s="160"/>
      <c r="K92" s="160"/>
      <c r="L92" s="164"/>
      <c r="M92" s="165"/>
      <c r="N92" s="160"/>
      <c r="O92" s="160"/>
      <c r="P92" s="160"/>
      <c r="Q92" s="160"/>
      <c r="R92" s="160"/>
      <c r="S92" s="160"/>
      <c r="T92" s="166"/>
      <c r="AT92" s="167" t="s">
        <v>149</v>
      </c>
      <c r="AU92" s="167" t="s">
        <v>81</v>
      </c>
      <c r="AV92" s="167" t="s">
        <v>81</v>
      </c>
      <c r="AW92" s="167" t="s">
        <v>115</v>
      </c>
      <c r="AX92" s="167" t="s">
        <v>73</v>
      </c>
      <c r="AY92" s="167" t="s">
        <v>137</v>
      </c>
    </row>
    <row r="93" spans="2:51" s="6" customFormat="1" ht="15.75" customHeight="1">
      <c r="B93" s="159"/>
      <c r="C93" s="160"/>
      <c r="D93" s="161" t="s">
        <v>149</v>
      </c>
      <c r="E93" s="160"/>
      <c r="F93" s="162" t="s">
        <v>484</v>
      </c>
      <c r="G93" s="160"/>
      <c r="H93" s="163">
        <v>175</v>
      </c>
      <c r="J93" s="160"/>
      <c r="K93" s="160"/>
      <c r="L93" s="164"/>
      <c r="M93" s="165"/>
      <c r="N93" s="160"/>
      <c r="O93" s="160"/>
      <c r="P93" s="160"/>
      <c r="Q93" s="160"/>
      <c r="R93" s="160"/>
      <c r="S93" s="160"/>
      <c r="T93" s="166"/>
      <c r="AT93" s="167" t="s">
        <v>149</v>
      </c>
      <c r="AU93" s="167" t="s">
        <v>81</v>
      </c>
      <c r="AV93" s="167" t="s">
        <v>81</v>
      </c>
      <c r="AW93" s="167" t="s">
        <v>115</v>
      </c>
      <c r="AX93" s="167" t="s">
        <v>73</v>
      </c>
      <c r="AY93" s="167" t="s">
        <v>137</v>
      </c>
    </row>
    <row r="94" spans="2:51" s="6" customFormat="1" ht="15.75" customHeight="1">
      <c r="B94" s="178"/>
      <c r="C94" s="179"/>
      <c r="D94" s="161" t="s">
        <v>149</v>
      </c>
      <c r="E94" s="179"/>
      <c r="F94" s="180" t="s">
        <v>240</v>
      </c>
      <c r="G94" s="179"/>
      <c r="H94" s="181">
        <v>237</v>
      </c>
      <c r="J94" s="179"/>
      <c r="K94" s="179"/>
      <c r="L94" s="182"/>
      <c r="M94" s="183"/>
      <c r="N94" s="179"/>
      <c r="O94" s="179"/>
      <c r="P94" s="179"/>
      <c r="Q94" s="179"/>
      <c r="R94" s="179"/>
      <c r="S94" s="179"/>
      <c r="T94" s="184"/>
      <c r="AT94" s="185" t="s">
        <v>149</v>
      </c>
      <c r="AU94" s="185" t="s">
        <v>81</v>
      </c>
      <c r="AV94" s="185" t="s">
        <v>162</v>
      </c>
      <c r="AW94" s="185" t="s">
        <v>115</v>
      </c>
      <c r="AX94" s="185" t="s">
        <v>20</v>
      </c>
      <c r="AY94" s="185" t="s">
        <v>137</v>
      </c>
    </row>
    <row r="95" spans="2:65" s="6" customFormat="1" ht="15.75" customHeight="1">
      <c r="B95" s="23"/>
      <c r="C95" s="145" t="s">
        <v>81</v>
      </c>
      <c r="D95" s="145" t="s">
        <v>140</v>
      </c>
      <c r="E95" s="146" t="s">
        <v>485</v>
      </c>
      <c r="F95" s="147" t="s">
        <v>486</v>
      </c>
      <c r="G95" s="148" t="s">
        <v>205</v>
      </c>
      <c r="H95" s="149">
        <v>1234</v>
      </c>
      <c r="I95" s="150"/>
      <c r="J95" s="151">
        <f>ROUND($I$95*$H$95,2)</f>
        <v>0</v>
      </c>
      <c r="K95" s="147" t="s">
        <v>144</v>
      </c>
      <c r="L95" s="43"/>
      <c r="M95" s="152"/>
      <c r="N95" s="153" t="s">
        <v>44</v>
      </c>
      <c r="O95" s="24"/>
      <c r="P95" s="24"/>
      <c r="Q95" s="154">
        <v>0</v>
      </c>
      <c r="R95" s="154">
        <f>$Q$95*$H$95</f>
        <v>0</v>
      </c>
      <c r="S95" s="154">
        <v>0.32</v>
      </c>
      <c r="T95" s="155">
        <f>$S$95*$H$95</f>
        <v>394.88</v>
      </c>
      <c r="AR95" s="89" t="s">
        <v>162</v>
      </c>
      <c r="AT95" s="89" t="s">
        <v>140</v>
      </c>
      <c r="AU95" s="89" t="s">
        <v>81</v>
      </c>
      <c r="AY95" s="6" t="s">
        <v>137</v>
      </c>
      <c r="BE95" s="156">
        <f>IF($N$95="základní",$J$95,0)</f>
        <v>0</v>
      </c>
      <c r="BF95" s="156">
        <f>IF($N$95="snížená",$J$95,0)</f>
        <v>0</v>
      </c>
      <c r="BG95" s="156">
        <f>IF($N$95="zákl. přenesená",$J$95,0)</f>
        <v>0</v>
      </c>
      <c r="BH95" s="156">
        <f>IF($N$95="sníž. přenesená",$J$95,0)</f>
        <v>0</v>
      </c>
      <c r="BI95" s="156">
        <f>IF($N$95="nulová",$J$95,0)</f>
        <v>0</v>
      </c>
      <c r="BJ95" s="89" t="s">
        <v>20</v>
      </c>
      <c r="BK95" s="156">
        <f>ROUND($I$95*$H$95,2)</f>
        <v>0</v>
      </c>
      <c r="BL95" s="89" t="s">
        <v>162</v>
      </c>
      <c r="BM95" s="89" t="s">
        <v>487</v>
      </c>
    </row>
    <row r="96" spans="2:47" s="6" customFormat="1" ht="38.25" customHeight="1">
      <c r="B96" s="23"/>
      <c r="C96" s="24"/>
      <c r="D96" s="157" t="s">
        <v>147</v>
      </c>
      <c r="E96" s="24"/>
      <c r="F96" s="158" t="s">
        <v>488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147</v>
      </c>
      <c r="AU96" s="6" t="s">
        <v>81</v>
      </c>
    </row>
    <row r="97" spans="2:51" s="6" customFormat="1" ht="15.75" customHeight="1">
      <c r="B97" s="159"/>
      <c r="C97" s="160"/>
      <c r="D97" s="161" t="s">
        <v>149</v>
      </c>
      <c r="E97" s="160"/>
      <c r="F97" s="162" t="s">
        <v>489</v>
      </c>
      <c r="G97" s="160"/>
      <c r="H97" s="163">
        <v>1234</v>
      </c>
      <c r="J97" s="160"/>
      <c r="K97" s="160"/>
      <c r="L97" s="164"/>
      <c r="M97" s="165"/>
      <c r="N97" s="160"/>
      <c r="O97" s="160"/>
      <c r="P97" s="160"/>
      <c r="Q97" s="160"/>
      <c r="R97" s="160"/>
      <c r="S97" s="160"/>
      <c r="T97" s="166"/>
      <c r="AT97" s="167" t="s">
        <v>149</v>
      </c>
      <c r="AU97" s="167" t="s">
        <v>81</v>
      </c>
      <c r="AV97" s="167" t="s">
        <v>81</v>
      </c>
      <c r="AW97" s="167" t="s">
        <v>115</v>
      </c>
      <c r="AX97" s="167" t="s">
        <v>20</v>
      </c>
      <c r="AY97" s="167" t="s">
        <v>137</v>
      </c>
    </row>
    <row r="98" spans="2:65" s="6" customFormat="1" ht="15.75" customHeight="1">
      <c r="B98" s="23"/>
      <c r="C98" s="145" t="s">
        <v>156</v>
      </c>
      <c r="D98" s="145" t="s">
        <v>140</v>
      </c>
      <c r="E98" s="146" t="s">
        <v>490</v>
      </c>
      <c r="F98" s="147" t="s">
        <v>491</v>
      </c>
      <c r="G98" s="148" t="s">
        <v>205</v>
      </c>
      <c r="H98" s="149">
        <v>62</v>
      </c>
      <c r="I98" s="150"/>
      <c r="J98" s="151">
        <f>ROUND($I$98*$H$98,2)</f>
        <v>0</v>
      </c>
      <c r="K98" s="147" t="s">
        <v>144</v>
      </c>
      <c r="L98" s="43"/>
      <c r="M98" s="152"/>
      <c r="N98" s="153" t="s">
        <v>44</v>
      </c>
      <c r="O98" s="24"/>
      <c r="P98" s="24"/>
      <c r="Q98" s="154">
        <v>0</v>
      </c>
      <c r="R98" s="154">
        <f>$Q$98*$H$98</f>
        <v>0</v>
      </c>
      <c r="S98" s="154">
        <v>0.235</v>
      </c>
      <c r="T98" s="155">
        <f>$S$98*$H$98</f>
        <v>14.569999999999999</v>
      </c>
      <c r="AR98" s="89" t="s">
        <v>162</v>
      </c>
      <c r="AT98" s="89" t="s">
        <v>140</v>
      </c>
      <c r="AU98" s="89" t="s">
        <v>81</v>
      </c>
      <c r="AY98" s="6" t="s">
        <v>137</v>
      </c>
      <c r="BE98" s="156">
        <f>IF($N$98="základní",$J$98,0)</f>
        <v>0</v>
      </c>
      <c r="BF98" s="156">
        <f>IF($N$98="snížená",$J$98,0)</f>
        <v>0</v>
      </c>
      <c r="BG98" s="156">
        <f>IF($N$98="zákl. přenesená",$J$98,0)</f>
        <v>0</v>
      </c>
      <c r="BH98" s="156">
        <f>IF($N$98="sníž. přenesená",$J$98,0)</f>
        <v>0</v>
      </c>
      <c r="BI98" s="156">
        <f>IF($N$98="nulová",$J$98,0)</f>
        <v>0</v>
      </c>
      <c r="BJ98" s="89" t="s">
        <v>20</v>
      </c>
      <c r="BK98" s="156">
        <f>ROUND($I$98*$H$98,2)</f>
        <v>0</v>
      </c>
      <c r="BL98" s="89" t="s">
        <v>162</v>
      </c>
      <c r="BM98" s="89" t="s">
        <v>492</v>
      </c>
    </row>
    <row r="99" spans="2:47" s="6" customFormat="1" ht="27" customHeight="1">
      <c r="B99" s="23"/>
      <c r="C99" s="24"/>
      <c r="D99" s="157" t="s">
        <v>147</v>
      </c>
      <c r="E99" s="24"/>
      <c r="F99" s="158" t="s">
        <v>493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147</v>
      </c>
      <c r="AU99" s="6" t="s">
        <v>81</v>
      </c>
    </row>
    <row r="100" spans="2:51" s="6" customFormat="1" ht="15.75" customHeight="1">
      <c r="B100" s="159"/>
      <c r="C100" s="160"/>
      <c r="D100" s="161" t="s">
        <v>149</v>
      </c>
      <c r="E100" s="160"/>
      <c r="F100" s="162" t="s">
        <v>494</v>
      </c>
      <c r="G100" s="160"/>
      <c r="H100" s="163">
        <v>62</v>
      </c>
      <c r="J100" s="160"/>
      <c r="K100" s="160"/>
      <c r="L100" s="164"/>
      <c r="M100" s="165"/>
      <c r="N100" s="160"/>
      <c r="O100" s="160"/>
      <c r="P100" s="160"/>
      <c r="Q100" s="160"/>
      <c r="R100" s="160"/>
      <c r="S100" s="160"/>
      <c r="T100" s="166"/>
      <c r="AT100" s="167" t="s">
        <v>149</v>
      </c>
      <c r="AU100" s="167" t="s">
        <v>81</v>
      </c>
      <c r="AV100" s="167" t="s">
        <v>81</v>
      </c>
      <c r="AW100" s="167" t="s">
        <v>115</v>
      </c>
      <c r="AX100" s="167" t="s">
        <v>20</v>
      </c>
      <c r="AY100" s="167" t="s">
        <v>137</v>
      </c>
    </row>
    <row r="101" spans="2:65" s="6" customFormat="1" ht="15.75" customHeight="1">
      <c r="B101" s="23"/>
      <c r="C101" s="145" t="s">
        <v>162</v>
      </c>
      <c r="D101" s="145" t="s">
        <v>140</v>
      </c>
      <c r="E101" s="146" t="s">
        <v>495</v>
      </c>
      <c r="F101" s="147" t="s">
        <v>496</v>
      </c>
      <c r="G101" s="148" t="s">
        <v>205</v>
      </c>
      <c r="H101" s="149">
        <v>1234</v>
      </c>
      <c r="I101" s="150"/>
      <c r="J101" s="151">
        <f>ROUND($I$101*$H$101,2)</f>
        <v>0</v>
      </c>
      <c r="K101" s="147" t="s">
        <v>144</v>
      </c>
      <c r="L101" s="43"/>
      <c r="M101" s="152"/>
      <c r="N101" s="153" t="s">
        <v>44</v>
      </c>
      <c r="O101" s="24"/>
      <c r="P101" s="24"/>
      <c r="Q101" s="154">
        <v>0</v>
      </c>
      <c r="R101" s="154">
        <f>$Q$101*$H$101</f>
        <v>0</v>
      </c>
      <c r="S101" s="154">
        <v>0.4</v>
      </c>
      <c r="T101" s="155">
        <f>$S$101*$H$101</f>
        <v>493.6</v>
      </c>
      <c r="AR101" s="89" t="s">
        <v>162</v>
      </c>
      <c r="AT101" s="89" t="s">
        <v>140</v>
      </c>
      <c r="AU101" s="89" t="s">
        <v>81</v>
      </c>
      <c r="AY101" s="6" t="s">
        <v>137</v>
      </c>
      <c r="BE101" s="156">
        <f>IF($N$101="základní",$J$101,0)</f>
        <v>0</v>
      </c>
      <c r="BF101" s="156">
        <f>IF($N$101="snížená",$J$101,0)</f>
        <v>0</v>
      </c>
      <c r="BG101" s="156">
        <f>IF($N$101="zákl. přenesená",$J$101,0)</f>
        <v>0</v>
      </c>
      <c r="BH101" s="156">
        <f>IF($N$101="sníž. přenesená",$J$101,0)</f>
        <v>0</v>
      </c>
      <c r="BI101" s="156">
        <f>IF($N$101="nulová",$J$101,0)</f>
        <v>0</v>
      </c>
      <c r="BJ101" s="89" t="s">
        <v>20</v>
      </c>
      <c r="BK101" s="156">
        <f>ROUND($I$101*$H$101,2)</f>
        <v>0</v>
      </c>
      <c r="BL101" s="89" t="s">
        <v>162</v>
      </c>
      <c r="BM101" s="89" t="s">
        <v>497</v>
      </c>
    </row>
    <row r="102" spans="2:47" s="6" customFormat="1" ht="27" customHeight="1">
      <c r="B102" s="23"/>
      <c r="C102" s="24"/>
      <c r="D102" s="157" t="s">
        <v>147</v>
      </c>
      <c r="E102" s="24"/>
      <c r="F102" s="158" t="s">
        <v>498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147</v>
      </c>
      <c r="AU102" s="6" t="s">
        <v>81</v>
      </c>
    </row>
    <row r="103" spans="2:51" s="6" customFormat="1" ht="15.75" customHeight="1">
      <c r="B103" s="159"/>
      <c r="C103" s="160"/>
      <c r="D103" s="161" t="s">
        <v>149</v>
      </c>
      <c r="E103" s="160"/>
      <c r="F103" s="162" t="s">
        <v>499</v>
      </c>
      <c r="G103" s="160"/>
      <c r="H103" s="163">
        <v>1234</v>
      </c>
      <c r="J103" s="160"/>
      <c r="K103" s="160"/>
      <c r="L103" s="164"/>
      <c r="M103" s="165"/>
      <c r="N103" s="160"/>
      <c r="O103" s="160"/>
      <c r="P103" s="160"/>
      <c r="Q103" s="160"/>
      <c r="R103" s="160"/>
      <c r="S103" s="160"/>
      <c r="T103" s="166"/>
      <c r="AT103" s="167" t="s">
        <v>149</v>
      </c>
      <c r="AU103" s="167" t="s">
        <v>81</v>
      </c>
      <c r="AV103" s="167" t="s">
        <v>81</v>
      </c>
      <c r="AW103" s="167" t="s">
        <v>115</v>
      </c>
      <c r="AX103" s="167" t="s">
        <v>20</v>
      </c>
      <c r="AY103" s="167" t="s">
        <v>137</v>
      </c>
    </row>
    <row r="104" spans="2:65" s="6" customFormat="1" ht="15.75" customHeight="1">
      <c r="B104" s="23"/>
      <c r="C104" s="145" t="s">
        <v>136</v>
      </c>
      <c r="D104" s="145" t="s">
        <v>140</v>
      </c>
      <c r="E104" s="146" t="s">
        <v>500</v>
      </c>
      <c r="F104" s="147" t="s">
        <v>501</v>
      </c>
      <c r="G104" s="148" t="s">
        <v>234</v>
      </c>
      <c r="H104" s="149">
        <v>143</v>
      </c>
      <c r="I104" s="150"/>
      <c r="J104" s="151">
        <f>ROUND($I$104*$H$104,2)</f>
        <v>0</v>
      </c>
      <c r="K104" s="147" t="s">
        <v>144</v>
      </c>
      <c r="L104" s="43"/>
      <c r="M104" s="152"/>
      <c r="N104" s="153" t="s">
        <v>44</v>
      </c>
      <c r="O104" s="24"/>
      <c r="P104" s="24"/>
      <c r="Q104" s="154">
        <v>0</v>
      </c>
      <c r="R104" s="154">
        <f>$Q$104*$H$104</f>
        <v>0</v>
      </c>
      <c r="S104" s="154">
        <v>0.29</v>
      </c>
      <c r="T104" s="155">
        <f>$S$104*$H$104</f>
        <v>41.47</v>
      </c>
      <c r="AR104" s="89" t="s">
        <v>162</v>
      </c>
      <c r="AT104" s="89" t="s">
        <v>140</v>
      </c>
      <c r="AU104" s="89" t="s">
        <v>81</v>
      </c>
      <c r="AY104" s="6" t="s">
        <v>137</v>
      </c>
      <c r="BE104" s="156">
        <f>IF($N$104="základní",$J$104,0)</f>
        <v>0</v>
      </c>
      <c r="BF104" s="156">
        <f>IF($N$104="snížená",$J$104,0)</f>
        <v>0</v>
      </c>
      <c r="BG104" s="156">
        <f>IF($N$104="zákl. přenesená",$J$104,0)</f>
        <v>0</v>
      </c>
      <c r="BH104" s="156">
        <f>IF($N$104="sníž. přenesená",$J$104,0)</f>
        <v>0</v>
      </c>
      <c r="BI104" s="156">
        <f>IF($N$104="nulová",$J$104,0)</f>
        <v>0</v>
      </c>
      <c r="BJ104" s="89" t="s">
        <v>20</v>
      </c>
      <c r="BK104" s="156">
        <f>ROUND($I$104*$H$104,2)</f>
        <v>0</v>
      </c>
      <c r="BL104" s="89" t="s">
        <v>162</v>
      </c>
      <c r="BM104" s="89" t="s">
        <v>502</v>
      </c>
    </row>
    <row r="105" spans="2:47" s="6" customFormat="1" ht="27" customHeight="1">
      <c r="B105" s="23"/>
      <c r="C105" s="24"/>
      <c r="D105" s="157" t="s">
        <v>147</v>
      </c>
      <c r="E105" s="24"/>
      <c r="F105" s="158" t="s">
        <v>503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147</v>
      </c>
      <c r="AU105" s="6" t="s">
        <v>81</v>
      </c>
    </row>
    <row r="106" spans="2:51" s="6" customFormat="1" ht="15.75" customHeight="1">
      <c r="B106" s="159"/>
      <c r="C106" s="160"/>
      <c r="D106" s="161" t="s">
        <v>149</v>
      </c>
      <c r="E106" s="160"/>
      <c r="F106" s="162" t="s">
        <v>504</v>
      </c>
      <c r="G106" s="160"/>
      <c r="H106" s="163">
        <v>143</v>
      </c>
      <c r="J106" s="160"/>
      <c r="K106" s="160"/>
      <c r="L106" s="164"/>
      <c r="M106" s="165"/>
      <c r="N106" s="160"/>
      <c r="O106" s="160"/>
      <c r="P106" s="160"/>
      <c r="Q106" s="160"/>
      <c r="R106" s="160"/>
      <c r="S106" s="160"/>
      <c r="T106" s="166"/>
      <c r="AT106" s="167" t="s">
        <v>149</v>
      </c>
      <c r="AU106" s="167" t="s">
        <v>81</v>
      </c>
      <c r="AV106" s="167" t="s">
        <v>81</v>
      </c>
      <c r="AW106" s="167" t="s">
        <v>115</v>
      </c>
      <c r="AX106" s="167" t="s">
        <v>20</v>
      </c>
      <c r="AY106" s="167" t="s">
        <v>137</v>
      </c>
    </row>
    <row r="107" spans="2:65" s="6" customFormat="1" ht="15.75" customHeight="1">
      <c r="B107" s="23"/>
      <c r="C107" s="145" t="s">
        <v>174</v>
      </c>
      <c r="D107" s="145" t="s">
        <v>140</v>
      </c>
      <c r="E107" s="146" t="s">
        <v>246</v>
      </c>
      <c r="F107" s="147" t="s">
        <v>247</v>
      </c>
      <c r="G107" s="148" t="s">
        <v>248</v>
      </c>
      <c r="H107" s="149">
        <v>54</v>
      </c>
      <c r="I107" s="150"/>
      <c r="J107" s="151">
        <f>ROUND($I$107*$H$107,2)</f>
        <v>0</v>
      </c>
      <c r="K107" s="147" t="s">
        <v>144</v>
      </c>
      <c r="L107" s="43"/>
      <c r="M107" s="152"/>
      <c r="N107" s="153" t="s">
        <v>44</v>
      </c>
      <c r="O107" s="24"/>
      <c r="P107" s="24"/>
      <c r="Q107" s="154">
        <v>0</v>
      </c>
      <c r="R107" s="154">
        <f>$Q$107*$H$107</f>
        <v>0</v>
      </c>
      <c r="S107" s="154">
        <v>0</v>
      </c>
      <c r="T107" s="155">
        <f>$S$107*$H$107</f>
        <v>0</v>
      </c>
      <c r="AR107" s="89" t="s">
        <v>162</v>
      </c>
      <c r="AT107" s="89" t="s">
        <v>140</v>
      </c>
      <c r="AU107" s="89" t="s">
        <v>81</v>
      </c>
      <c r="AY107" s="6" t="s">
        <v>137</v>
      </c>
      <c r="BE107" s="156">
        <f>IF($N$107="základní",$J$107,0)</f>
        <v>0</v>
      </c>
      <c r="BF107" s="156">
        <f>IF($N$107="snížená",$J$107,0)</f>
        <v>0</v>
      </c>
      <c r="BG107" s="156">
        <f>IF($N$107="zákl. přenesená",$J$107,0)</f>
        <v>0</v>
      </c>
      <c r="BH107" s="156">
        <f>IF($N$107="sníž. přenesená",$J$107,0)</f>
        <v>0</v>
      </c>
      <c r="BI107" s="156">
        <f>IF($N$107="nulová",$J$107,0)</f>
        <v>0</v>
      </c>
      <c r="BJ107" s="89" t="s">
        <v>20</v>
      </c>
      <c r="BK107" s="156">
        <f>ROUND($I$107*$H$107,2)</f>
        <v>0</v>
      </c>
      <c r="BL107" s="89" t="s">
        <v>162</v>
      </c>
      <c r="BM107" s="89" t="s">
        <v>505</v>
      </c>
    </row>
    <row r="108" spans="2:47" s="6" customFormat="1" ht="27" customHeight="1">
      <c r="B108" s="23"/>
      <c r="C108" s="24"/>
      <c r="D108" s="157" t="s">
        <v>147</v>
      </c>
      <c r="E108" s="24"/>
      <c r="F108" s="158" t="s">
        <v>250</v>
      </c>
      <c r="G108" s="24"/>
      <c r="H108" s="24"/>
      <c r="J108" s="24"/>
      <c r="K108" s="24"/>
      <c r="L108" s="43"/>
      <c r="M108" s="56"/>
      <c r="N108" s="24"/>
      <c r="O108" s="24"/>
      <c r="P108" s="24"/>
      <c r="Q108" s="24"/>
      <c r="R108" s="24"/>
      <c r="S108" s="24"/>
      <c r="T108" s="57"/>
      <c r="AT108" s="6" t="s">
        <v>147</v>
      </c>
      <c r="AU108" s="6" t="s">
        <v>81</v>
      </c>
    </row>
    <row r="109" spans="2:51" s="6" customFormat="1" ht="15.75" customHeight="1">
      <c r="B109" s="159"/>
      <c r="C109" s="160"/>
      <c r="D109" s="161" t="s">
        <v>149</v>
      </c>
      <c r="E109" s="160"/>
      <c r="F109" s="162" t="s">
        <v>506</v>
      </c>
      <c r="G109" s="160"/>
      <c r="H109" s="163">
        <v>54</v>
      </c>
      <c r="J109" s="160"/>
      <c r="K109" s="160"/>
      <c r="L109" s="164"/>
      <c r="M109" s="165"/>
      <c r="N109" s="160"/>
      <c r="O109" s="160"/>
      <c r="P109" s="160"/>
      <c r="Q109" s="160"/>
      <c r="R109" s="160"/>
      <c r="S109" s="160"/>
      <c r="T109" s="166"/>
      <c r="AT109" s="167" t="s">
        <v>149</v>
      </c>
      <c r="AU109" s="167" t="s">
        <v>81</v>
      </c>
      <c r="AV109" s="167" t="s">
        <v>81</v>
      </c>
      <c r="AW109" s="167" t="s">
        <v>115</v>
      </c>
      <c r="AX109" s="167" t="s">
        <v>20</v>
      </c>
      <c r="AY109" s="167" t="s">
        <v>137</v>
      </c>
    </row>
    <row r="110" spans="2:65" s="6" customFormat="1" ht="15.75" customHeight="1">
      <c r="B110" s="23"/>
      <c r="C110" s="145" t="s">
        <v>180</v>
      </c>
      <c r="D110" s="145" t="s">
        <v>140</v>
      </c>
      <c r="E110" s="146" t="s">
        <v>507</v>
      </c>
      <c r="F110" s="147" t="s">
        <v>508</v>
      </c>
      <c r="G110" s="148" t="s">
        <v>248</v>
      </c>
      <c r="H110" s="149">
        <v>8.25</v>
      </c>
      <c r="I110" s="150"/>
      <c r="J110" s="151">
        <f>ROUND($I$110*$H$110,2)</f>
        <v>0</v>
      </c>
      <c r="K110" s="147" t="s">
        <v>144</v>
      </c>
      <c r="L110" s="43"/>
      <c r="M110" s="152"/>
      <c r="N110" s="153" t="s">
        <v>44</v>
      </c>
      <c r="O110" s="24"/>
      <c r="P110" s="24"/>
      <c r="Q110" s="154">
        <v>0</v>
      </c>
      <c r="R110" s="154">
        <f>$Q$110*$H$110</f>
        <v>0</v>
      </c>
      <c r="S110" s="154">
        <v>0</v>
      </c>
      <c r="T110" s="155">
        <f>$S$110*$H$110</f>
        <v>0</v>
      </c>
      <c r="AR110" s="89" t="s">
        <v>162</v>
      </c>
      <c r="AT110" s="89" t="s">
        <v>140</v>
      </c>
      <c r="AU110" s="89" t="s">
        <v>81</v>
      </c>
      <c r="AY110" s="6" t="s">
        <v>137</v>
      </c>
      <c r="BE110" s="156">
        <f>IF($N$110="základní",$J$110,0)</f>
        <v>0</v>
      </c>
      <c r="BF110" s="156">
        <f>IF($N$110="snížená",$J$110,0)</f>
        <v>0</v>
      </c>
      <c r="BG110" s="156">
        <f>IF($N$110="zákl. přenesená",$J$110,0)</f>
        <v>0</v>
      </c>
      <c r="BH110" s="156">
        <f>IF($N$110="sníž. přenesená",$J$110,0)</f>
        <v>0</v>
      </c>
      <c r="BI110" s="156">
        <f>IF($N$110="nulová",$J$110,0)</f>
        <v>0</v>
      </c>
      <c r="BJ110" s="89" t="s">
        <v>20</v>
      </c>
      <c r="BK110" s="156">
        <f>ROUND($I$110*$H$110,2)</f>
        <v>0</v>
      </c>
      <c r="BL110" s="89" t="s">
        <v>162</v>
      </c>
      <c r="BM110" s="89" t="s">
        <v>509</v>
      </c>
    </row>
    <row r="111" spans="2:47" s="6" customFormat="1" ht="27" customHeight="1">
      <c r="B111" s="23"/>
      <c r="C111" s="24"/>
      <c r="D111" s="157" t="s">
        <v>147</v>
      </c>
      <c r="E111" s="24"/>
      <c r="F111" s="158" t="s">
        <v>510</v>
      </c>
      <c r="G111" s="24"/>
      <c r="H111" s="24"/>
      <c r="J111" s="24"/>
      <c r="K111" s="24"/>
      <c r="L111" s="43"/>
      <c r="M111" s="56"/>
      <c r="N111" s="24"/>
      <c r="O111" s="24"/>
      <c r="P111" s="24"/>
      <c r="Q111" s="24"/>
      <c r="R111" s="24"/>
      <c r="S111" s="24"/>
      <c r="T111" s="57"/>
      <c r="AT111" s="6" t="s">
        <v>147</v>
      </c>
      <c r="AU111" s="6" t="s">
        <v>81</v>
      </c>
    </row>
    <row r="112" spans="2:51" s="6" customFormat="1" ht="15.75" customHeight="1">
      <c r="B112" s="171"/>
      <c r="C112" s="172"/>
      <c r="D112" s="161" t="s">
        <v>149</v>
      </c>
      <c r="E112" s="172"/>
      <c r="F112" s="173" t="s">
        <v>511</v>
      </c>
      <c r="G112" s="172"/>
      <c r="H112" s="172"/>
      <c r="J112" s="172"/>
      <c r="K112" s="172"/>
      <c r="L112" s="174"/>
      <c r="M112" s="175"/>
      <c r="N112" s="172"/>
      <c r="O112" s="172"/>
      <c r="P112" s="172"/>
      <c r="Q112" s="172"/>
      <c r="R112" s="172"/>
      <c r="S112" s="172"/>
      <c r="T112" s="176"/>
      <c r="AT112" s="177" t="s">
        <v>149</v>
      </c>
      <c r="AU112" s="177" t="s">
        <v>81</v>
      </c>
      <c r="AV112" s="177" t="s">
        <v>20</v>
      </c>
      <c r="AW112" s="177" t="s">
        <v>115</v>
      </c>
      <c r="AX112" s="177" t="s">
        <v>73</v>
      </c>
      <c r="AY112" s="177" t="s">
        <v>137</v>
      </c>
    </row>
    <row r="113" spans="2:51" s="6" customFormat="1" ht="15.75" customHeight="1">
      <c r="B113" s="159"/>
      <c r="C113" s="160"/>
      <c r="D113" s="161" t="s">
        <v>149</v>
      </c>
      <c r="E113" s="160"/>
      <c r="F113" s="162" t="s">
        <v>512</v>
      </c>
      <c r="G113" s="160"/>
      <c r="H113" s="163">
        <v>8.25</v>
      </c>
      <c r="J113" s="160"/>
      <c r="K113" s="160"/>
      <c r="L113" s="164"/>
      <c r="M113" s="165"/>
      <c r="N113" s="160"/>
      <c r="O113" s="160"/>
      <c r="P113" s="160"/>
      <c r="Q113" s="160"/>
      <c r="R113" s="160"/>
      <c r="S113" s="160"/>
      <c r="T113" s="166"/>
      <c r="AT113" s="167" t="s">
        <v>149</v>
      </c>
      <c r="AU113" s="167" t="s">
        <v>81</v>
      </c>
      <c r="AV113" s="167" t="s">
        <v>81</v>
      </c>
      <c r="AW113" s="167" t="s">
        <v>115</v>
      </c>
      <c r="AX113" s="167" t="s">
        <v>20</v>
      </c>
      <c r="AY113" s="167" t="s">
        <v>137</v>
      </c>
    </row>
    <row r="114" spans="2:65" s="6" customFormat="1" ht="15.75" customHeight="1">
      <c r="B114" s="23"/>
      <c r="C114" s="145" t="s">
        <v>185</v>
      </c>
      <c r="D114" s="145" t="s">
        <v>140</v>
      </c>
      <c r="E114" s="146" t="s">
        <v>258</v>
      </c>
      <c r="F114" s="147" t="s">
        <v>259</v>
      </c>
      <c r="G114" s="148" t="s">
        <v>248</v>
      </c>
      <c r="H114" s="149">
        <v>43.6</v>
      </c>
      <c r="I114" s="150"/>
      <c r="J114" s="151">
        <f>ROUND($I$114*$H$114,2)</f>
        <v>0</v>
      </c>
      <c r="K114" s="147" t="s">
        <v>144</v>
      </c>
      <c r="L114" s="43"/>
      <c r="M114" s="152"/>
      <c r="N114" s="153" t="s">
        <v>44</v>
      </c>
      <c r="O114" s="24"/>
      <c r="P114" s="24"/>
      <c r="Q114" s="154">
        <v>0</v>
      </c>
      <c r="R114" s="154">
        <f>$Q$114*$H$114</f>
        <v>0</v>
      </c>
      <c r="S114" s="154">
        <v>0</v>
      </c>
      <c r="T114" s="155">
        <f>$S$114*$H$114</f>
        <v>0</v>
      </c>
      <c r="AR114" s="89" t="s">
        <v>162</v>
      </c>
      <c r="AT114" s="89" t="s">
        <v>140</v>
      </c>
      <c r="AU114" s="89" t="s">
        <v>81</v>
      </c>
      <c r="AY114" s="6" t="s">
        <v>137</v>
      </c>
      <c r="BE114" s="156">
        <f>IF($N$114="základní",$J$114,0)</f>
        <v>0</v>
      </c>
      <c r="BF114" s="156">
        <f>IF($N$114="snížená",$J$114,0)</f>
        <v>0</v>
      </c>
      <c r="BG114" s="156">
        <f>IF($N$114="zákl. přenesená",$J$114,0)</f>
        <v>0</v>
      </c>
      <c r="BH114" s="156">
        <f>IF($N$114="sníž. přenesená",$J$114,0)</f>
        <v>0</v>
      </c>
      <c r="BI114" s="156">
        <f>IF($N$114="nulová",$J$114,0)</f>
        <v>0</v>
      </c>
      <c r="BJ114" s="89" t="s">
        <v>20</v>
      </c>
      <c r="BK114" s="156">
        <f>ROUND($I$114*$H$114,2)</f>
        <v>0</v>
      </c>
      <c r="BL114" s="89" t="s">
        <v>162</v>
      </c>
      <c r="BM114" s="89" t="s">
        <v>513</v>
      </c>
    </row>
    <row r="115" spans="2:47" s="6" customFormat="1" ht="27" customHeight="1">
      <c r="B115" s="23"/>
      <c r="C115" s="24"/>
      <c r="D115" s="157" t="s">
        <v>147</v>
      </c>
      <c r="E115" s="24"/>
      <c r="F115" s="158" t="s">
        <v>261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147</v>
      </c>
      <c r="AU115" s="6" t="s">
        <v>81</v>
      </c>
    </row>
    <row r="116" spans="2:51" s="6" customFormat="1" ht="15.75" customHeight="1">
      <c r="B116" s="159"/>
      <c r="C116" s="160"/>
      <c r="D116" s="161" t="s">
        <v>149</v>
      </c>
      <c r="E116" s="160"/>
      <c r="F116" s="162" t="s">
        <v>514</v>
      </c>
      <c r="G116" s="160"/>
      <c r="H116" s="163">
        <v>54</v>
      </c>
      <c r="J116" s="160"/>
      <c r="K116" s="160"/>
      <c r="L116" s="164"/>
      <c r="M116" s="165"/>
      <c r="N116" s="160"/>
      <c r="O116" s="160"/>
      <c r="P116" s="160"/>
      <c r="Q116" s="160"/>
      <c r="R116" s="160"/>
      <c r="S116" s="160"/>
      <c r="T116" s="166"/>
      <c r="AT116" s="167" t="s">
        <v>149</v>
      </c>
      <c r="AU116" s="167" t="s">
        <v>81</v>
      </c>
      <c r="AV116" s="167" t="s">
        <v>81</v>
      </c>
      <c r="AW116" s="167" t="s">
        <v>115</v>
      </c>
      <c r="AX116" s="167" t="s">
        <v>73</v>
      </c>
      <c r="AY116" s="167" t="s">
        <v>137</v>
      </c>
    </row>
    <row r="117" spans="2:51" s="6" customFormat="1" ht="15.75" customHeight="1">
      <c r="B117" s="159"/>
      <c r="C117" s="160"/>
      <c r="D117" s="161" t="s">
        <v>149</v>
      </c>
      <c r="E117" s="160"/>
      <c r="F117" s="162" t="s">
        <v>515</v>
      </c>
      <c r="G117" s="160"/>
      <c r="H117" s="163">
        <v>-10.4</v>
      </c>
      <c r="J117" s="160"/>
      <c r="K117" s="160"/>
      <c r="L117" s="164"/>
      <c r="M117" s="165"/>
      <c r="N117" s="160"/>
      <c r="O117" s="160"/>
      <c r="P117" s="160"/>
      <c r="Q117" s="160"/>
      <c r="R117" s="160"/>
      <c r="S117" s="160"/>
      <c r="T117" s="166"/>
      <c r="AT117" s="167" t="s">
        <v>149</v>
      </c>
      <c r="AU117" s="167" t="s">
        <v>81</v>
      </c>
      <c r="AV117" s="167" t="s">
        <v>81</v>
      </c>
      <c r="AW117" s="167" t="s">
        <v>115</v>
      </c>
      <c r="AX117" s="167" t="s">
        <v>73</v>
      </c>
      <c r="AY117" s="167" t="s">
        <v>137</v>
      </c>
    </row>
    <row r="118" spans="2:51" s="6" customFormat="1" ht="15.75" customHeight="1">
      <c r="B118" s="178"/>
      <c r="C118" s="179"/>
      <c r="D118" s="161" t="s">
        <v>149</v>
      </c>
      <c r="E118" s="179"/>
      <c r="F118" s="180" t="s">
        <v>240</v>
      </c>
      <c r="G118" s="179"/>
      <c r="H118" s="181">
        <v>43.6</v>
      </c>
      <c r="J118" s="179"/>
      <c r="K118" s="179"/>
      <c r="L118" s="182"/>
      <c r="M118" s="183"/>
      <c r="N118" s="179"/>
      <c r="O118" s="179"/>
      <c r="P118" s="179"/>
      <c r="Q118" s="179"/>
      <c r="R118" s="179"/>
      <c r="S118" s="179"/>
      <c r="T118" s="184"/>
      <c r="AT118" s="185" t="s">
        <v>149</v>
      </c>
      <c r="AU118" s="185" t="s">
        <v>81</v>
      </c>
      <c r="AV118" s="185" t="s">
        <v>162</v>
      </c>
      <c r="AW118" s="185" t="s">
        <v>115</v>
      </c>
      <c r="AX118" s="185" t="s">
        <v>20</v>
      </c>
      <c r="AY118" s="185" t="s">
        <v>137</v>
      </c>
    </row>
    <row r="119" spans="2:65" s="6" customFormat="1" ht="15.75" customHeight="1">
      <c r="B119" s="23"/>
      <c r="C119" s="145" t="s">
        <v>252</v>
      </c>
      <c r="D119" s="145" t="s">
        <v>140</v>
      </c>
      <c r="E119" s="146" t="s">
        <v>264</v>
      </c>
      <c r="F119" s="147" t="s">
        <v>265</v>
      </c>
      <c r="G119" s="148" t="s">
        <v>248</v>
      </c>
      <c r="H119" s="149">
        <v>43.6</v>
      </c>
      <c r="I119" s="150"/>
      <c r="J119" s="151">
        <f>ROUND($I$119*$H$119,2)</f>
        <v>0</v>
      </c>
      <c r="K119" s="147" t="s">
        <v>144</v>
      </c>
      <c r="L119" s="43"/>
      <c r="M119" s="152"/>
      <c r="N119" s="153" t="s">
        <v>44</v>
      </c>
      <c r="O119" s="24"/>
      <c r="P119" s="24"/>
      <c r="Q119" s="154">
        <v>0</v>
      </c>
      <c r="R119" s="154">
        <f>$Q$119*$H$119</f>
        <v>0</v>
      </c>
      <c r="S119" s="154">
        <v>0</v>
      </c>
      <c r="T119" s="155">
        <f>$S$119*$H$119</f>
        <v>0</v>
      </c>
      <c r="AR119" s="89" t="s">
        <v>162</v>
      </c>
      <c r="AT119" s="89" t="s">
        <v>140</v>
      </c>
      <c r="AU119" s="89" t="s">
        <v>81</v>
      </c>
      <c r="AY119" s="6" t="s">
        <v>137</v>
      </c>
      <c r="BE119" s="156">
        <f>IF($N$119="základní",$J$119,0)</f>
        <v>0</v>
      </c>
      <c r="BF119" s="156">
        <f>IF($N$119="snížená",$J$119,0)</f>
        <v>0</v>
      </c>
      <c r="BG119" s="156">
        <f>IF($N$119="zákl. přenesená",$J$119,0)</f>
        <v>0</v>
      </c>
      <c r="BH119" s="156">
        <f>IF($N$119="sníž. přenesená",$J$119,0)</f>
        <v>0</v>
      </c>
      <c r="BI119" s="156">
        <f>IF($N$119="nulová",$J$119,0)</f>
        <v>0</v>
      </c>
      <c r="BJ119" s="89" t="s">
        <v>20</v>
      </c>
      <c r="BK119" s="156">
        <f>ROUND($I$119*$H$119,2)</f>
        <v>0</v>
      </c>
      <c r="BL119" s="89" t="s">
        <v>162</v>
      </c>
      <c r="BM119" s="89" t="s">
        <v>516</v>
      </c>
    </row>
    <row r="120" spans="2:47" s="6" customFormat="1" ht="16.5" customHeight="1">
      <c r="B120" s="23"/>
      <c r="C120" s="24"/>
      <c r="D120" s="157" t="s">
        <v>147</v>
      </c>
      <c r="E120" s="24"/>
      <c r="F120" s="158" t="s">
        <v>265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147</v>
      </c>
      <c r="AU120" s="6" t="s">
        <v>81</v>
      </c>
    </row>
    <row r="121" spans="2:65" s="6" customFormat="1" ht="15.75" customHeight="1">
      <c r="B121" s="23"/>
      <c r="C121" s="145" t="s">
        <v>25</v>
      </c>
      <c r="D121" s="145" t="s">
        <v>140</v>
      </c>
      <c r="E121" s="146" t="s">
        <v>517</v>
      </c>
      <c r="F121" s="147" t="s">
        <v>518</v>
      </c>
      <c r="G121" s="148" t="s">
        <v>248</v>
      </c>
      <c r="H121" s="149">
        <v>5.025</v>
      </c>
      <c r="I121" s="150"/>
      <c r="J121" s="151">
        <f>ROUND($I$121*$H$121,2)</f>
        <v>0</v>
      </c>
      <c r="K121" s="147" t="s">
        <v>144</v>
      </c>
      <c r="L121" s="43"/>
      <c r="M121" s="152"/>
      <c r="N121" s="153" t="s">
        <v>44</v>
      </c>
      <c r="O121" s="24"/>
      <c r="P121" s="24"/>
      <c r="Q121" s="154">
        <v>0</v>
      </c>
      <c r="R121" s="154">
        <f>$Q$121*$H$121</f>
        <v>0</v>
      </c>
      <c r="S121" s="154">
        <v>0</v>
      </c>
      <c r="T121" s="155">
        <f>$S$121*$H$121</f>
        <v>0</v>
      </c>
      <c r="AR121" s="89" t="s">
        <v>162</v>
      </c>
      <c r="AT121" s="89" t="s">
        <v>140</v>
      </c>
      <c r="AU121" s="89" t="s">
        <v>81</v>
      </c>
      <c r="AY121" s="6" t="s">
        <v>137</v>
      </c>
      <c r="BE121" s="156">
        <f>IF($N$121="základní",$J$121,0)</f>
        <v>0</v>
      </c>
      <c r="BF121" s="156">
        <f>IF($N$121="snížená",$J$121,0)</f>
        <v>0</v>
      </c>
      <c r="BG121" s="156">
        <f>IF($N$121="zákl. přenesená",$J$121,0)</f>
        <v>0</v>
      </c>
      <c r="BH121" s="156">
        <f>IF($N$121="sníž. přenesená",$J$121,0)</f>
        <v>0</v>
      </c>
      <c r="BI121" s="156">
        <f>IF($N$121="nulová",$J$121,0)</f>
        <v>0</v>
      </c>
      <c r="BJ121" s="89" t="s">
        <v>20</v>
      </c>
      <c r="BK121" s="156">
        <f>ROUND($I$121*$H$121,2)</f>
        <v>0</v>
      </c>
      <c r="BL121" s="89" t="s">
        <v>162</v>
      </c>
      <c r="BM121" s="89" t="s">
        <v>519</v>
      </c>
    </row>
    <row r="122" spans="2:47" s="6" customFormat="1" ht="27" customHeight="1">
      <c r="B122" s="23"/>
      <c r="C122" s="24"/>
      <c r="D122" s="157" t="s">
        <v>147</v>
      </c>
      <c r="E122" s="24"/>
      <c r="F122" s="158" t="s">
        <v>520</v>
      </c>
      <c r="G122" s="24"/>
      <c r="H122" s="24"/>
      <c r="J122" s="24"/>
      <c r="K122" s="24"/>
      <c r="L122" s="43"/>
      <c r="M122" s="56"/>
      <c r="N122" s="24"/>
      <c r="O122" s="24"/>
      <c r="P122" s="24"/>
      <c r="Q122" s="24"/>
      <c r="R122" s="24"/>
      <c r="S122" s="24"/>
      <c r="T122" s="57"/>
      <c r="AT122" s="6" t="s">
        <v>147</v>
      </c>
      <c r="AU122" s="6" t="s">
        <v>81</v>
      </c>
    </row>
    <row r="123" spans="2:51" s="6" customFormat="1" ht="15.75" customHeight="1">
      <c r="B123" s="171"/>
      <c r="C123" s="172"/>
      <c r="D123" s="161" t="s">
        <v>149</v>
      </c>
      <c r="E123" s="172"/>
      <c r="F123" s="173" t="s">
        <v>521</v>
      </c>
      <c r="G123" s="172"/>
      <c r="H123" s="172"/>
      <c r="J123" s="172"/>
      <c r="K123" s="172"/>
      <c r="L123" s="174"/>
      <c r="M123" s="175"/>
      <c r="N123" s="172"/>
      <c r="O123" s="172"/>
      <c r="P123" s="172"/>
      <c r="Q123" s="172"/>
      <c r="R123" s="172"/>
      <c r="S123" s="172"/>
      <c r="T123" s="176"/>
      <c r="AT123" s="177" t="s">
        <v>149</v>
      </c>
      <c r="AU123" s="177" t="s">
        <v>81</v>
      </c>
      <c r="AV123" s="177" t="s">
        <v>20</v>
      </c>
      <c r="AW123" s="177" t="s">
        <v>115</v>
      </c>
      <c r="AX123" s="177" t="s">
        <v>73</v>
      </c>
      <c r="AY123" s="177" t="s">
        <v>137</v>
      </c>
    </row>
    <row r="124" spans="2:51" s="6" customFormat="1" ht="15.75" customHeight="1">
      <c r="B124" s="159"/>
      <c r="C124" s="160"/>
      <c r="D124" s="161" t="s">
        <v>149</v>
      </c>
      <c r="E124" s="160"/>
      <c r="F124" s="162" t="s">
        <v>522</v>
      </c>
      <c r="G124" s="160"/>
      <c r="H124" s="163">
        <v>4.275</v>
      </c>
      <c r="J124" s="160"/>
      <c r="K124" s="160"/>
      <c r="L124" s="164"/>
      <c r="M124" s="165"/>
      <c r="N124" s="160"/>
      <c r="O124" s="160"/>
      <c r="P124" s="160"/>
      <c r="Q124" s="160"/>
      <c r="R124" s="160"/>
      <c r="S124" s="160"/>
      <c r="T124" s="166"/>
      <c r="AT124" s="167" t="s">
        <v>149</v>
      </c>
      <c r="AU124" s="167" t="s">
        <v>81</v>
      </c>
      <c r="AV124" s="167" t="s">
        <v>81</v>
      </c>
      <c r="AW124" s="167" t="s">
        <v>115</v>
      </c>
      <c r="AX124" s="167" t="s">
        <v>73</v>
      </c>
      <c r="AY124" s="167" t="s">
        <v>137</v>
      </c>
    </row>
    <row r="125" spans="2:51" s="6" customFormat="1" ht="15.75" customHeight="1">
      <c r="B125" s="159"/>
      <c r="C125" s="160"/>
      <c r="D125" s="161" t="s">
        <v>149</v>
      </c>
      <c r="E125" s="160"/>
      <c r="F125" s="162" t="s">
        <v>523</v>
      </c>
      <c r="G125" s="160"/>
      <c r="H125" s="163">
        <v>0.75</v>
      </c>
      <c r="J125" s="160"/>
      <c r="K125" s="160"/>
      <c r="L125" s="164"/>
      <c r="M125" s="165"/>
      <c r="N125" s="160"/>
      <c r="O125" s="160"/>
      <c r="P125" s="160"/>
      <c r="Q125" s="160"/>
      <c r="R125" s="160"/>
      <c r="S125" s="160"/>
      <c r="T125" s="166"/>
      <c r="AT125" s="167" t="s">
        <v>149</v>
      </c>
      <c r="AU125" s="167" t="s">
        <v>81</v>
      </c>
      <c r="AV125" s="167" t="s">
        <v>81</v>
      </c>
      <c r="AW125" s="167" t="s">
        <v>115</v>
      </c>
      <c r="AX125" s="167" t="s">
        <v>73</v>
      </c>
      <c r="AY125" s="167" t="s">
        <v>137</v>
      </c>
    </row>
    <row r="126" spans="2:51" s="6" customFormat="1" ht="15.75" customHeight="1">
      <c r="B126" s="178"/>
      <c r="C126" s="179"/>
      <c r="D126" s="161" t="s">
        <v>149</v>
      </c>
      <c r="E126" s="179"/>
      <c r="F126" s="180" t="s">
        <v>240</v>
      </c>
      <c r="G126" s="179"/>
      <c r="H126" s="181">
        <v>5.025</v>
      </c>
      <c r="J126" s="179"/>
      <c r="K126" s="179"/>
      <c r="L126" s="182"/>
      <c r="M126" s="183"/>
      <c r="N126" s="179"/>
      <c r="O126" s="179"/>
      <c r="P126" s="179"/>
      <c r="Q126" s="179"/>
      <c r="R126" s="179"/>
      <c r="S126" s="179"/>
      <c r="T126" s="184"/>
      <c r="AT126" s="185" t="s">
        <v>149</v>
      </c>
      <c r="AU126" s="185" t="s">
        <v>81</v>
      </c>
      <c r="AV126" s="185" t="s">
        <v>162</v>
      </c>
      <c r="AW126" s="185" t="s">
        <v>115</v>
      </c>
      <c r="AX126" s="185" t="s">
        <v>20</v>
      </c>
      <c r="AY126" s="185" t="s">
        <v>137</v>
      </c>
    </row>
    <row r="127" spans="2:65" s="6" customFormat="1" ht="15.75" customHeight="1">
      <c r="B127" s="23"/>
      <c r="C127" s="145" t="s">
        <v>263</v>
      </c>
      <c r="D127" s="145" t="s">
        <v>140</v>
      </c>
      <c r="E127" s="146" t="s">
        <v>524</v>
      </c>
      <c r="F127" s="147" t="s">
        <v>525</v>
      </c>
      <c r="G127" s="148" t="s">
        <v>248</v>
      </c>
      <c r="H127" s="149">
        <v>2.475</v>
      </c>
      <c r="I127" s="150"/>
      <c r="J127" s="151">
        <f>ROUND($I$127*$H$127,2)</f>
        <v>0</v>
      </c>
      <c r="K127" s="147" t="s">
        <v>144</v>
      </c>
      <c r="L127" s="43"/>
      <c r="M127" s="152"/>
      <c r="N127" s="153" t="s">
        <v>44</v>
      </c>
      <c r="O127" s="24"/>
      <c r="P127" s="24"/>
      <c r="Q127" s="154">
        <v>0</v>
      </c>
      <c r="R127" s="154">
        <f>$Q$127*$H$127</f>
        <v>0</v>
      </c>
      <c r="S127" s="154">
        <v>0</v>
      </c>
      <c r="T127" s="155">
        <f>$S$127*$H$127</f>
        <v>0</v>
      </c>
      <c r="AR127" s="89" t="s">
        <v>162</v>
      </c>
      <c r="AT127" s="89" t="s">
        <v>140</v>
      </c>
      <c r="AU127" s="89" t="s">
        <v>81</v>
      </c>
      <c r="AY127" s="6" t="s">
        <v>137</v>
      </c>
      <c r="BE127" s="156">
        <f>IF($N$127="základní",$J$127,0)</f>
        <v>0</v>
      </c>
      <c r="BF127" s="156">
        <f>IF($N$127="snížená",$J$127,0)</f>
        <v>0</v>
      </c>
      <c r="BG127" s="156">
        <f>IF($N$127="zákl. přenesená",$J$127,0)</f>
        <v>0</v>
      </c>
      <c r="BH127" s="156">
        <f>IF($N$127="sníž. přenesená",$J$127,0)</f>
        <v>0</v>
      </c>
      <c r="BI127" s="156">
        <f>IF($N$127="nulová",$J$127,0)</f>
        <v>0</v>
      </c>
      <c r="BJ127" s="89" t="s">
        <v>20</v>
      </c>
      <c r="BK127" s="156">
        <f>ROUND($I$127*$H$127,2)</f>
        <v>0</v>
      </c>
      <c r="BL127" s="89" t="s">
        <v>162</v>
      </c>
      <c r="BM127" s="89" t="s">
        <v>526</v>
      </c>
    </row>
    <row r="128" spans="2:47" s="6" customFormat="1" ht="27" customHeight="1">
      <c r="B128" s="23"/>
      <c r="C128" s="24"/>
      <c r="D128" s="157" t="s">
        <v>147</v>
      </c>
      <c r="E128" s="24"/>
      <c r="F128" s="158" t="s">
        <v>527</v>
      </c>
      <c r="G128" s="24"/>
      <c r="H128" s="24"/>
      <c r="J128" s="24"/>
      <c r="K128" s="24"/>
      <c r="L128" s="43"/>
      <c r="M128" s="56"/>
      <c r="N128" s="24"/>
      <c r="O128" s="24"/>
      <c r="P128" s="24"/>
      <c r="Q128" s="24"/>
      <c r="R128" s="24"/>
      <c r="S128" s="24"/>
      <c r="T128" s="57"/>
      <c r="AT128" s="6" t="s">
        <v>147</v>
      </c>
      <c r="AU128" s="6" t="s">
        <v>81</v>
      </c>
    </row>
    <row r="129" spans="2:51" s="6" customFormat="1" ht="15.75" customHeight="1">
      <c r="B129" s="159"/>
      <c r="C129" s="160"/>
      <c r="D129" s="161" t="s">
        <v>149</v>
      </c>
      <c r="E129" s="160"/>
      <c r="F129" s="162" t="s">
        <v>528</v>
      </c>
      <c r="G129" s="160"/>
      <c r="H129" s="163">
        <v>2.475</v>
      </c>
      <c r="J129" s="160"/>
      <c r="K129" s="160"/>
      <c r="L129" s="164"/>
      <c r="M129" s="165"/>
      <c r="N129" s="160"/>
      <c r="O129" s="160"/>
      <c r="P129" s="160"/>
      <c r="Q129" s="160"/>
      <c r="R129" s="160"/>
      <c r="S129" s="160"/>
      <c r="T129" s="166"/>
      <c r="AT129" s="167" t="s">
        <v>149</v>
      </c>
      <c r="AU129" s="167" t="s">
        <v>81</v>
      </c>
      <c r="AV129" s="167" t="s">
        <v>81</v>
      </c>
      <c r="AW129" s="167" t="s">
        <v>115</v>
      </c>
      <c r="AX129" s="167" t="s">
        <v>20</v>
      </c>
      <c r="AY129" s="167" t="s">
        <v>137</v>
      </c>
    </row>
    <row r="130" spans="2:65" s="6" customFormat="1" ht="15.75" customHeight="1">
      <c r="B130" s="23"/>
      <c r="C130" s="186" t="s">
        <v>267</v>
      </c>
      <c r="D130" s="186" t="s">
        <v>295</v>
      </c>
      <c r="E130" s="187" t="s">
        <v>529</v>
      </c>
      <c r="F130" s="188" t="s">
        <v>530</v>
      </c>
      <c r="G130" s="189" t="s">
        <v>326</v>
      </c>
      <c r="H130" s="190">
        <v>4.95</v>
      </c>
      <c r="I130" s="191"/>
      <c r="J130" s="192">
        <f>ROUND($I$130*$H$130,2)</f>
        <v>0</v>
      </c>
      <c r="K130" s="188" t="s">
        <v>144</v>
      </c>
      <c r="L130" s="193"/>
      <c r="M130" s="194"/>
      <c r="N130" s="195" t="s">
        <v>44</v>
      </c>
      <c r="O130" s="24"/>
      <c r="P130" s="24"/>
      <c r="Q130" s="154">
        <v>1</v>
      </c>
      <c r="R130" s="154">
        <f>$Q$130*$H$130</f>
        <v>4.95</v>
      </c>
      <c r="S130" s="154">
        <v>0</v>
      </c>
      <c r="T130" s="155">
        <f>$S$130*$H$130</f>
        <v>0</v>
      </c>
      <c r="AR130" s="89" t="s">
        <v>185</v>
      </c>
      <c r="AT130" s="89" t="s">
        <v>295</v>
      </c>
      <c r="AU130" s="89" t="s">
        <v>81</v>
      </c>
      <c r="AY130" s="6" t="s">
        <v>137</v>
      </c>
      <c r="BE130" s="156">
        <f>IF($N$130="základní",$J$130,0)</f>
        <v>0</v>
      </c>
      <c r="BF130" s="156">
        <f>IF($N$130="snížená",$J$130,0)</f>
        <v>0</v>
      </c>
      <c r="BG130" s="156">
        <f>IF($N$130="zákl. přenesená",$J$130,0)</f>
        <v>0</v>
      </c>
      <c r="BH130" s="156">
        <f>IF($N$130="sníž. přenesená",$J$130,0)</f>
        <v>0</v>
      </c>
      <c r="BI130" s="156">
        <f>IF($N$130="nulová",$J$130,0)</f>
        <v>0</v>
      </c>
      <c r="BJ130" s="89" t="s">
        <v>20</v>
      </c>
      <c r="BK130" s="156">
        <f>ROUND($I$130*$H$130,2)</f>
        <v>0</v>
      </c>
      <c r="BL130" s="89" t="s">
        <v>162</v>
      </c>
      <c r="BM130" s="89" t="s">
        <v>531</v>
      </c>
    </row>
    <row r="131" spans="2:47" s="6" customFormat="1" ht="27" customHeight="1">
      <c r="B131" s="23"/>
      <c r="C131" s="24"/>
      <c r="D131" s="157" t="s">
        <v>147</v>
      </c>
      <c r="E131" s="24"/>
      <c r="F131" s="158" t="s">
        <v>532</v>
      </c>
      <c r="G131" s="24"/>
      <c r="H131" s="24"/>
      <c r="J131" s="24"/>
      <c r="K131" s="24"/>
      <c r="L131" s="43"/>
      <c r="M131" s="56"/>
      <c r="N131" s="24"/>
      <c r="O131" s="24"/>
      <c r="P131" s="24"/>
      <c r="Q131" s="24"/>
      <c r="R131" s="24"/>
      <c r="S131" s="24"/>
      <c r="T131" s="57"/>
      <c r="AT131" s="6" t="s">
        <v>147</v>
      </c>
      <c r="AU131" s="6" t="s">
        <v>81</v>
      </c>
    </row>
    <row r="132" spans="2:51" s="6" customFormat="1" ht="15.75" customHeight="1">
      <c r="B132" s="159"/>
      <c r="C132" s="160"/>
      <c r="D132" s="161" t="s">
        <v>149</v>
      </c>
      <c r="E132" s="160"/>
      <c r="F132" s="162" t="s">
        <v>533</v>
      </c>
      <c r="G132" s="160"/>
      <c r="H132" s="163">
        <v>4.95</v>
      </c>
      <c r="J132" s="160"/>
      <c r="K132" s="160"/>
      <c r="L132" s="164"/>
      <c r="M132" s="165"/>
      <c r="N132" s="160"/>
      <c r="O132" s="160"/>
      <c r="P132" s="160"/>
      <c r="Q132" s="160"/>
      <c r="R132" s="160"/>
      <c r="S132" s="160"/>
      <c r="T132" s="166"/>
      <c r="AT132" s="167" t="s">
        <v>149</v>
      </c>
      <c r="AU132" s="167" t="s">
        <v>81</v>
      </c>
      <c r="AV132" s="167" t="s">
        <v>81</v>
      </c>
      <c r="AW132" s="167" t="s">
        <v>115</v>
      </c>
      <c r="AX132" s="167" t="s">
        <v>20</v>
      </c>
      <c r="AY132" s="167" t="s">
        <v>137</v>
      </c>
    </row>
    <row r="133" spans="2:65" s="6" customFormat="1" ht="15.75" customHeight="1">
      <c r="B133" s="23"/>
      <c r="C133" s="145" t="s">
        <v>274</v>
      </c>
      <c r="D133" s="145" t="s">
        <v>140</v>
      </c>
      <c r="E133" s="146" t="s">
        <v>281</v>
      </c>
      <c r="F133" s="147" t="s">
        <v>282</v>
      </c>
      <c r="G133" s="148" t="s">
        <v>205</v>
      </c>
      <c r="H133" s="149">
        <v>3172</v>
      </c>
      <c r="I133" s="150"/>
      <c r="J133" s="151">
        <f>ROUND($I$133*$H$133,2)</f>
        <v>0</v>
      </c>
      <c r="K133" s="147" t="s">
        <v>144</v>
      </c>
      <c r="L133" s="43"/>
      <c r="M133" s="152"/>
      <c r="N133" s="153" t="s">
        <v>44</v>
      </c>
      <c r="O133" s="24"/>
      <c r="P133" s="24"/>
      <c r="Q133" s="154">
        <v>0</v>
      </c>
      <c r="R133" s="154">
        <f>$Q$133*$H$133</f>
        <v>0</v>
      </c>
      <c r="S133" s="154">
        <v>0</v>
      </c>
      <c r="T133" s="155">
        <f>$S$133*$H$133</f>
        <v>0</v>
      </c>
      <c r="AR133" s="89" t="s">
        <v>162</v>
      </c>
      <c r="AT133" s="89" t="s">
        <v>140</v>
      </c>
      <c r="AU133" s="89" t="s">
        <v>81</v>
      </c>
      <c r="AY133" s="6" t="s">
        <v>137</v>
      </c>
      <c r="BE133" s="156">
        <f>IF($N$133="základní",$J$133,0)</f>
        <v>0</v>
      </c>
      <c r="BF133" s="156">
        <f>IF($N$133="snížená",$J$133,0)</f>
        <v>0</v>
      </c>
      <c r="BG133" s="156">
        <f>IF($N$133="zákl. přenesená",$J$133,0)</f>
        <v>0</v>
      </c>
      <c r="BH133" s="156">
        <f>IF($N$133="sníž. přenesená",$J$133,0)</f>
        <v>0</v>
      </c>
      <c r="BI133" s="156">
        <f>IF($N$133="nulová",$J$133,0)</f>
        <v>0</v>
      </c>
      <c r="BJ133" s="89" t="s">
        <v>20</v>
      </c>
      <c r="BK133" s="156">
        <f>ROUND($I$133*$H$133,2)</f>
        <v>0</v>
      </c>
      <c r="BL133" s="89" t="s">
        <v>162</v>
      </c>
      <c r="BM133" s="89" t="s">
        <v>534</v>
      </c>
    </row>
    <row r="134" spans="2:47" s="6" customFormat="1" ht="16.5" customHeight="1">
      <c r="B134" s="23"/>
      <c r="C134" s="24"/>
      <c r="D134" s="157" t="s">
        <v>147</v>
      </c>
      <c r="E134" s="24"/>
      <c r="F134" s="158" t="s">
        <v>284</v>
      </c>
      <c r="G134" s="24"/>
      <c r="H134" s="24"/>
      <c r="J134" s="24"/>
      <c r="K134" s="24"/>
      <c r="L134" s="43"/>
      <c r="M134" s="56"/>
      <c r="N134" s="24"/>
      <c r="O134" s="24"/>
      <c r="P134" s="24"/>
      <c r="Q134" s="24"/>
      <c r="R134" s="24"/>
      <c r="S134" s="24"/>
      <c r="T134" s="57"/>
      <c r="AT134" s="6" t="s">
        <v>147</v>
      </c>
      <c r="AU134" s="6" t="s">
        <v>81</v>
      </c>
    </row>
    <row r="135" spans="2:51" s="6" customFormat="1" ht="15.75" customHeight="1">
      <c r="B135" s="159"/>
      <c r="C135" s="160"/>
      <c r="D135" s="161" t="s">
        <v>149</v>
      </c>
      <c r="E135" s="160"/>
      <c r="F135" s="162" t="s">
        <v>535</v>
      </c>
      <c r="G135" s="160"/>
      <c r="H135" s="163">
        <v>1586</v>
      </c>
      <c r="J135" s="160"/>
      <c r="K135" s="160"/>
      <c r="L135" s="164"/>
      <c r="M135" s="165"/>
      <c r="N135" s="160"/>
      <c r="O135" s="160"/>
      <c r="P135" s="160"/>
      <c r="Q135" s="160"/>
      <c r="R135" s="160"/>
      <c r="S135" s="160"/>
      <c r="T135" s="166"/>
      <c r="AT135" s="167" t="s">
        <v>149</v>
      </c>
      <c r="AU135" s="167" t="s">
        <v>81</v>
      </c>
      <c r="AV135" s="167" t="s">
        <v>81</v>
      </c>
      <c r="AW135" s="167" t="s">
        <v>115</v>
      </c>
      <c r="AX135" s="167" t="s">
        <v>73</v>
      </c>
      <c r="AY135" s="167" t="s">
        <v>137</v>
      </c>
    </row>
    <row r="136" spans="2:51" s="6" customFormat="1" ht="15.75" customHeight="1">
      <c r="B136" s="159"/>
      <c r="C136" s="160"/>
      <c r="D136" s="161" t="s">
        <v>149</v>
      </c>
      <c r="E136" s="160"/>
      <c r="F136" s="162" t="s">
        <v>536</v>
      </c>
      <c r="G136" s="160"/>
      <c r="H136" s="163">
        <v>1473</v>
      </c>
      <c r="J136" s="160"/>
      <c r="K136" s="160"/>
      <c r="L136" s="164"/>
      <c r="M136" s="165"/>
      <c r="N136" s="160"/>
      <c r="O136" s="160"/>
      <c r="P136" s="160"/>
      <c r="Q136" s="160"/>
      <c r="R136" s="160"/>
      <c r="S136" s="160"/>
      <c r="T136" s="166"/>
      <c r="AT136" s="167" t="s">
        <v>149</v>
      </c>
      <c r="AU136" s="167" t="s">
        <v>81</v>
      </c>
      <c r="AV136" s="167" t="s">
        <v>81</v>
      </c>
      <c r="AW136" s="167" t="s">
        <v>115</v>
      </c>
      <c r="AX136" s="167" t="s">
        <v>73</v>
      </c>
      <c r="AY136" s="167" t="s">
        <v>137</v>
      </c>
    </row>
    <row r="137" spans="2:51" s="6" customFormat="1" ht="15.75" customHeight="1">
      <c r="B137" s="159"/>
      <c r="C137" s="160"/>
      <c r="D137" s="161" t="s">
        <v>149</v>
      </c>
      <c r="E137" s="160"/>
      <c r="F137" s="162" t="s">
        <v>537</v>
      </c>
      <c r="G137" s="160"/>
      <c r="H137" s="163">
        <v>81</v>
      </c>
      <c r="J137" s="160"/>
      <c r="K137" s="160"/>
      <c r="L137" s="164"/>
      <c r="M137" s="165"/>
      <c r="N137" s="160"/>
      <c r="O137" s="160"/>
      <c r="P137" s="160"/>
      <c r="Q137" s="160"/>
      <c r="R137" s="160"/>
      <c r="S137" s="160"/>
      <c r="T137" s="166"/>
      <c r="AT137" s="167" t="s">
        <v>149</v>
      </c>
      <c r="AU137" s="167" t="s">
        <v>81</v>
      </c>
      <c r="AV137" s="167" t="s">
        <v>81</v>
      </c>
      <c r="AW137" s="167" t="s">
        <v>115</v>
      </c>
      <c r="AX137" s="167" t="s">
        <v>73</v>
      </c>
      <c r="AY137" s="167" t="s">
        <v>137</v>
      </c>
    </row>
    <row r="138" spans="2:51" s="6" customFormat="1" ht="15.75" customHeight="1">
      <c r="B138" s="159"/>
      <c r="C138" s="160"/>
      <c r="D138" s="161" t="s">
        <v>149</v>
      </c>
      <c r="E138" s="160"/>
      <c r="F138" s="162" t="s">
        <v>538</v>
      </c>
      <c r="G138" s="160"/>
      <c r="H138" s="163">
        <v>32</v>
      </c>
      <c r="J138" s="160"/>
      <c r="K138" s="160"/>
      <c r="L138" s="164"/>
      <c r="M138" s="165"/>
      <c r="N138" s="160"/>
      <c r="O138" s="160"/>
      <c r="P138" s="160"/>
      <c r="Q138" s="160"/>
      <c r="R138" s="160"/>
      <c r="S138" s="160"/>
      <c r="T138" s="166"/>
      <c r="AT138" s="167" t="s">
        <v>149</v>
      </c>
      <c r="AU138" s="167" t="s">
        <v>81</v>
      </c>
      <c r="AV138" s="167" t="s">
        <v>81</v>
      </c>
      <c r="AW138" s="167" t="s">
        <v>115</v>
      </c>
      <c r="AX138" s="167" t="s">
        <v>73</v>
      </c>
      <c r="AY138" s="167" t="s">
        <v>137</v>
      </c>
    </row>
    <row r="139" spans="2:51" s="6" customFormat="1" ht="15.75" customHeight="1">
      <c r="B139" s="178"/>
      <c r="C139" s="179"/>
      <c r="D139" s="161" t="s">
        <v>149</v>
      </c>
      <c r="E139" s="179"/>
      <c r="F139" s="180" t="s">
        <v>240</v>
      </c>
      <c r="G139" s="179"/>
      <c r="H139" s="181">
        <v>3172</v>
      </c>
      <c r="J139" s="179"/>
      <c r="K139" s="179"/>
      <c r="L139" s="182"/>
      <c r="M139" s="183"/>
      <c r="N139" s="179"/>
      <c r="O139" s="179"/>
      <c r="P139" s="179"/>
      <c r="Q139" s="179"/>
      <c r="R139" s="179"/>
      <c r="S139" s="179"/>
      <c r="T139" s="184"/>
      <c r="AT139" s="185" t="s">
        <v>149</v>
      </c>
      <c r="AU139" s="185" t="s">
        <v>81</v>
      </c>
      <c r="AV139" s="185" t="s">
        <v>162</v>
      </c>
      <c r="AW139" s="185" t="s">
        <v>115</v>
      </c>
      <c r="AX139" s="185" t="s">
        <v>20</v>
      </c>
      <c r="AY139" s="185" t="s">
        <v>137</v>
      </c>
    </row>
    <row r="140" spans="2:63" s="132" customFormat="1" ht="30.75" customHeight="1">
      <c r="B140" s="133"/>
      <c r="C140" s="134"/>
      <c r="D140" s="134" t="s">
        <v>72</v>
      </c>
      <c r="E140" s="143" t="s">
        <v>156</v>
      </c>
      <c r="F140" s="143" t="s">
        <v>539</v>
      </c>
      <c r="G140" s="134"/>
      <c r="H140" s="134"/>
      <c r="J140" s="144">
        <f>$BK$140</f>
        <v>0</v>
      </c>
      <c r="K140" s="134"/>
      <c r="L140" s="137"/>
      <c r="M140" s="138"/>
      <c r="N140" s="134"/>
      <c r="O140" s="134"/>
      <c r="P140" s="139">
        <f>SUM($P$141:$P$143)</f>
        <v>0</v>
      </c>
      <c r="Q140" s="134"/>
      <c r="R140" s="139">
        <f>SUM($R$141:$R$143)</f>
        <v>0</v>
      </c>
      <c r="S140" s="134"/>
      <c r="T140" s="140">
        <f>SUM($T$141:$T$143)</f>
        <v>2.2</v>
      </c>
      <c r="AR140" s="141" t="s">
        <v>20</v>
      </c>
      <c r="AT140" s="141" t="s">
        <v>72</v>
      </c>
      <c r="AU140" s="141" t="s">
        <v>20</v>
      </c>
      <c r="AY140" s="141" t="s">
        <v>137</v>
      </c>
      <c r="BK140" s="142">
        <f>SUM($BK$141:$BK$143)</f>
        <v>0</v>
      </c>
    </row>
    <row r="141" spans="2:65" s="6" customFormat="1" ht="15.75" customHeight="1">
      <c r="B141" s="23"/>
      <c r="C141" s="145" t="s">
        <v>280</v>
      </c>
      <c r="D141" s="145" t="s">
        <v>140</v>
      </c>
      <c r="E141" s="146" t="s">
        <v>540</v>
      </c>
      <c r="F141" s="147" t="s">
        <v>541</v>
      </c>
      <c r="G141" s="148" t="s">
        <v>248</v>
      </c>
      <c r="H141" s="149">
        <v>1</v>
      </c>
      <c r="I141" s="150"/>
      <c r="J141" s="151">
        <f>ROUND($I$141*$H$141,2)</f>
        <v>0</v>
      </c>
      <c r="K141" s="147" t="s">
        <v>144</v>
      </c>
      <c r="L141" s="43"/>
      <c r="M141" s="152"/>
      <c r="N141" s="153" t="s">
        <v>44</v>
      </c>
      <c r="O141" s="24"/>
      <c r="P141" s="24"/>
      <c r="Q141" s="154">
        <v>0</v>
      </c>
      <c r="R141" s="154">
        <f>$Q$141*$H$141</f>
        <v>0</v>
      </c>
      <c r="S141" s="154">
        <v>2.2</v>
      </c>
      <c r="T141" s="155">
        <f>$S$141*$H$141</f>
        <v>2.2</v>
      </c>
      <c r="AR141" s="89" t="s">
        <v>162</v>
      </c>
      <c r="AT141" s="89" t="s">
        <v>140</v>
      </c>
      <c r="AU141" s="89" t="s">
        <v>81</v>
      </c>
      <c r="AY141" s="6" t="s">
        <v>137</v>
      </c>
      <c r="BE141" s="156">
        <f>IF($N$141="základní",$J$141,0)</f>
        <v>0</v>
      </c>
      <c r="BF141" s="156">
        <f>IF($N$141="snížená",$J$141,0)</f>
        <v>0</v>
      </c>
      <c r="BG141" s="156">
        <f>IF($N$141="zákl. přenesená",$J$141,0)</f>
        <v>0</v>
      </c>
      <c r="BH141" s="156">
        <f>IF($N$141="sníž. přenesená",$J$141,0)</f>
        <v>0</v>
      </c>
      <c r="BI141" s="156">
        <f>IF($N$141="nulová",$J$141,0)</f>
        <v>0</v>
      </c>
      <c r="BJ141" s="89" t="s">
        <v>20</v>
      </c>
      <c r="BK141" s="156">
        <f>ROUND($I$141*$H$141,2)</f>
        <v>0</v>
      </c>
      <c r="BL141" s="89" t="s">
        <v>162</v>
      </c>
      <c r="BM141" s="89" t="s">
        <v>542</v>
      </c>
    </row>
    <row r="142" spans="2:47" s="6" customFormat="1" ht="16.5" customHeight="1">
      <c r="B142" s="23"/>
      <c r="C142" s="24"/>
      <c r="D142" s="157" t="s">
        <v>147</v>
      </c>
      <c r="E142" s="24"/>
      <c r="F142" s="158" t="s">
        <v>543</v>
      </c>
      <c r="G142" s="24"/>
      <c r="H142" s="24"/>
      <c r="J142" s="24"/>
      <c r="K142" s="24"/>
      <c r="L142" s="43"/>
      <c r="M142" s="56"/>
      <c r="N142" s="24"/>
      <c r="O142" s="24"/>
      <c r="P142" s="24"/>
      <c r="Q142" s="24"/>
      <c r="R142" s="24"/>
      <c r="S142" s="24"/>
      <c r="T142" s="57"/>
      <c r="AT142" s="6" t="s">
        <v>147</v>
      </c>
      <c r="AU142" s="6" t="s">
        <v>81</v>
      </c>
    </row>
    <row r="143" spans="2:51" s="6" customFormat="1" ht="15.75" customHeight="1">
      <c r="B143" s="159"/>
      <c r="C143" s="160"/>
      <c r="D143" s="161" t="s">
        <v>149</v>
      </c>
      <c r="E143" s="160"/>
      <c r="F143" s="162" t="s">
        <v>544</v>
      </c>
      <c r="G143" s="160"/>
      <c r="H143" s="163">
        <v>1</v>
      </c>
      <c r="J143" s="160"/>
      <c r="K143" s="160"/>
      <c r="L143" s="164"/>
      <c r="M143" s="165"/>
      <c r="N143" s="160"/>
      <c r="O143" s="160"/>
      <c r="P143" s="160"/>
      <c r="Q143" s="160"/>
      <c r="R143" s="160"/>
      <c r="S143" s="160"/>
      <c r="T143" s="166"/>
      <c r="AT143" s="167" t="s">
        <v>149</v>
      </c>
      <c r="AU143" s="167" t="s">
        <v>81</v>
      </c>
      <c r="AV143" s="167" t="s">
        <v>81</v>
      </c>
      <c r="AW143" s="167" t="s">
        <v>115</v>
      </c>
      <c r="AX143" s="167" t="s">
        <v>20</v>
      </c>
      <c r="AY143" s="167" t="s">
        <v>137</v>
      </c>
    </row>
    <row r="144" spans="2:63" s="132" customFormat="1" ht="30.75" customHeight="1">
      <c r="B144" s="133"/>
      <c r="C144" s="134"/>
      <c r="D144" s="134" t="s">
        <v>72</v>
      </c>
      <c r="E144" s="143" t="s">
        <v>162</v>
      </c>
      <c r="F144" s="143" t="s">
        <v>545</v>
      </c>
      <c r="G144" s="134"/>
      <c r="H144" s="134"/>
      <c r="J144" s="144">
        <f>$BK$144</f>
        <v>0</v>
      </c>
      <c r="K144" s="134"/>
      <c r="L144" s="137"/>
      <c r="M144" s="138"/>
      <c r="N144" s="134"/>
      <c r="O144" s="134"/>
      <c r="P144" s="139">
        <f>SUM($P$145:$P$147)</f>
        <v>0</v>
      </c>
      <c r="Q144" s="134"/>
      <c r="R144" s="139">
        <f>SUM($R$145:$R$147)</f>
        <v>0</v>
      </c>
      <c r="S144" s="134"/>
      <c r="T144" s="140">
        <f>SUM($T$145:$T$147)</f>
        <v>0</v>
      </c>
      <c r="AR144" s="141" t="s">
        <v>20</v>
      </c>
      <c r="AT144" s="141" t="s">
        <v>72</v>
      </c>
      <c r="AU144" s="141" t="s">
        <v>20</v>
      </c>
      <c r="AY144" s="141" t="s">
        <v>137</v>
      </c>
      <c r="BK144" s="142">
        <f>SUM($BK$145:$BK$147)</f>
        <v>0</v>
      </c>
    </row>
    <row r="145" spans="2:65" s="6" customFormat="1" ht="15.75" customHeight="1">
      <c r="B145" s="23"/>
      <c r="C145" s="145" t="s">
        <v>7</v>
      </c>
      <c r="D145" s="145" t="s">
        <v>140</v>
      </c>
      <c r="E145" s="146" t="s">
        <v>546</v>
      </c>
      <c r="F145" s="147" t="s">
        <v>547</v>
      </c>
      <c r="G145" s="148" t="s">
        <v>248</v>
      </c>
      <c r="H145" s="149">
        <v>0.55</v>
      </c>
      <c r="I145" s="150"/>
      <c r="J145" s="151">
        <f>ROUND($I$145*$H$145,2)</f>
        <v>0</v>
      </c>
      <c r="K145" s="147" t="s">
        <v>144</v>
      </c>
      <c r="L145" s="43"/>
      <c r="M145" s="152"/>
      <c r="N145" s="153" t="s">
        <v>44</v>
      </c>
      <c r="O145" s="24"/>
      <c r="P145" s="24"/>
      <c r="Q145" s="154">
        <v>0</v>
      </c>
      <c r="R145" s="154">
        <f>$Q$145*$H$145</f>
        <v>0</v>
      </c>
      <c r="S145" s="154">
        <v>0</v>
      </c>
      <c r="T145" s="155">
        <f>$S$145*$H$145</f>
        <v>0</v>
      </c>
      <c r="AR145" s="89" t="s">
        <v>162</v>
      </c>
      <c r="AT145" s="89" t="s">
        <v>140</v>
      </c>
      <c r="AU145" s="89" t="s">
        <v>81</v>
      </c>
      <c r="AY145" s="6" t="s">
        <v>137</v>
      </c>
      <c r="BE145" s="156">
        <f>IF($N$145="základní",$J$145,0)</f>
        <v>0</v>
      </c>
      <c r="BF145" s="156">
        <f>IF($N$145="snížená",$J$145,0)</f>
        <v>0</v>
      </c>
      <c r="BG145" s="156">
        <f>IF($N$145="zákl. přenesená",$J$145,0)</f>
        <v>0</v>
      </c>
      <c r="BH145" s="156">
        <f>IF($N$145="sníž. přenesená",$J$145,0)</f>
        <v>0</v>
      </c>
      <c r="BI145" s="156">
        <f>IF($N$145="nulová",$J$145,0)</f>
        <v>0</v>
      </c>
      <c r="BJ145" s="89" t="s">
        <v>20</v>
      </c>
      <c r="BK145" s="156">
        <f>ROUND($I$145*$H$145,2)</f>
        <v>0</v>
      </c>
      <c r="BL145" s="89" t="s">
        <v>162</v>
      </c>
      <c r="BM145" s="89" t="s">
        <v>548</v>
      </c>
    </row>
    <row r="146" spans="2:47" s="6" customFormat="1" ht="16.5" customHeight="1">
      <c r="B146" s="23"/>
      <c r="C146" s="24"/>
      <c r="D146" s="157" t="s">
        <v>147</v>
      </c>
      <c r="E146" s="24"/>
      <c r="F146" s="158" t="s">
        <v>549</v>
      </c>
      <c r="G146" s="24"/>
      <c r="H146" s="24"/>
      <c r="J146" s="24"/>
      <c r="K146" s="24"/>
      <c r="L146" s="43"/>
      <c r="M146" s="56"/>
      <c r="N146" s="24"/>
      <c r="O146" s="24"/>
      <c r="P146" s="24"/>
      <c r="Q146" s="24"/>
      <c r="R146" s="24"/>
      <c r="S146" s="24"/>
      <c r="T146" s="57"/>
      <c r="AT146" s="6" t="s">
        <v>147</v>
      </c>
      <c r="AU146" s="6" t="s">
        <v>81</v>
      </c>
    </row>
    <row r="147" spans="2:51" s="6" customFormat="1" ht="15.75" customHeight="1">
      <c r="B147" s="159"/>
      <c r="C147" s="160"/>
      <c r="D147" s="161" t="s">
        <v>149</v>
      </c>
      <c r="E147" s="160"/>
      <c r="F147" s="162" t="s">
        <v>550</v>
      </c>
      <c r="G147" s="160"/>
      <c r="H147" s="163">
        <v>0.55</v>
      </c>
      <c r="J147" s="160"/>
      <c r="K147" s="160"/>
      <c r="L147" s="164"/>
      <c r="M147" s="165"/>
      <c r="N147" s="160"/>
      <c r="O147" s="160"/>
      <c r="P147" s="160"/>
      <c r="Q147" s="160"/>
      <c r="R147" s="160"/>
      <c r="S147" s="160"/>
      <c r="T147" s="166"/>
      <c r="AT147" s="167" t="s">
        <v>149</v>
      </c>
      <c r="AU147" s="167" t="s">
        <v>81</v>
      </c>
      <c r="AV147" s="167" t="s">
        <v>81</v>
      </c>
      <c r="AW147" s="167" t="s">
        <v>115</v>
      </c>
      <c r="AX147" s="167" t="s">
        <v>20</v>
      </c>
      <c r="AY147" s="167" t="s">
        <v>137</v>
      </c>
    </row>
    <row r="148" spans="2:63" s="132" customFormat="1" ht="30.75" customHeight="1">
      <c r="B148" s="133"/>
      <c r="C148" s="134"/>
      <c r="D148" s="134" t="s">
        <v>72</v>
      </c>
      <c r="E148" s="143" t="s">
        <v>136</v>
      </c>
      <c r="F148" s="143" t="s">
        <v>301</v>
      </c>
      <c r="G148" s="134"/>
      <c r="H148" s="134"/>
      <c r="J148" s="144">
        <f>$BK$148</f>
        <v>0</v>
      </c>
      <c r="K148" s="134"/>
      <c r="L148" s="137"/>
      <c r="M148" s="138"/>
      <c r="N148" s="134"/>
      <c r="O148" s="134"/>
      <c r="P148" s="139">
        <f>SUM($P$149:$P$200)</f>
        <v>0</v>
      </c>
      <c r="Q148" s="134"/>
      <c r="R148" s="139">
        <f>SUM($R$149:$R$200)</f>
        <v>310.711</v>
      </c>
      <c r="S148" s="134"/>
      <c r="T148" s="140">
        <f>SUM($T$149:$T$200)</f>
        <v>0</v>
      </c>
      <c r="AR148" s="141" t="s">
        <v>20</v>
      </c>
      <c r="AT148" s="141" t="s">
        <v>72</v>
      </c>
      <c r="AU148" s="141" t="s">
        <v>20</v>
      </c>
      <c r="AY148" s="141" t="s">
        <v>137</v>
      </c>
      <c r="BK148" s="142">
        <f>SUM($BK$149:$BK$200)</f>
        <v>0</v>
      </c>
    </row>
    <row r="149" spans="2:65" s="6" customFormat="1" ht="15.75" customHeight="1">
      <c r="B149" s="23"/>
      <c r="C149" s="145" t="s">
        <v>294</v>
      </c>
      <c r="D149" s="145" t="s">
        <v>140</v>
      </c>
      <c r="E149" s="146" t="s">
        <v>303</v>
      </c>
      <c r="F149" s="147" t="s">
        <v>304</v>
      </c>
      <c r="G149" s="148" t="s">
        <v>205</v>
      </c>
      <c r="H149" s="149">
        <v>32</v>
      </c>
      <c r="I149" s="150"/>
      <c r="J149" s="151">
        <f>ROUND($I$149*$H$149,2)</f>
        <v>0</v>
      </c>
      <c r="K149" s="147"/>
      <c r="L149" s="43"/>
      <c r="M149" s="152"/>
      <c r="N149" s="153" t="s">
        <v>44</v>
      </c>
      <c r="O149" s="24"/>
      <c r="P149" s="24"/>
      <c r="Q149" s="154">
        <v>0</v>
      </c>
      <c r="R149" s="154">
        <f>$Q$149*$H$149</f>
        <v>0</v>
      </c>
      <c r="S149" s="154">
        <v>0</v>
      </c>
      <c r="T149" s="155">
        <f>$S$149*$H$149</f>
        <v>0</v>
      </c>
      <c r="AR149" s="89" t="s">
        <v>162</v>
      </c>
      <c r="AT149" s="89" t="s">
        <v>140</v>
      </c>
      <c r="AU149" s="89" t="s">
        <v>81</v>
      </c>
      <c r="AY149" s="6" t="s">
        <v>137</v>
      </c>
      <c r="BE149" s="156">
        <f>IF($N$149="základní",$J$149,0)</f>
        <v>0</v>
      </c>
      <c r="BF149" s="156">
        <f>IF($N$149="snížená",$J$149,0)</f>
        <v>0</v>
      </c>
      <c r="BG149" s="156">
        <f>IF($N$149="zákl. přenesená",$J$149,0)</f>
        <v>0</v>
      </c>
      <c r="BH149" s="156">
        <f>IF($N$149="sníž. přenesená",$J$149,0)</f>
        <v>0</v>
      </c>
      <c r="BI149" s="156">
        <f>IF($N$149="nulová",$J$149,0)</f>
        <v>0</v>
      </c>
      <c r="BJ149" s="89" t="s">
        <v>20</v>
      </c>
      <c r="BK149" s="156">
        <f>ROUND($I$149*$H$149,2)</f>
        <v>0</v>
      </c>
      <c r="BL149" s="89" t="s">
        <v>162</v>
      </c>
      <c r="BM149" s="89" t="s">
        <v>551</v>
      </c>
    </row>
    <row r="150" spans="2:47" s="6" customFormat="1" ht="16.5" customHeight="1">
      <c r="B150" s="23"/>
      <c r="C150" s="24"/>
      <c r="D150" s="157" t="s">
        <v>147</v>
      </c>
      <c r="E150" s="24"/>
      <c r="F150" s="158" t="s">
        <v>304</v>
      </c>
      <c r="G150" s="24"/>
      <c r="H150" s="24"/>
      <c r="J150" s="24"/>
      <c r="K150" s="24"/>
      <c r="L150" s="43"/>
      <c r="M150" s="56"/>
      <c r="N150" s="24"/>
      <c r="O150" s="24"/>
      <c r="P150" s="24"/>
      <c r="Q150" s="24"/>
      <c r="R150" s="24"/>
      <c r="S150" s="24"/>
      <c r="T150" s="57"/>
      <c r="AT150" s="6" t="s">
        <v>147</v>
      </c>
      <c r="AU150" s="6" t="s">
        <v>81</v>
      </c>
    </row>
    <row r="151" spans="2:51" s="6" customFormat="1" ht="15.75" customHeight="1">
      <c r="B151" s="159"/>
      <c r="C151" s="160"/>
      <c r="D151" s="161" t="s">
        <v>149</v>
      </c>
      <c r="E151" s="160"/>
      <c r="F151" s="162" t="s">
        <v>552</v>
      </c>
      <c r="G151" s="160"/>
      <c r="H151" s="163">
        <v>22</v>
      </c>
      <c r="J151" s="160"/>
      <c r="K151" s="160"/>
      <c r="L151" s="164"/>
      <c r="M151" s="165"/>
      <c r="N151" s="160"/>
      <c r="O151" s="160"/>
      <c r="P151" s="160"/>
      <c r="Q151" s="160"/>
      <c r="R151" s="160"/>
      <c r="S151" s="160"/>
      <c r="T151" s="166"/>
      <c r="AT151" s="167" t="s">
        <v>149</v>
      </c>
      <c r="AU151" s="167" t="s">
        <v>81</v>
      </c>
      <c r="AV151" s="167" t="s">
        <v>81</v>
      </c>
      <c r="AW151" s="167" t="s">
        <v>115</v>
      </c>
      <c r="AX151" s="167" t="s">
        <v>73</v>
      </c>
      <c r="AY151" s="167" t="s">
        <v>137</v>
      </c>
    </row>
    <row r="152" spans="2:51" s="6" customFormat="1" ht="15.75" customHeight="1">
      <c r="B152" s="159"/>
      <c r="C152" s="160"/>
      <c r="D152" s="161" t="s">
        <v>149</v>
      </c>
      <c r="E152" s="160"/>
      <c r="F152" s="162" t="s">
        <v>553</v>
      </c>
      <c r="G152" s="160"/>
      <c r="H152" s="163">
        <v>10</v>
      </c>
      <c r="J152" s="160"/>
      <c r="K152" s="160"/>
      <c r="L152" s="164"/>
      <c r="M152" s="165"/>
      <c r="N152" s="160"/>
      <c r="O152" s="160"/>
      <c r="P152" s="160"/>
      <c r="Q152" s="160"/>
      <c r="R152" s="160"/>
      <c r="S152" s="160"/>
      <c r="T152" s="166"/>
      <c r="AT152" s="167" t="s">
        <v>149</v>
      </c>
      <c r="AU152" s="167" t="s">
        <v>81</v>
      </c>
      <c r="AV152" s="167" t="s">
        <v>81</v>
      </c>
      <c r="AW152" s="167" t="s">
        <v>115</v>
      </c>
      <c r="AX152" s="167" t="s">
        <v>73</v>
      </c>
      <c r="AY152" s="167" t="s">
        <v>137</v>
      </c>
    </row>
    <row r="153" spans="2:51" s="6" customFormat="1" ht="15.75" customHeight="1">
      <c r="B153" s="178"/>
      <c r="C153" s="179"/>
      <c r="D153" s="161" t="s">
        <v>149</v>
      </c>
      <c r="E153" s="179"/>
      <c r="F153" s="180" t="s">
        <v>240</v>
      </c>
      <c r="G153" s="179"/>
      <c r="H153" s="181">
        <v>32</v>
      </c>
      <c r="J153" s="179"/>
      <c r="K153" s="179"/>
      <c r="L153" s="182"/>
      <c r="M153" s="183"/>
      <c r="N153" s="179"/>
      <c r="O153" s="179"/>
      <c r="P153" s="179"/>
      <c r="Q153" s="179"/>
      <c r="R153" s="179"/>
      <c r="S153" s="179"/>
      <c r="T153" s="184"/>
      <c r="AT153" s="185" t="s">
        <v>149</v>
      </c>
      <c r="AU153" s="185" t="s">
        <v>81</v>
      </c>
      <c r="AV153" s="185" t="s">
        <v>162</v>
      </c>
      <c r="AW153" s="185" t="s">
        <v>115</v>
      </c>
      <c r="AX153" s="185" t="s">
        <v>20</v>
      </c>
      <c r="AY153" s="185" t="s">
        <v>137</v>
      </c>
    </row>
    <row r="154" spans="2:65" s="6" customFormat="1" ht="15.75" customHeight="1">
      <c r="B154" s="23"/>
      <c r="C154" s="145" t="s">
        <v>302</v>
      </c>
      <c r="D154" s="145" t="s">
        <v>140</v>
      </c>
      <c r="E154" s="146" t="s">
        <v>307</v>
      </c>
      <c r="F154" s="147" t="s">
        <v>308</v>
      </c>
      <c r="G154" s="148" t="s">
        <v>205</v>
      </c>
      <c r="H154" s="149">
        <v>22</v>
      </c>
      <c r="I154" s="150"/>
      <c r="J154" s="151">
        <f>ROUND($I$154*$H$154,2)</f>
        <v>0</v>
      </c>
      <c r="K154" s="147" t="s">
        <v>144</v>
      </c>
      <c r="L154" s="43"/>
      <c r="M154" s="152"/>
      <c r="N154" s="153" t="s">
        <v>44</v>
      </c>
      <c r="O154" s="24"/>
      <c r="P154" s="24"/>
      <c r="Q154" s="154">
        <v>0</v>
      </c>
      <c r="R154" s="154">
        <f>$Q$154*$H$154</f>
        <v>0</v>
      </c>
      <c r="S154" s="154">
        <v>0</v>
      </c>
      <c r="T154" s="155">
        <f>$S$154*$H$154</f>
        <v>0</v>
      </c>
      <c r="AR154" s="89" t="s">
        <v>162</v>
      </c>
      <c r="AT154" s="89" t="s">
        <v>140</v>
      </c>
      <c r="AU154" s="89" t="s">
        <v>81</v>
      </c>
      <c r="AY154" s="6" t="s">
        <v>137</v>
      </c>
      <c r="BE154" s="156">
        <f>IF($N$154="základní",$J$154,0)</f>
        <v>0</v>
      </c>
      <c r="BF154" s="156">
        <f>IF($N$154="snížená",$J$154,0)</f>
        <v>0</v>
      </c>
      <c r="BG154" s="156">
        <f>IF($N$154="zákl. přenesená",$J$154,0)</f>
        <v>0</v>
      </c>
      <c r="BH154" s="156">
        <f>IF($N$154="sníž. přenesená",$J$154,0)</f>
        <v>0</v>
      </c>
      <c r="BI154" s="156">
        <f>IF($N$154="nulová",$J$154,0)</f>
        <v>0</v>
      </c>
      <c r="BJ154" s="89" t="s">
        <v>20</v>
      </c>
      <c r="BK154" s="156">
        <f>ROUND($I$154*$H$154,2)</f>
        <v>0</v>
      </c>
      <c r="BL154" s="89" t="s">
        <v>162</v>
      </c>
      <c r="BM154" s="89" t="s">
        <v>554</v>
      </c>
    </row>
    <row r="155" spans="2:47" s="6" customFormat="1" ht="16.5" customHeight="1">
      <c r="B155" s="23"/>
      <c r="C155" s="24"/>
      <c r="D155" s="157" t="s">
        <v>147</v>
      </c>
      <c r="E155" s="24"/>
      <c r="F155" s="158" t="s">
        <v>310</v>
      </c>
      <c r="G155" s="24"/>
      <c r="H155" s="24"/>
      <c r="J155" s="24"/>
      <c r="K155" s="24"/>
      <c r="L155" s="43"/>
      <c r="M155" s="56"/>
      <c r="N155" s="24"/>
      <c r="O155" s="24"/>
      <c r="P155" s="24"/>
      <c r="Q155" s="24"/>
      <c r="R155" s="24"/>
      <c r="S155" s="24"/>
      <c r="T155" s="57"/>
      <c r="AT155" s="6" t="s">
        <v>147</v>
      </c>
      <c r="AU155" s="6" t="s">
        <v>81</v>
      </c>
    </row>
    <row r="156" spans="2:51" s="6" customFormat="1" ht="15.75" customHeight="1">
      <c r="B156" s="159"/>
      <c r="C156" s="160"/>
      <c r="D156" s="161" t="s">
        <v>149</v>
      </c>
      <c r="E156" s="160"/>
      <c r="F156" s="162" t="s">
        <v>552</v>
      </c>
      <c r="G156" s="160"/>
      <c r="H156" s="163">
        <v>22</v>
      </c>
      <c r="J156" s="160"/>
      <c r="K156" s="160"/>
      <c r="L156" s="164"/>
      <c r="M156" s="165"/>
      <c r="N156" s="160"/>
      <c r="O156" s="160"/>
      <c r="P156" s="160"/>
      <c r="Q156" s="160"/>
      <c r="R156" s="160"/>
      <c r="S156" s="160"/>
      <c r="T156" s="166"/>
      <c r="AT156" s="167" t="s">
        <v>149</v>
      </c>
      <c r="AU156" s="167" t="s">
        <v>81</v>
      </c>
      <c r="AV156" s="167" t="s">
        <v>81</v>
      </c>
      <c r="AW156" s="167" t="s">
        <v>115</v>
      </c>
      <c r="AX156" s="167" t="s">
        <v>20</v>
      </c>
      <c r="AY156" s="167" t="s">
        <v>137</v>
      </c>
    </row>
    <row r="157" spans="2:51" s="6" customFormat="1" ht="15.75" customHeight="1">
      <c r="B157" s="159"/>
      <c r="C157" s="160"/>
      <c r="D157" s="161" t="s">
        <v>149</v>
      </c>
      <c r="E157" s="160"/>
      <c r="F157" s="162" t="s">
        <v>553</v>
      </c>
      <c r="G157" s="160"/>
      <c r="H157" s="163">
        <v>10</v>
      </c>
      <c r="J157" s="160"/>
      <c r="K157" s="160"/>
      <c r="L157" s="164"/>
      <c r="M157" s="165"/>
      <c r="N157" s="160"/>
      <c r="O157" s="160"/>
      <c r="P157" s="160"/>
      <c r="Q157" s="160"/>
      <c r="R157" s="160"/>
      <c r="S157" s="160"/>
      <c r="T157" s="166"/>
      <c r="AT157" s="167" t="s">
        <v>149</v>
      </c>
      <c r="AU157" s="167" t="s">
        <v>81</v>
      </c>
      <c r="AV157" s="167" t="s">
        <v>81</v>
      </c>
      <c r="AW157" s="167" t="s">
        <v>115</v>
      </c>
      <c r="AX157" s="167" t="s">
        <v>73</v>
      </c>
      <c r="AY157" s="167" t="s">
        <v>137</v>
      </c>
    </row>
    <row r="158" spans="2:51" s="6" customFormat="1" ht="15.75" customHeight="1">
      <c r="B158" s="178"/>
      <c r="C158" s="179"/>
      <c r="D158" s="161" t="s">
        <v>149</v>
      </c>
      <c r="E158" s="179"/>
      <c r="F158" s="180" t="s">
        <v>240</v>
      </c>
      <c r="G158" s="179"/>
      <c r="H158" s="181">
        <v>32</v>
      </c>
      <c r="J158" s="179"/>
      <c r="K158" s="179"/>
      <c r="L158" s="182"/>
      <c r="M158" s="183"/>
      <c r="N158" s="179"/>
      <c r="O158" s="179"/>
      <c r="P158" s="179"/>
      <c r="Q158" s="179"/>
      <c r="R158" s="179"/>
      <c r="S158" s="179"/>
      <c r="T158" s="184"/>
      <c r="AT158" s="185" t="s">
        <v>149</v>
      </c>
      <c r="AU158" s="185" t="s">
        <v>81</v>
      </c>
      <c r="AV158" s="185" t="s">
        <v>162</v>
      </c>
      <c r="AW158" s="185" t="s">
        <v>115</v>
      </c>
      <c r="AX158" s="185" t="s">
        <v>73</v>
      </c>
      <c r="AY158" s="185" t="s">
        <v>137</v>
      </c>
    </row>
    <row r="159" spans="2:65" s="6" customFormat="1" ht="15.75" customHeight="1">
      <c r="B159" s="23"/>
      <c r="C159" s="145" t="s">
        <v>286</v>
      </c>
      <c r="D159" s="145" t="s">
        <v>140</v>
      </c>
      <c r="E159" s="146" t="s">
        <v>312</v>
      </c>
      <c r="F159" s="147" t="s">
        <v>313</v>
      </c>
      <c r="G159" s="148" t="s">
        <v>205</v>
      </c>
      <c r="H159" s="149">
        <v>1586</v>
      </c>
      <c r="I159" s="150"/>
      <c r="J159" s="151">
        <f>ROUND($I$159*$H$159,2)</f>
        <v>0</v>
      </c>
      <c r="K159" s="147" t="s">
        <v>144</v>
      </c>
      <c r="L159" s="43"/>
      <c r="M159" s="152"/>
      <c r="N159" s="153" t="s">
        <v>44</v>
      </c>
      <c r="O159" s="24"/>
      <c r="P159" s="24"/>
      <c r="Q159" s="154">
        <v>0</v>
      </c>
      <c r="R159" s="154">
        <f>$Q$159*$H$159</f>
        <v>0</v>
      </c>
      <c r="S159" s="154">
        <v>0</v>
      </c>
      <c r="T159" s="155">
        <f>$S$159*$H$159</f>
        <v>0</v>
      </c>
      <c r="AR159" s="89" t="s">
        <v>162</v>
      </c>
      <c r="AT159" s="89" t="s">
        <v>140</v>
      </c>
      <c r="AU159" s="89" t="s">
        <v>81</v>
      </c>
      <c r="AY159" s="6" t="s">
        <v>137</v>
      </c>
      <c r="BE159" s="156">
        <f>IF($N$159="základní",$J$159,0)</f>
        <v>0</v>
      </c>
      <c r="BF159" s="156">
        <f>IF($N$159="snížená",$J$159,0)</f>
        <v>0</v>
      </c>
      <c r="BG159" s="156">
        <f>IF($N$159="zákl. přenesená",$J$159,0)</f>
        <v>0</v>
      </c>
      <c r="BH159" s="156">
        <f>IF($N$159="sníž. přenesená",$J$159,0)</f>
        <v>0</v>
      </c>
      <c r="BI159" s="156">
        <f>IF($N$159="nulová",$J$159,0)</f>
        <v>0</v>
      </c>
      <c r="BJ159" s="89" t="s">
        <v>20</v>
      </c>
      <c r="BK159" s="156">
        <f>ROUND($I$159*$H$159,2)</f>
        <v>0</v>
      </c>
      <c r="BL159" s="89" t="s">
        <v>162</v>
      </c>
      <c r="BM159" s="89" t="s">
        <v>555</v>
      </c>
    </row>
    <row r="160" spans="2:47" s="6" customFormat="1" ht="16.5" customHeight="1">
      <c r="B160" s="23"/>
      <c r="C160" s="24"/>
      <c r="D160" s="157" t="s">
        <v>147</v>
      </c>
      <c r="E160" s="24"/>
      <c r="F160" s="158" t="s">
        <v>315</v>
      </c>
      <c r="G160" s="24"/>
      <c r="H160" s="24"/>
      <c r="J160" s="24"/>
      <c r="K160" s="24"/>
      <c r="L160" s="43"/>
      <c r="M160" s="56"/>
      <c r="N160" s="24"/>
      <c r="O160" s="24"/>
      <c r="P160" s="24"/>
      <c r="Q160" s="24"/>
      <c r="R160" s="24"/>
      <c r="S160" s="24"/>
      <c r="T160" s="57"/>
      <c r="AT160" s="6" t="s">
        <v>147</v>
      </c>
      <c r="AU160" s="6" t="s">
        <v>81</v>
      </c>
    </row>
    <row r="161" spans="2:51" s="6" customFormat="1" ht="15.75" customHeight="1">
      <c r="B161" s="171"/>
      <c r="C161" s="172"/>
      <c r="D161" s="161" t="s">
        <v>149</v>
      </c>
      <c r="E161" s="172"/>
      <c r="F161" s="173" t="s">
        <v>556</v>
      </c>
      <c r="G161" s="172"/>
      <c r="H161" s="172"/>
      <c r="J161" s="172"/>
      <c r="K161" s="172"/>
      <c r="L161" s="174"/>
      <c r="M161" s="175"/>
      <c r="N161" s="172"/>
      <c r="O161" s="172"/>
      <c r="P161" s="172"/>
      <c r="Q161" s="172"/>
      <c r="R161" s="172"/>
      <c r="S161" s="172"/>
      <c r="T161" s="176"/>
      <c r="AT161" s="177" t="s">
        <v>149</v>
      </c>
      <c r="AU161" s="177" t="s">
        <v>81</v>
      </c>
      <c r="AV161" s="177" t="s">
        <v>20</v>
      </c>
      <c r="AW161" s="177" t="s">
        <v>115</v>
      </c>
      <c r="AX161" s="177" t="s">
        <v>73</v>
      </c>
      <c r="AY161" s="177" t="s">
        <v>137</v>
      </c>
    </row>
    <row r="162" spans="2:51" s="6" customFormat="1" ht="15.75" customHeight="1">
      <c r="B162" s="159"/>
      <c r="C162" s="160"/>
      <c r="D162" s="161" t="s">
        <v>149</v>
      </c>
      <c r="E162" s="160"/>
      <c r="F162" s="162" t="s">
        <v>557</v>
      </c>
      <c r="G162" s="160"/>
      <c r="H162" s="163">
        <v>1473</v>
      </c>
      <c r="J162" s="160"/>
      <c r="K162" s="160"/>
      <c r="L162" s="164"/>
      <c r="M162" s="165"/>
      <c r="N162" s="160"/>
      <c r="O162" s="160"/>
      <c r="P162" s="160"/>
      <c r="Q162" s="160"/>
      <c r="R162" s="160"/>
      <c r="S162" s="160"/>
      <c r="T162" s="166"/>
      <c r="AT162" s="167" t="s">
        <v>149</v>
      </c>
      <c r="AU162" s="167" t="s">
        <v>81</v>
      </c>
      <c r="AV162" s="167" t="s">
        <v>81</v>
      </c>
      <c r="AW162" s="167" t="s">
        <v>115</v>
      </c>
      <c r="AX162" s="167" t="s">
        <v>73</v>
      </c>
      <c r="AY162" s="167" t="s">
        <v>137</v>
      </c>
    </row>
    <row r="163" spans="2:51" s="6" customFormat="1" ht="15.75" customHeight="1">
      <c r="B163" s="159"/>
      <c r="C163" s="160"/>
      <c r="D163" s="161" t="s">
        <v>149</v>
      </c>
      <c r="E163" s="160"/>
      <c r="F163" s="162" t="s">
        <v>558</v>
      </c>
      <c r="G163" s="160"/>
      <c r="H163" s="163">
        <v>81</v>
      </c>
      <c r="J163" s="160"/>
      <c r="K163" s="160"/>
      <c r="L163" s="164"/>
      <c r="M163" s="165"/>
      <c r="N163" s="160"/>
      <c r="O163" s="160"/>
      <c r="P163" s="160"/>
      <c r="Q163" s="160"/>
      <c r="R163" s="160"/>
      <c r="S163" s="160"/>
      <c r="T163" s="166"/>
      <c r="AT163" s="167" t="s">
        <v>149</v>
      </c>
      <c r="AU163" s="167" t="s">
        <v>81</v>
      </c>
      <c r="AV163" s="167" t="s">
        <v>81</v>
      </c>
      <c r="AW163" s="167" t="s">
        <v>115</v>
      </c>
      <c r="AX163" s="167" t="s">
        <v>73</v>
      </c>
      <c r="AY163" s="167" t="s">
        <v>137</v>
      </c>
    </row>
    <row r="164" spans="2:51" s="6" customFormat="1" ht="15.75" customHeight="1">
      <c r="B164" s="159"/>
      <c r="C164" s="160"/>
      <c r="D164" s="161" t="s">
        <v>149</v>
      </c>
      <c r="E164" s="160"/>
      <c r="F164" s="162" t="s">
        <v>559</v>
      </c>
      <c r="G164" s="160"/>
      <c r="H164" s="163">
        <v>22</v>
      </c>
      <c r="J164" s="160"/>
      <c r="K164" s="160"/>
      <c r="L164" s="164"/>
      <c r="M164" s="165"/>
      <c r="N164" s="160"/>
      <c r="O164" s="160"/>
      <c r="P164" s="160"/>
      <c r="Q164" s="160"/>
      <c r="R164" s="160"/>
      <c r="S164" s="160"/>
      <c r="T164" s="166"/>
      <c r="AT164" s="167" t="s">
        <v>149</v>
      </c>
      <c r="AU164" s="167" t="s">
        <v>81</v>
      </c>
      <c r="AV164" s="167" t="s">
        <v>81</v>
      </c>
      <c r="AW164" s="167" t="s">
        <v>115</v>
      </c>
      <c r="AX164" s="167" t="s">
        <v>73</v>
      </c>
      <c r="AY164" s="167" t="s">
        <v>137</v>
      </c>
    </row>
    <row r="165" spans="2:51" s="6" customFormat="1" ht="15.75" customHeight="1">
      <c r="B165" s="159"/>
      <c r="C165" s="160"/>
      <c r="D165" s="161" t="s">
        <v>149</v>
      </c>
      <c r="E165" s="160"/>
      <c r="F165" s="162" t="s">
        <v>560</v>
      </c>
      <c r="G165" s="160"/>
      <c r="H165" s="163">
        <v>10</v>
      </c>
      <c r="J165" s="160"/>
      <c r="K165" s="160"/>
      <c r="L165" s="164"/>
      <c r="M165" s="165"/>
      <c r="N165" s="160"/>
      <c r="O165" s="160"/>
      <c r="P165" s="160"/>
      <c r="Q165" s="160"/>
      <c r="R165" s="160"/>
      <c r="S165" s="160"/>
      <c r="T165" s="166"/>
      <c r="AT165" s="167" t="s">
        <v>149</v>
      </c>
      <c r="AU165" s="167" t="s">
        <v>81</v>
      </c>
      <c r="AV165" s="167" t="s">
        <v>81</v>
      </c>
      <c r="AW165" s="167" t="s">
        <v>115</v>
      </c>
      <c r="AX165" s="167" t="s">
        <v>73</v>
      </c>
      <c r="AY165" s="167" t="s">
        <v>137</v>
      </c>
    </row>
    <row r="166" spans="2:51" s="6" customFormat="1" ht="15.75" customHeight="1">
      <c r="B166" s="178"/>
      <c r="C166" s="179"/>
      <c r="D166" s="161" t="s">
        <v>149</v>
      </c>
      <c r="E166" s="179"/>
      <c r="F166" s="180" t="s">
        <v>240</v>
      </c>
      <c r="G166" s="179"/>
      <c r="H166" s="181">
        <v>1586</v>
      </c>
      <c r="J166" s="179"/>
      <c r="K166" s="179"/>
      <c r="L166" s="182"/>
      <c r="M166" s="183"/>
      <c r="N166" s="179"/>
      <c r="O166" s="179"/>
      <c r="P166" s="179"/>
      <c r="Q166" s="179"/>
      <c r="R166" s="179"/>
      <c r="S166" s="179"/>
      <c r="T166" s="184"/>
      <c r="AT166" s="185" t="s">
        <v>149</v>
      </c>
      <c r="AU166" s="185" t="s">
        <v>81</v>
      </c>
      <c r="AV166" s="185" t="s">
        <v>162</v>
      </c>
      <c r="AW166" s="185" t="s">
        <v>115</v>
      </c>
      <c r="AX166" s="185" t="s">
        <v>20</v>
      </c>
      <c r="AY166" s="185" t="s">
        <v>137</v>
      </c>
    </row>
    <row r="167" spans="2:65" s="6" customFormat="1" ht="15.75" customHeight="1">
      <c r="B167" s="23"/>
      <c r="C167" s="145" t="s">
        <v>311</v>
      </c>
      <c r="D167" s="145" t="s">
        <v>140</v>
      </c>
      <c r="E167" s="146" t="s">
        <v>561</v>
      </c>
      <c r="F167" s="147" t="s">
        <v>562</v>
      </c>
      <c r="G167" s="148" t="s">
        <v>205</v>
      </c>
      <c r="H167" s="149">
        <v>1323</v>
      </c>
      <c r="I167" s="150"/>
      <c r="J167" s="151">
        <f>ROUND($I$167*$H$167,2)</f>
        <v>0</v>
      </c>
      <c r="K167" s="147" t="s">
        <v>144</v>
      </c>
      <c r="L167" s="43"/>
      <c r="M167" s="152"/>
      <c r="N167" s="153" t="s">
        <v>44</v>
      </c>
      <c r="O167" s="24"/>
      <c r="P167" s="24"/>
      <c r="Q167" s="154">
        <v>0</v>
      </c>
      <c r="R167" s="154">
        <f>$Q$167*$H$167</f>
        <v>0</v>
      </c>
      <c r="S167" s="154">
        <v>0</v>
      </c>
      <c r="T167" s="155">
        <f>$S$167*$H$167</f>
        <v>0</v>
      </c>
      <c r="AR167" s="89" t="s">
        <v>162</v>
      </c>
      <c r="AT167" s="89" t="s">
        <v>140</v>
      </c>
      <c r="AU167" s="89" t="s">
        <v>81</v>
      </c>
      <c r="AY167" s="6" t="s">
        <v>137</v>
      </c>
      <c r="BE167" s="156">
        <f>IF($N$167="základní",$J$167,0)</f>
        <v>0</v>
      </c>
      <c r="BF167" s="156">
        <f>IF($N$167="snížená",$J$167,0)</f>
        <v>0</v>
      </c>
      <c r="BG167" s="156">
        <f>IF($N$167="zákl. přenesená",$J$167,0)</f>
        <v>0</v>
      </c>
      <c r="BH167" s="156">
        <f>IF($N$167="sníž. přenesená",$J$167,0)</f>
        <v>0</v>
      </c>
      <c r="BI167" s="156">
        <f>IF($N$167="nulová",$J$167,0)</f>
        <v>0</v>
      </c>
      <c r="BJ167" s="89" t="s">
        <v>20</v>
      </c>
      <c r="BK167" s="156">
        <f>ROUND($I$167*$H$167,2)</f>
        <v>0</v>
      </c>
      <c r="BL167" s="89" t="s">
        <v>162</v>
      </c>
      <c r="BM167" s="89" t="s">
        <v>563</v>
      </c>
    </row>
    <row r="168" spans="2:47" s="6" customFormat="1" ht="16.5" customHeight="1">
      <c r="B168" s="23"/>
      <c r="C168" s="24"/>
      <c r="D168" s="157" t="s">
        <v>147</v>
      </c>
      <c r="E168" s="24"/>
      <c r="F168" s="158" t="s">
        <v>564</v>
      </c>
      <c r="G168" s="24"/>
      <c r="H168" s="24"/>
      <c r="J168" s="24"/>
      <c r="K168" s="24"/>
      <c r="L168" s="43"/>
      <c r="M168" s="56"/>
      <c r="N168" s="24"/>
      <c r="O168" s="24"/>
      <c r="P168" s="24"/>
      <c r="Q168" s="24"/>
      <c r="R168" s="24"/>
      <c r="S168" s="24"/>
      <c r="T168" s="57"/>
      <c r="AT168" s="6" t="s">
        <v>147</v>
      </c>
      <c r="AU168" s="6" t="s">
        <v>81</v>
      </c>
    </row>
    <row r="169" spans="2:51" s="6" customFormat="1" ht="15.75" customHeight="1">
      <c r="B169" s="159"/>
      <c r="C169" s="160"/>
      <c r="D169" s="161" t="s">
        <v>149</v>
      </c>
      <c r="E169" s="160"/>
      <c r="F169" s="162" t="s">
        <v>565</v>
      </c>
      <c r="G169" s="160"/>
      <c r="H169" s="163">
        <v>1323</v>
      </c>
      <c r="J169" s="160"/>
      <c r="K169" s="160"/>
      <c r="L169" s="164"/>
      <c r="M169" s="165"/>
      <c r="N169" s="160"/>
      <c r="O169" s="160"/>
      <c r="P169" s="160"/>
      <c r="Q169" s="160"/>
      <c r="R169" s="160"/>
      <c r="S169" s="160"/>
      <c r="T169" s="166"/>
      <c r="AT169" s="167" t="s">
        <v>149</v>
      </c>
      <c r="AU169" s="167" t="s">
        <v>81</v>
      </c>
      <c r="AV169" s="167" t="s">
        <v>81</v>
      </c>
      <c r="AW169" s="167" t="s">
        <v>115</v>
      </c>
      <c r="AX169" s="167" t="s">
        <v>20</v>
      </c>
      <c r="AY169" s="167" t="s">
        <v>137</v>
      </c>
    </row>
    <row r="170" spans="2:65" s="6" customFormat="1" ht="15.75" customHeight="1">
      <c r="B170" s="23"/>
      <c r="C170" s="145" t="s">
        <v>317</v>
      </c>
      <c r="D170" s="145" t="s">
        <v>140</v>
      </c>
      <c r="E170" s="146" t="s">
        <v>566</v>
      </c>
      <c r="F170" s="147" t="s">
        <v>567</v>
      </c>
      <c r="G170" s="148" t="s">
        <v>248</v>
      </c>
      <c r="H170" s="149">
        <v>10.4</v>
      </c>
      <c r="I170" s="150"/>
      <c r="J170" s="151">
        <f>ROUND($I$170*$H$170,2)</f>
        <v>0</v>
      </c>
      <c r="K170" s="147" t="s">
        <v>144</v>
      </c>
      <c r="L170" s="43"/>
      <c r="M170" s="152"/>
      <c r="N170" s="153" t="s">
        <v>44</v>
      </c>
      <c r="O170" s="24"/>
      <c r="P170" s="24"/>
      <c r="Q170" s="154">
        <v>0</v>
      </c>
      <c r="R170" s="154">
        <f>$Q$170*$H$170</f>
        <v>0</v>
      </c>
      <c r="S170" s="154">
        <v>0</v>
      </c>
      <c r="T170" s="155">
        <f>$S$170*$H$170</f>
        <v>0</v>
      </c>
      <c r="AR170" s="89" t="s">
        <v>162</v>
      </c>
      <c r="AT170" s="89" t="s">
        <v>140</v>
      </c>
      <c r="AU170" s="89" t="s">
        <v>81</v>
      </c>
      <c r="AY170" s="6" t="s">
        <v>137</v>
      </c>
      <c r="BE170" s="156">
        <f>IF($N$170="základní",$J$170,0)</f>
        <v>0</v>
      </c>
      <c r="BF170" s="156">
        <f>IF($N$170="snížená",$J$170,0)</f>
        <v>0</v>
      </c>
      <c r="BG170" s="156">
        <f>IF($N$170="zákl. přenesená",$J$170,0)</f>
        <v>0</v>
      </c>
      <c r="BH170" s="156">
        <f>IF($N$170="sníž. přenesená",$J$170,0)</f>
        <v>0</v>
      </c>
      <c r="BI170" s="156">
        <f>IF($N$170="nulová",$J$170,0)</f>
        <v>0</v>
      </c>
      <c r="BJ170" s="89" t="s">
        <v>20</v>
      </c>
      <c r="BK170" s="156">
        <f>ROUND($I$170*$H$170,2)</f>
        <v>0</v>
      </c>
      <c r="BL170" s="89" t="s">
        <v>162</v>
      </c>
      <c r="BM170" s="89" t="s">
        <v>568</v>
      </c>
    </row>
    <row r="171" spans="2:47" s="6" customFormat="1" ht="16.5" customHeight="1">
      <c r="B171" s="23"/>
      <c r="C171" s="24"/>
      <c r="D171" s="157" t="s">
        <v>147</v>
      </c>
      <c r="E171" s="24"/>
      <c r="F171" s="158" t="s">
        <v>569</v>
      </c>
      <c r="G171" s="24"/>
      <c r="H171" s="24"/>
      <c r="J171" s="24"/>
      <c r="K171" s="24"/>
      <c r="L171" s="43"/>
      <c r="M171" s="56"/>
      <c r="N171" s="24"/>
      <c r="O171" s="24"/>
      <c r="P171" s="24"/>
      <c r="Q171" s="24"/>
      <c r="R171" s="24"/>
      <c r="S171" s="24"/>
      <c r="T171" s="57"/>
      <c r="AT171" s="6" t="s">
        <v>147</v>
      </c>
      <c r="AU171" s="6" t="s">
        <v>81</v>
      </c>
    </row>
    <row r="172" spans="2:51" s="6" customFormat="1" ht="15.75" customHeight="1">
      <c r="B172" s="159"/>
      <c r="C172" s="160"/>
      <c r="D172" s="161" t="s">
        <v>149</v>
      </c>
      <c r="E172" s="160"/>
      <c r="F172" s="162" t="s">
        <v>570</v>
      </c>
      <c r="G172" s="160"/>
      <c r="H172" s="163">
        <v>10.4</v>
      </c>
      <c r="J172" s="160"/>
      <c r="K172" s="160"/>
      <c r="L172" s="164"/>
      <c r="M172" s="165"/>
      <c r="N172" s="160"/>
      <c r="O172" s="160"/>
      <c r="P172" s="160"/>
      <c r="Q172" s="160"/>
      <c r="R172" s="160"/>
      <c r="S172" s="160"/>
      <c r="T172" s="166"/>
      <c r="AT172" s="167" t="s">
        <v>149</v>
      </c>
      <c r="AU172" s="167" t="s">
        <v>81</v>
      </c>
      <c r="AV172" s="167" t="s">
        <v>81</v>
      </c>
      <c r="AW172" s="167" t="s">
        <v>115</v>
      </c>
      <c r="AX172" s="167" t="s">
        <v>20</v>
      </c>
      <c r="AY172" s="167" t="s">
        <v>137</v>
      </c>
    </row>
    <row r="173" spans="2:65" s="6" customFormat="1" ht="15.75" customHeight="1">
      <c r="B173" s="23"/>
      <c r="C173" s="145" t="s">
        <v>6</v>
      </c>
      <c r="D173" s="145" t="s">
        <v>140</v>
      </c>
      <c r="E173" s="146" t="s">
        <v>318</v>
      </c>
      <c r="F173" s="147" t="s">
        <v>319</v>
      </c>
      <c r="G173" s="148" t="s">
        <v>205</v>
      </c>
      <c r="H173" s="149">
        <v>1323</v>
      </c>
      <c r="I173" s="150"/>
      <c r="J173" s="151">
        <f>ROUND($I$173*$H$173,2)</f>
        <v>0</v>
      </c>
      <c r="K173" s="147" t="s">
        <v>144</v>
      </c>
      <c r="L173" s="43"/>
      <c r="M173" s="152"/>
      <c r="N173" s="153" t="s">
        <v>44</v>
      </c>
      <c r="O173" s="24"/>
      <c r="P173" s="24"/>
      <c r="Q173" s="154">
        <v>0.1837</v>
      </c>
      <c r="R173" s="154">
        <f>$Q$173*$H$173</f>
        <v>243.0351</v>
      </c>
      <c r="S173" s="154">
        <v>0</v>
      </c>
      <c r="T173" s="155">
        <f>$S$173*$H$173</f>
        <v>0</v>
      </c>
      <c r="AR173" s="89" t="s">
        <v>162</v>
      </c>
      <c r="AT173" s="89" t="s">
        <v>140</v>
      </c>
      <c r="AU173" s="89" t="s">
        <v>81</v>
      </c>
      <c r="AY173" s="6" t="s">
        <v>137</v>
      </c>
      <c r="BE173" s="156">
        <f>IF($N$173="základní",$J$173,0)</f>
        <v>0</v>
      </c>
      <c r="BF173" s="156">
        <f>IF($N$173="snížená",$J$173,0)</f>
        <v>0</v>
      </c>
      <c r="BG173" s="156">
        <f>IF($N$173="zákl. přenesená",$J$173,0)</f>
        <v>0</v>
      </c>
      <c r="BH173" s="156">
        <f>IF($N$173="sníž. přenesená",$J$173,0)</f>
        <v>0</v>
      </c>
      <c r="BI173" s="156">
        <f>IF($N$173="nulová",$J$173,0)</f>
        <v>0</v>
      </c>
      <c r="BJ173" s="89" t="s">
        <v>20</v>
      </c>
      <c r="BK173" s="156">
        <f>ROUND($I$173*$H$173,2)</f>
        <v>0</v>
      </c>
      <c r="BL173" s="89" t="s">
        <v>162</v>
      </c>
      <c r="BM173" s="89" t="s">
        <v>571</v>
      </c>
    </row>
    <row r="174" spans="2:47" s="6" customFormat="1" ht="27" customHeight="1">
      <c r="B174" s="23"/>
      <c r="C174" s="24"/>
      <c r="D174" s="157" t="s">
        <v>147</v>
      </c>
      <c r="E174" s="24"/>
      <c r="F174" s="158" t="s">
        <v>321</v>
      </c>
      <c r="G174" s="24"/>
      <c r="H174" s="24"/>
      <c r="J174" s="24"/>
      <c r="K174" s="24"/>
      <c r="L174" s="43"/>
      <c r="M174" s="56"/>
      <c r="N174" s="24"/>
      <c r="O174" s="24"/>
      <c r="P174" s="24"/>
      <c r="Q174" s="24"/>
      <c r="R174" s="24"/>
      <c r="S174" s="24"/>
      <c r="T174" s="57"/>
      <c r="AT174" s="6" t="s">
        <v>147</v>
      </c>
      <c r="AU174" s="6" t="s">
        <v>81</v>
      </c>
    </row>
    <row r="175" spans="2:51" s="6" customFormat="1" ht="15.75" customHeight="1">
      <c r="B175" s="171"/>
      <c r="C175" s="172"/>
      <c r="D175" s="161" t="s">
        <v>149</v>
      </c>
      <c r="E175" s="172"/>
      <c r="F175" s="173" t="s">
        <v>556</v>
      </c>
      <c r="G175" s="172"/>
      <c r="H175" s="172"/>
      <c r="J175" s="172"/>
      <c r="K175" s="172"/>
      <c r="L175" s="174"/>
      <c r="M175" s="175"/>
      <c r="N175" s="172"/>
      <c r="O175" s="172"/>
      <c r="P175" s="172"/>
      <c r="Q175" s="172"/>
      <c r="R175" s="172"/>
      <c r="S175" s="172"/>
      <c r="T175" s="176"/>
      <c r="AT175" s="177" t="s">
        <v>149</v>
      </c>
      <c r="AU175" s="177" t="s">
        <v>81</v>
      </c>
      <c r="AV175" s="177" t="s">
        <v>20</v>
      </c>
      <c r="AW175" s="177" t="s">
        <v>115</v>
      </c>
      <c r="AX175" s="177" t="s">
        <v>73</v>
      </c>
      <c r="AY175" s="177" t="s">
        <v>137</v>
      </c>
    </row>
    <row r="176" spans="2:51" s="6" customFormat="1" ht="15.75" customHeight="1">
      <c r="B176" s="159"/>
      <c r="C176" s="160"/>
      <c r="D176" s="161" t="s">
        <v>149</v>
      </c>
      <c r="E176" s="160"/>
      <c r="F176" s="162" t="s">
        <v>572</v>
      </c>
      <c r="G176" s="160"/>
      <c r="H176" s="163">
        <v>1323</v>
      </c>
      <c r="J176" s="160"/>
      <c r="K176" s="160"/>
      <c r="L176" s="164"/>
      <c r="M176" s="165"/>
      <c r="N176" s="160"/>
      <c r="O176" s="160"/>
      <c r="P176" s="160"/>
      <c r="Q176" s="160"/>
      <c r="R176" s="160"/>
      <c r="S176" s="160"/>
      <c r="T176" s="166"/>
      <c r="AT176" s="167" t="s">
        <v>149</v>
      </c>
      <c r="AU176" s="167" t="s">
        <v>81</v>
      </c>
      <c r="AV176" s="167" t="s">
        <v>81</v>
      </c>
      <c r="AW176" s="167" t="s">
        <v>115</v>
      </c>
      <c r="AX176" s="167" t="s">
        <v>20</v>
      </c>
      <c r="AY176" s="167" t="s">
        <v>137</v>
      </c>
    </row>
    <row r="177" spans="2:65" s="6" customFormat="1" ht="15.75" customHeight="1">
      <c r="B177" s="23"/>
      <c r="C177" s="186" t="s">
        <v>332</v>
      </c>
      <c r="D177" s="186" t="s">
        <v>295</v>
      </c>
      <c r="E177" s="187" t="s">
        <v>324</v>
      </c>
      <c r="F177" s="188" t="s">
        <v>325</v>
      </c>
      <c r="G177" s="189" t="s">
        <v>326</v>
      </c>
      <c r="H177" s="190">
        <v>17.8</v>
      </c>
      <c r="I177" s="191"/>
      <c r="J177" s="192">
        <f>ROUND($I$177*$H$177,2)</f>
        <v>0</v>
      </c>
      <c r="K177" s="188" t="s">
        <v>144</v>
      </c>
      <c r="L177" s="193"/>
      <c r="M177" s="194"/>
      <c r="N177" s="195" t="s">
        <v>44</v>
      </c>
      <c r="O177" s="24"/>
      <c r="P177" s="24"/>
      <c r="Q177" s="154">
        <v>1</v>
      </c>
      <c r="R177" s="154">
        <f>$Q$177*$H$177</f>
        <v>17.8</v>
      </c>
      <c r="S177" s="154">
        <v>0</v>
      </c>
      <c r="T177" s="155">
        <f>$S$177*$H$177</f>
        <v>0</v>
      </c>
      <c r="AR177" s="89" t="s">
        <v>185</v>
      </c>
      <c r="AT177" s="89" t="s">
        <v>295</v>
      </c>
      <c r="AU177" s="89" t="s">
        <v>81</v>
      </c>
      <c r="AY177" s="6" t="s">
        <v>137</v>
      </c>
      <c r="BE177" s="156">
        <f>IF($N$177="základní",$J$177,0)</f>
        <v>0</v>
      </c>
      <c r="BF177" s="156">
        <f>IF($N$177="snížená",$J$177,0)</f>
        <v>0</v>
      </c>
      <c r="BG177" s="156">
        <f>IF($N$177="zákl. přenesená",$J$177,0)</f>
        <v>0</v>
      </c>
      <c r="BH177" s="156">
        <f>IF($N$177="sníž. přenesená",$J$177,0)</f>
        <v>0</v>
      </c>
      <c r="BI177" s="156">
        <f>IF($N$177="nulová",$J$177,0)</f>
        <v>0</v>
      </c>
      <c r="BJ177" s="89" t="s">
        <v>20</v>
      </c>
      <c r="BK177" s="156">
        <f>ROUND($I$177*$H$177,2)</f>
        <v>0</v>
      </c>
      <c r="BL177" s="89" t="s">
        <v>162</v>
      </c>
      <c r="BM177" s="89" t="s">
        <v>573</v>
      </c>
    </row>
    <row r="178" spans="2:47" s="6" customFormat="1" ht="27" customHeight="1">
      <c r="B178" s="23"/>
      <c r="C178" s="24"/>
      <c r="D178" s="157" t="s">
        <v>147</v>
      </c>
      <c r="E178" s="24"/>
      <c r="F178" s="158" t="s">
        <v>328</v>
      </c>
      <c r="G178" s="24"/>
      <c r="H178" s="24"/>
      <c r="J178" s="24"/>
      <c r="K178" s="24"/>
      <c r="L178" s="43"/>
      <c r="M178" s="56"/>
      <c r="N178" s="24"/>
      <c r="O178" s="24"/>
      <c r="P178" s="24"/>
      <c r="Q178" s="24"/>
      <c r="R178" s="24"/>
      <c r="S178" s="24"/>
      <c r="T178" s="57"/>
      <c r="AT178" s="6" t="s">
        <v>147</v>
      </c>
      <c r="AU178" s="6" t="s">
        <v>81</v>
      </c>
    </row>
    <row r="179" spans="2:47" s="6" customFormat="1" ht="30.75" customHeight="1">
      <c r="B179" s="23"/>
      <c r="C179" s="24"/>
      <c r="D179" s="161" t="s">
        <v>329</v>
      </c>
      <c r="E179" s="24"/>
      <c r="F179" s="196" t="s">
        <v>330</v>
      </c>
      <c r="G179" s="24"/>
      <c r="H179" s="24"/>
      <c r="J179" s="24"/>
      <c r="K179" s="24"/>
      <c r="L179" s="43"/>
      <c r="M179" s="56"/>
      <c r="N179" s="24"/>
      <c r="O179" s="24"/>
      <c r="P179" s="24"/>
      <c r="Q179" s="24"/>
      <c r="R179" s="24"/>
      <c r="S179" s="24"/>
      <c r="T179" s="57"/>
      <c r="AT179" s="6" t="s">
        <v>329</v>
      </c>
      <c r="AU179" s="6" t="s">
        <v>81</v>
      </c>
    </row>
    <row r="180" spans="2:51" s="6" customFormat="1" ht="15.75" customHeight="1">
      <c r="B180" s="159"/>
      <c r="C180" s="160"/>
      <c r="D180" s="161" t="s">
        <v>149</v>
      </c>
      <c r="E180" s="160"/>
      <c r="F180" s="162" t="s">
        <v>574</v>
      </c>
      <c r="G180" s="160"/>
      <c r="H180" s="163">
        <v>17.8</v>
      </c>
      <c r="J180" s="160"/>
      <c r="K180" s="160"/>
      <c r="L180" s="164"/>
      <c r="M180" s="165"/>
      <c r="N180" s="160"/>
      <c r="O180" s="160"/>
      <c r="P180" s="160"/>
      <c r="Q180" s="160"/>
      <c r="R180" s="160"/>
      <c r="S180" s="160"/>
      <c r="T180" s="166"/>
      <c r="AT180" s="167" t="s">
        <v>149</v>
      </c>
      <c r="AU180" s="167" t="s">
        <v>81</v>
      </c>
      <c r="AV180" s="167" t="s">
        <v>81</v>
      </c>
      <c r="AW180" s="167" t="s">
        <v>115</v>
      </c>
      <c r="AX180" s="167" t="s">
        <v>20</v>
      </c>
      <c r="AY180" s="167" t="s">
        <v>137</v>
      </c>
    </row>
    <row r="181" spans="2:65" s="6" customFormat="1" ht="15.75" customHeight="1">
      <c r="B181" s="23"/>
      <c r="C181" s="186" t="s">
        <v>337</v>
      </c>
      <c r="D181" s="186" t="s">
        <v>295</v>
      </c>
      <c r="E181" s="187" t="s">
        <v>575</v>
      </c>
      <c r="F181" s="188" t="s">
        <v>576</v>
      </c>
      <c r="G181" s="189" t="s">
        <v>205</v>
      </c>
      <c r="H181" s="190">
        <v>6.03</v>
      </c>
      <c r="I181" s="191"/>
      <c r="J181" s="192">
        <f>ROUND($I$181*$H$181,2)</f>
        <v>0</v>
      </c>
      <c r="K181" s="188" t="s">
        <v>144</v>
      </c>
      <c r="L181" s="193"/>
      <c r="M181" s="194"/>
      <c r="N181" s="195" t="s">
        <v>44</v>
      </c>
      <c r="O181" s="24"/>
      <c r="P181" s="24"/>
      <c r="Q181" s="154">
        <v>0.216</v>
      </c>
      <c r="R181" s="154">
        <f>$Q$181*$H$181</f>
        <v>1.30248</v>
      </c>
      <c r="S181" s="154">
        <v>0</v>
      </c>
      <c r="T181" s="155">
        <f>$S$181*$H$181</f>
        <v>0</v>
      </c>
      <c r="AR181" s="89" t="s">
        <v>185</v>
      </c>
      <c r="AT181" s="89" t="s">
        <v>295</v>
      </c>
      <c r="AU181" s="89" t="s">
        <v>81</v>
      </c>
      <c r="AY181" s="6" t="s">
        <v>137</v>
      </c>
      <c r="BE181" s="156">
        <f>IF($N$181="základní",$J$181,0)</f>
        <v>0</v>
      </c>
      <c r="BF181" s="156">
        <f>IF($N$181="snížená",$J$181,0)</f>
        <v>0</v>
      </c>
      <c r="BG181" s="156">
        <f>IF($N$181="zákl. přenesená",$J$181,0)</f>
        <v>0</v>
      </c>
      <c r="BH181" s="156">
        <f>IF($N$181="sníž. přenesená",$J$181,0)</f>
        <v>0</v>
      </c>
      <c r="BI181" s="156">
        <f>IF($N$181="nulová",$J$181,0)</f>
        <v>0</v>
      </c>
      <c r="BJ181" s="89" t="s">
        <v>20</v>
      </c>
      <c r="BK181" s="156">
        <f>ROUND($I$181*$H$181,2)</f>
        <v>0</v>
      </c>
      <c r="BL181" s="89" t="s">
        <v>162</v>
      </c>
      <c r="BM181" s="89" t="s">
        <v>577</v>
      </c>
    </row>
    <row r="182" spans="2:47" s="6" customFormat="1" ht="27" customHeight="1">
      <c r="B182" s="23"/>
      <c r="C182" s="24"/>
      <c r="D182" s="157" t="s">
        <v>147</v>
      </c>
      <c r="E182" s="24"/>
      <c r="F182" s="158" t="s">
        <v>578</v>
      </c>
      <c r="G182" s="24"/>
      <c r="H182" s="24"/>
      <c r="J182" s="24"/>
      <c r="K182" s="24"/>
      <c r="L182" s="43"/>
      <c r="M182" s="56"/>
      <c r="N182" s="24"/>
      <c r="O182" s="24"/>
      <c r="P182" s="24"/>
      <c r="Q182" s="24"/>
      <c r="R182" s="24"/>
      <c r="S182" s="24"/>
      <c r="T182" s="57"/>
      <c r="AT182" s="6" t="s">
        <v>147</v>
      </c>
      <c r="AU182" s="6" t="s">
        <v>81</v>
      </c>
    </row>
    <row r="183" spans="2:51" s="6" customFormat="1" ht="15.75" customHeight="1">
      <c r="B183" s="159"/>
      <c r="C183" s="160"/>
      <c r="D183" s="161" t="s">
        <v>149</v>
      </c>
      <c r="E183" s="160"/>
      <c r="F183" s="162" t="s">
        <v>579</v>
      </c>
      <c r="G183" s="160"/>
      <c r="H183" s="163">
        <v>6.03</v>
      </c>
      <c r="J183" s="160"/>
      <c r="K183" s="160"/>
      <c r="L183" s="164"/>
      <c r="M183" s="165"/>
      <c r="N183" s="160"/>
      <c r="O183" s="160"/>
      <c r="P183" s="160"/>
      <c r="Q183" s="160"/>
      <c r="R183" s="160"/>
      <c r="S183" s="160"/>
      <c r="T183" s="166"/>
      <c r="AT183" s="167" t="s">
        <v>149</v>
      </c>
      <c r="AU183" s="167" t="s">
        <v>81</v>
      </c>
      <c r="AV183" s="167" t="s">
        <v>81</v>
      </c>
      <c r="AW183" s="167" t="s">
        <v>115</v>
      </c>
      <c r="AX183" s="167" t="s">
        <v>20</v>
      </c>
      <c r="AY183" s="167" t="s">
        <v>137</v>
      </c>
    </row>
    <row r="184" spans="2:65" s="6" customFormat="1" ht="15.75" customHeight="1">
      <c r="B184" s="23"/>
      <c r="C184" s="145" t="s">
        <v>343</v>
      </c>
      <c r="D184" s="145" t="s">
        <v>140</v>
      </c>
      <c r="E184" s="146" t="s">
        <v>580</v>
      </c>
      <c r="F184" s="147" t="s">
        <v>581</v>
      </c>
      <c r="G184" s="148" t="s">
        <v>205</v>
      </c>
      <c r="H184" s="149">
        <v>256</v>
      </c>
      <c r="I184" s="150"/>
      <c r="J184" s="151">
        <f>ROUND($I$184*$H$184,2)</f>
        <v>0</v>
      </c>
      <c r="K184" s="147" t="s">
        <v>144</v>
      </c>
      <c r="L184" s="43"/>
      <c r="M184" s="152"/>
      <c r="N184" s="153" t="s">
        <v>44</v>
      </c>
      <c r="O184" s="24"/>
      <c r="P184" s="24"/>
      <c r="Q184" s="154">
        <v>0.16703</v>
      </c>
      <c r="R184" s="154">
        <f>$Q$184*$H$184</f>
        <v>42.75968</v>
      </c>
      <c r="S184" s="154">
        <v>0</v>
      </c>
      <c r="T184" s="155">
        <f>$S$184*$H$184</f>
        <v>0</v>
      </c>
      <c r="AR184" s="89" t="s">
        <v>162</v>
      </c>
      <c r="AT184" s="89" t="s">
        <v>140</v>
      </c>
      <c r="AU184" s="89" t="s">
        <v>81</v>
      </c>
      <c r="AY184" s="6" t="s">
        <v>137</v>
      </c>
      <c r="BE184" s="156">
        <f>IF($N$184="základní",$J$184,0)</f>
        <v>0</v>
      </c>
      <c r="BF184" s="156">
        <f>IF($N$184="snížená",$J$184,0)</f>
        <v>0</v>
      </c>
      <c r="BG184" s="156">
        <f>IF($N$184="zákl. přenesená",$J$184,0)</f>
        <v>0</v>
      </c>
      <c r="BH184" s="156">
        <f>IF($N$184="sníž. přenesená",$J$184,0)</f>
        <v>0</v>
      </c>
      <c r="BI184" s="156">
        <f>IF($N$184="nulová",$J$184,0)</f>
        <v>0</v>
      </c>
      <c r="BJ184" s="89" t="s">
        <v>20</v>
      </c>
      <c r="BK184" s="156">
        <f>ROUND($I$184*$H$184,2)</f>
        <v>0</v>
      </c>
      <c r="BL184" s="89" t="s">
        <v>162</v>
      </c>
      <c r="BM184" s="89" t="s">
        <v>582</v>
      </c>
    </row>
    <row r="185" spans="2:47" s="6" customFormat="1" ht="27" customHeight="1">
      <c r="B185" s="23"/>
      <c r="C185" s="24"/>
      <c r="D185" s="157" t="s">
        <v>147</v>
      </c>
      <c r="E185" s="24"/>
      <c r="F185" s="158" t="s">
        <v>583</v>
      </c>
      <c r="G185" s="24"/>
      <c r="H185" s="24"/>
      <c r="J185" s="24"/>
      <c r="K185" s="24"/>
      <c r="L185" s="43"/>
      <c r="M185" s="56"/>
      <c r="N185" s="24"/>
      <c r="O185" s="24"/>
      <c r="P185" s="24"/>
      <c r="Q185" s="24"/>
      <c r="R185" s="24"/>
      <c r="S185" s="24"/>
      <c r="T185" s="57"/>
      <c r="AT185" s="6" t="s">
        <v>147</v>
      </c>
      <c r="AU185" s="6" t="s">
        <v>81</v>
      </c>
    </row>
    <row r="186" spans="2:51" s="6" customFormat="1" ht="15.75" customHeight="1">
      <c r="B186" s="171"/>
      <c r="C186" s="172"/>
      <c r="D186" s="161" t="s">
        <v>149</v>
      </c>
      <c r="E186" s="172"/>
      <c r="F186" s="173" t="s">
        <v>556</v>
      </c>
      <c r="G186" s="172"/>
      <c r="H186" s="172"/>
      <c r="J186" s="172"/>
      <c r="K186" s="172"/>
      <c r="L186" s="174"/>
      <c r="M186" s="175"/>
      <c r="N186" s="172"/>
      <c r="O186" s="172"/>
      <c r="P186" s="172"/>
      <c r="Q186" s="172"/>
      <c r="R186" s="172"/>
      <c r="S186" s="172"/>
      <c r="T186" s="176"/>
      <c r="AT186" s="177" t="s">
        <v>149</v>
      </c>
      <c r="AU186" s="177" t="s">
        <v>81</v>
      </c>
      <c r="AV186" s="177" t="s">
        <v>20</v>
      </c>
      <c r="AW186" s="177" t="s">
        <v>115</v>
      </c>
      <c r="AX186" s="177" t="s">
        <v>73</v>
      </c>
      <c r="AY186" s="177" t="s">
        <v>137</v>
      </c>
    </row>
    <row r="187" spans="2:51" s="6" customFormat="1" ht="15.75" customHeight="1">
      <c r="B187" s="171"/>
      <c r="C187" s="172"/>
      <c r="D187" s="161" t="s">
        <v>149</v>
      </c>
      <c r="E187" s="172"/>
      <c r="F187" s="173" t="s">
        <v>584</v>
      </c>
      <c r="G187" s="172"/>
      <c r="H187" s="172"/>
      <c r="J187" s="172"/>
      <c r="K187" s="172"/>
      <c r="L187" s="174"/>
      <c r="M187" s="175"/>
      <c r="N187" s="172"/>
      <c r="O187" s="172"/>
      <c r="P187" s="172"/>
      <c r="Q187" s="172"/>
      <c r="R187" s="172"/>
      <c r="S187" s="172"/>
      <c r="T187" s="176"/>
      <c r="AT187" s="177" t="s">
        <v>149</v>
      </c>
      <c r="AU187" s="177" t="s">
        <v>81</v>
      </c>
      <c r="AV187" s="177" t="s">
        <v>20</v>
      </c>
      <c r="AW187" s="177" t="s">
        <v>115</v>
      </c>
      <c r="AX187" s="177" t="s">
        <v>73</v>
      </c>
      <c r="AY187" s="177" t="s">
        <v>137</v>
      </c>
    </row>
    <row r="188" spans="2:51" s="6" customFormat="1" ht="15.75" customHeight="1">
      <c r="B188" s="159"/>
      <c r="C188" s="160"/>
      <c r="D188" s="161" t="s">
        <v>149</v>
      </c>
      <c r="E188" s="160"/>
      <c r="F188" s="162" t="s">
        <v>585</v>
      </c>
      <c r="G188" s="160"/>
      <c r="H188" s="163">
        <v>81</v>
      </c>
      <c r="J188" s="160"/>
      <c r="K188" s="160"/>
      <c r="L188" s="164"/>
      <c r="M188" s="165"/>
      <c r="N188" s="160"/>
      <c r="O188" s="160"/>
      <c r="P188" s="160"/>
      <c r="Q188" s="160"/>
      <c r="R188" s="160"/>
      <c r="S188" s="160"/>
      <c r="T188" s="166"/>
      <c r="AT188" s="167" t="s">
        <v>149</v>
      </c>
      <c r="AU188" s="167" t="s">
        <v>81</v>
      </c>
      <c r="AV188" s="167" t="s">
        <v>81</v>
      </c>
      <c r="AW188" s="167" t="s">
        <v>115</v>
      </c>
      <c r="AX188" s="167" t="s">
        <v>73</v>
      </c>
      <c r="AY188" s="167" t="s">
        <v>137</v>
      </c>
    </row>
    <row r="189" spans="2:51" s="6" customFormat="1" ht="15.75" customHeight="1">
      <c r="B189" s="159"/>
      <c r="C189" s="160"/>
      <c r="D189" s="161" t="s">
        <v>149</v>
      </c>
      <c r="E189" s="160"/>
      <c r="F189" s="162" t="s">
        <v>586</v>
      </c>
      <c r="G189" s="160"/>
      <c r="H189" s="163">
        <v>175</v>
      </c>
      <c r="J189" s="160"/>
      <c r="K189" s="160"/>
      <c r="L189" s="164"/>
      <c r="M189" s="165"/>
      <c r="N189" s="160"/>
      <c r="O189" s="160"/>
      <c r="P189" s="160"/>
      <c r="Q189" s="160"/>
      <c r="R189" s="160"/>
      <c r="S189" s="160"/>
      <c r="T189" s="166"/>
      <c r="AT189" s="167" t="s">
        <v>149</v>
      </c>
      <c r="AU189" s="167" t="s">
        <v>81</v>
      </c>
      <c r="AV189" s="167" t="s">
        <v>81</v>
      </c>
      <c r="AW189" s="167" t="s">
        <v>115</v>
      </c>
      <c r="AX189" s="167" t="s">
        <v>73</v>
      </c>
      <c r="AY189" s="167" t="s">
        <v>137</v>
      </c>
    </row>
    <row r="190" spans="2:51" s="6" customFormat="1" ht="15.75" customHeight="1">
      <c r="B190" s="178"/>
      <c r="C190" s="179"/>
      <c r="D190" s="161" t="s">
        <v>149</v>
      </c>
      <c r="E190" s="179"/>
      <c r="F190" s="180" t="s">
        <v>240</v>
      </c>
      <c r="G190" s="179"/>
      <c r="H190" s="181">
        <v>256</v>
      </c>
      <c r="J190" s="179"/>
      <c r="K190" s="179"/>
      <c r="L190" s="182"/>
      <c r="M190" s="183"/>
      <c r="N190" s="179"/>
      <c r="O190" s="179"/>
      <c r="P190" s="179"/>
      <c r="Q190" s="179"/>
      <c r="R190" s="179"/>
      <c r="S190" s="179"/>
      <c r="T190" s="184"/>
      <c r="AT190" s="185" t="s">
        <v>149</v>
      </c>
      <c r="AU190" s="185" t="s">
        <v>81</v>
      </c>
      <c r="AV190" s="185" t="s">
        <v>162</v>
      </c>
      <c r="AW190" s="185" t="s">
        <v>115</v>
      </c>
      <c r="AX190" s="185" t="s">
        <v>20</v>
      </c>
      <c r="AY190" s="185" t="s">
        <v>137</v>
      </c>
    </row>
    <row r="191" spans="2:65" s="6" customFormat="1" ht="15.75" customHeight="1">
      <c r="B191" s="23"/>
      <c r="C191" s="186" t="s">
        <v>348</v>
      </c>
      <c r="D191" s="186" t="s">
        <v>295</v>
      </c>
      <c r="E191" s="187" t="s">
        <v>344</v>
      </c>
      <c r="F191" s="188" t="s">
        <v>587</v>
      </c>
      <c r="G191" s="189" t="s">
        <v>326</v>
      </c>
      <c r="H191" s="190">
        <v>4.5</v>
      </c>
      <c r="I191" s="191"/>
      <c r="J191" s="192">
        <f>ROUND($I$191*$H$191,2)</f>
        <v>0</v>
      </c>
      <c r="K191" s="188" t="s">
        <v>144</v>
      </c>
      <c r="L191" s="193"/>
      <c r="M191" s="194"/>
      <c r="N191" s="195" t="s">
        <v>44</v>
      </c>
      <c r="O191" s="24"/>
      <c r="P191" s="24"/>
      <c r="Q191" s="154">
        <v>1</v>
      </c>
      <c r="R191" s="154">
        <f>$Q$191*$H$191</f>
        <v>4.5</v>
      </c>
      <c r="S191" s="154">
        <v>0</v>
      </c>
      <c r="T191" s="155">
        <f>$S$191*$H$191</f>
        <v>0</v>
      </c>
      <c r="AR191" s="89" t="s">
        <v>185</v>
      </c>
      <c r="AT191" s="89" t="s">
        <v>295</v>
      </c>
      <c r="AU191" s="89" t="s">
        <v>81</v>
      </c>
      <c r="AY191" s="6" t="s">
        <v>137</v>
      </c>
      <c r="BE191" s="156">
        <f>IF($N$191="základní",$J$191,0)</f>
        <v>0</v>
      </c>
      <c r="BF191" s="156">
        <f>IF($N$191="snížená",$J$191,0)</f>
        <v>0</v>
      </c>
      <c r="BG191" s="156">
        <f>IF($N$191="zákl. přenesená",$J$191,0)</f>
        <v>0</v>
      </c>
      <c r="BH191" s="156">
        <f>IF($N$191="sníž. přenesená",$J$191,0)</f>
        <v>0</v>
      </c>
      <c r="BI191" s="156">
        <f>IF($N$191="nulová",$J$191,0)</f>
        <v>0</v>
      </c>
      <c r="BJ191" s="89" t="s">
        <v>20</v>
      </c>
      <c r="BK191" s="156">
        <f>ROUND($I$191*$H$191,2)</f>
        <v>0</v>
      </c>
      <c r="BL191" s="89" t="s">
        <v>162</v>
      </c>
      <c r="BM191" s="89" t="s">
        <v>588</v>
      </c>
    </row>
    <row r="192" spans="2:47" s="6" customFormat="1" ht="27" customHeight="1">
      <c r="B192" s="23"/>
      <c r="C192" s="24"/>
      <c r="D192" s="157" t="s">
        <v>147</v>
      </c>
      <c r="E192" s="24"/>
      <c r="F192" s="158" t="s">
        <v>589</v>
      </c>
      <c r="G192" s="24"/>
      <c r="H192" s="24"/>
      <c r="J192" s="24"/>
      <c r="K192" s="24"/>
      <c r="L192" s="43"/>
      <c r="M192" s="56"/>
      <c r="N192" s="24"/>
      <c r="O192" s="24"/>
      <c r="P192" s="24"/>
      <c r="Q192" s="24"/>
      <c r="R192" s="24"/>
      <c r="S192" s="24"/>
      <c r="T192" s="57"/>
      <c r="AT192" s="6" t="s">
        <v>147</v>
      </c>
      <c r="AU192" s="6" t="s">
        <v>81</v>
      </c>
    </row>
    <row r="193" spans="2:51" s="6" customFormat="1" ht="15.75" customHeight="1">
      <c r="B193" s="159"/>
      <c r="C193" s="160"/>
      <c r="D193" s="161" t="s">
        <v>149</v>
      </c>
      <c r="E193" s="160"/>
      <c r="F193" s="162" t="s">
        <v>590</v>
      </c>
      <c r="G193" s="160"/>
      <c r="H193" s="163">
        <v>4.5</v>
      </c>
      <c r="J193" s="160"/>
      <c r="K193" s="160"/>
      <c r="L193" s="164"/>
      <c r="M193" s="165"/>
      <c r="N193" s="160"/>
      <c r="O193" s="160"/>
      <c r="P193" s="160"/>
      <c r="Q193" s="160"/>
      <c r="R193" s="160"/>
      <c r="S193" s="160"/>
      <c r="T193" s="166"/>
      <c r="AT193" s="167" t="s">
        <v>149</v>
      </c>
      <c r="AU193" s="167" t="s">
        <v>81</v>
      </c>
      <c r="AV193" s="167" t="s">
        <v>81</v>
      </c>
      <c r="AW193" s="167" t="s">
        <v>115</v>
      </c>
      <c r="AX193" s="167" t="s">
        <v>20</v>
      </c>
      <c r="AY193" s="167" t="s">
        <v>137</v>
      </c>
    </row>
    <row r="194" spans="2:65" s="6" customFormat="1" ht="15.75" customHeight="1">
      <c r="B194" s="23"/>
      <c r="C194" s="186" t="s">
        <v>356</v>
      </c>
      <c r="D194" s="186" t="s">
        <v>295</v>
      </c>
      <c r="E194" s="187" t="s">
        <v>591</v>
      </c>
      <c r="F194" s="188" t="s">
        <v>592</v>
      </c>
      <c r="G194" s="189" t="s">
        <v>205</v>
      </c>
      <c r="H194" s="190">
        <v>9.3</v>
      </c>
      <c r="I194" s="191"/>
      <c r="J194" s="192">
        <f>ROUND($I$194*$H$194,2)</f>
        <v>0</v>
      </c>
      <c r="K194" s="188" t="s">
        <v>144</v>
      </c>
      <c r="L194" s="193"/>
      <c r="M194" s="194"/>
      <c r="N194" s="195" t="s">
        <v>44</v>
      </c>
      <c r="O194" s="24"/>
      <c r="P194" s="24"/>
      <c r="Q194" s="154">
        <v>0.135</v>
      </c>
      <c r="R194" s="154">
        <f>$Q$194*$H$194</f>
        <v>1.2555000000000003</v>
      </c>
      <c r="S194" s="154">
        <v>0</v>
      </c>
      <c r="T194" s="155">
        <f>$S$194*$H$194</f>
        <v>0</v>
      </c>
      <c r="AR194" s="89" t="s">
        <v>185</v>
      </c>
      <c r="AT194" s="89" t="s">
        <v>295</v>
      </c>
      <c r="AU194" s="89" t="s">
        <v>81</v>
      </c>
      <c r="AY194" s="6" t="s">
        <v>137</v>
      </c>
      <c r="BE194" s="156">
        <f>IF($N$194="základní",$J$194,0)</f>
        <v>0</v>
      </c>
      <c r="BF194" s="156">
        <f>IF($N$194="snížená",$J$194,0)</f>
        <v>0</v>
      </c>
      <c r="BG194" s="156">
        <f>IF($N$194="zákl. přenesená",$J$194,0)</f>
        <v>0</v>
      </c>
      <c r="BH194" s="156">
        <f>IF($N$194="sníž. přenesená",$J$194,0)</f>
        <v>0</v>
      </c>
      <c r="BI194" s="156">
        <f>IF($N$194="nulová",$J$194,0)</f>
        <v>0</v>
      </c>
      <c r="BJ194" s="89" t="s">
        <v>20</v>
      </c>
      <c r="BK194" s="156">
        <f>ROUND($I$194*$H$194,2)</f>
        <v>0</v>
      </c>
      <c r="BL194" s="89" t="s">
        <v>162</v>
      </c>
      <c r="BM194" s="89" t="s">
        <v>593</v>
      </c>
    </row>
    <row r="195" spans="2:47" s="6" customFormat="1" ht="27" customHeight="1">
      <c r="B195" s="23"/>
      <c r="C195" s="24"/>
      <c r="D195" s="157" t="s">
        <v>147</v>
      </c>
      <c r="E195" s="24"/>
      <c r="F195" s="158" t="s">
        <v>594</v>
      </c>
      <c r="G195" s="24"/>
      <c r="H195" s="24"/>
      <c r="J195" s="24"/>
      <c r="K195" s="24"/>
      <c r="L195" s="43"/>
      <c r="M195" s="56"/>
      <c r="N195" s="24"/>
      <c r="O195" s="24"/>
      <c r="P195" s="24"/>
      <c r="Q195" s="24"/>
      <c r="R195" s="24"/>
      <c r="S195" s="24"/>
      <c r="T195" s="57"/>
      <c r="AT195" s="6" t="s">
        <v>147</v>
      </c>
      <c r="AU195" s="6" t="s">
        <v>81</v>
      </c>
    </row>
    <row r="196" spans="2:51" s="6" customFormat="1" ht="15.75" customHeight="1">
      <c r="B196" s="159"/>
      <c r="C196" s="160"/>
      <c r="D196" s="161" t="s">
        <v>149</v>
      </c>
      <c r="E196" s="160"/>
      <c r="F196" s="162" t="s">
        <v>595</v>
      </c>
      <c r="G196" s="160"/>
      <c r="H196" s="163">
        <v>9.3</v>
      </c>
      <c r="J196" s="160"/>
      <c r="K196" s="160"/>
      <c r="L196" s="164"/>
      <c r="M196" s="165"/>
      <c r="N196" s="160"/>
      <c r="O196" s="160"/>
      <c r="P196" s="160"/>
      <c r="Q196" s="160"/>
      <c r="R196" s="160"/>
      <c r="S196" s="160"/>
      <c r="T196" s="166"/>
      <c r="AT196" s="167" t="s">
        <v>149</v>
      </c>
      <c r="AU196" s="167" t="s">
        <v>81</v>
      </c>
      <c r="AV196" s="167" t="s">
        <v>81</v>
      </c>
      <c r="AW196" s="167" t="s">
        <v>115</v>
      </c>
      <c r="AX196" s="167" t="s">
        <v>20</v>
      </c>
      <c r="AY196" s="167" t="s">
        <v>137</v>
      </c>
    </row>
    <row r="197" spans="2:65" s="6" customFormat="1" ht="15.75" customHeight="1">
      <c r="B197" s="23"/>
      <c r="C197" s="145" t="s">
        <v>362</v>
      </c>
      <c r="D197" s="145" t="s">
        <v>140</v>
      </c>
      <c r="E197" s="146" t="s">
        <v>349</v>
      </c>
      <c r="F197" s="147" t="s">
        <v>350</v>
      </c>
      <c r="G197" s="148" t="s">
        <v>234</v>
      </c>
      <c r="H197" s="149">
        <v>26</v>
      </c>
      <c r="I197" s="150"/>
      <c r="J197" s="151">
        <f>ROUND($I$197*$H$197,2)</f>
        <v>0</v>
      </c>
      <c r="K197" s="147" t="s">
        <v>144</v>
      </c>
      <c r="L197" s="43"/>
      <c r="M197" s="152"/>
      <c r="N197" s="153" t="s">
        <v>44</v>
      </c>
      <c r="O197" s="24"/>
      <c r="P197" s="24"/>
      <c r="Q197" s="154">
        <v>0.00224</v>
      </c>
      <c r="R197" s="154">
        <f>$Q$197*$H$197</f>
        <v>0.05823999999999999</v>
      </c>
      <c r="S197" s="154">
        <v>0</v>
      </c>
      <c r="T197" s="155">
        <f>$S$197*$H$197</f>
        <v>0</v>
      </c>
      <c r="AR197" s="89" t="s">
        <v>162</v>
      </c>
      <c r="AT197" s="89" t="s">
        <v>140</v>
      </c>
      <c r="AU197" s="89" t="s">
        <v>81</v>
      </c>
      <c r="AY197" s="6" t="s">
        <v>137</v>
      </c>
      <c r="BE197" s="156">
        <f>IF($N$197="základní",$J$197,0)</f>
        <v>0</v>
      </c>
      <c r="BF197" s="156">
        <f>IF($N$197="snížená",$J$197,0)</f>
        <v>0</v>
      </c>
      <c r="BG197" s="156">
        <f>IF($N$197="zákl. přenesená",$J$197,0)</f>
        <v>0</v>
      </c>
      <c r="BH197" s="156">
        <f>IF($N$197="sníž. přenesená",$J$197,0)</f>
        <v>0</v>
      </c>
      <c r="BI197" s="156">
        <f>IF($N$197="nulová",$J$197,0)</f>
        <v>0</v>
      </c>
      <c r="BJ197" s="89" t="s">
        <v>20</v>
      </c>
      <c r="BK197" s="156">
        <f>ROUND($I$197*$H$197,2)</f>
        <v>0</v>
      </c>
      <c r="BL197" s="89" t="s">
        <v>162</v>
      </c>
      <c r="BM197" s="89" t="s">
        <v>596</v>
      </c>
    </row>
    <row r="198" spans="2:47" s="6" customFormat="1" ht="16.5" customHeight="1">
      <c r="B198" s="23"/>
      <c r="C198" s="24"/>
      <c r="D198" s="157" t="s">
        <v>147</v>
      </c>
      <c r="E198" s="24"/>
      <c r="F198" s="158" t="s">
        <v>352</v>
      </c>
      <c r="G198" s="24"/>
      <c r="H198" s="24"/>
      <c r="J198" s="24"/>
      <c r="K198" s="24"/>
      <c r="L198" s="43"/>
      <c r="M198" s="56"/>
      <c r="N198" s="24"/>
      <c r="O198" s="24"/>
      <c r="P198" s="24"/>
      <c r="Q198" s="24"/>
      <c r="R198" s="24"/>
      <c r="S198" s="24"/>
      <c r="T198" s="57"/>
      <c r="AT198" s="6" t="s">
        <v>147</v>
      </c>
      <c r="AU198" s="6" t="s">
        <v>81</v>
      </c>
    </row>
    <row r="199" spans="2:51" s="6" customFormat="1" ht="15.75" customHeight="1">
      <c r="B199" s="171"/>
      <c r="C199" s="172"/>
      <c r="D199" s="161" t="s">
        <v>149</v>
      </c>
      <c r="E199" s="172"/>
      <c r="F199" s="173" t="s">
        <v>353</v>
      </c>
      <c r="G199" s="172"/>
      <c r="H199" s="172"/>
      <c r="J199" s="172"/>
      <c r="K199" s="172"/>
      <c r="L199" s="174"/>
      <c r="M199" s="175"/>
      <c r="N199" s="172"/>
      <c r="O199" s="172"/>
      <c r="P199" s="172"/>
      <c r="Q199" s="172"/>
      <c r="R199" s="172"/>
      <c r="S199" s="172"/>
      <c r="T199" s="176"/>
      <c r="AT199" s="177" t="s">
        <v>149</v>
      </c>
      <c r="AU199" s="177" t="s">
        <v>81</v>
      </c>
      <c r="AV199" s="177" t="s">
        <v>20</v>
      </c>
      <c r="AW199" s="177" t="s">
        <v>115</v>
      </c>
      <c r="AX199" s="177" t="s">
        <v>73</v>
      </c>
      <c r="AY199" s="177" t="s">
        <v>137</v>
      </c>
    </row>
    <row r="200" spans="2:51" s="6" customFormat="1" ht="15.75" customHeight="1">
      <c r="B200" s="159"/>
      <c r="C200" s="160"/>
      <c r="D200" s="161" t="s">
        <v>149</v>
      </c>
      <c r="E200" s="160"/>
      <c r="F200" s="162" t="s">
        <v>356</v>
      </c>
      <c r="G200" s="160"/>
      <c r="H200" s="163">
        <v>26</v>
      </c>
      <c r="J200" s="160"/>
      <c r="K200" s="160"/>
      <c r="L200" s="164"/>
      <c r="M200" s="165"/>
      <c r="N200" s="160"/>
      <c r="O200" s="160"/>
      <c r="P200" s="160"/>
      <c r="Q200" s="160"/>
      <c r="R200" s="160"/>
      <c r="S200" s="160"/>
      <c r="T200" s="166"/>
      <c r="AT200" s="167" t="s">
        <v>149</v>
      </c>
      <c r="AU200" s="167" t="s">
        <v>81</v>
      </c>
      <c r="AV200" s="167" t="s">
        <v>81</v>
      </c>
      <c r="AW200" s="167" t="s">
        <v>115</v>
      </c>
      <c r="AX200" s="167" t="s">
        <v>20</v>
      </c>
      <c r="AY200" s="167" t="s">
        <v>137</v>
      </c>
    </row>
    <row r="201" spans="2:63" s="132" customFormat="1" ht="30.75" customHeight="1">
      <c r="B201" s="133"/>
      <c r="C201" s="134"/>
      <c r="D201" s="134" t="s">
        <v>72</v>
      </c>
      <c r="E201" s="143" t="s">
        <v>185</v>
      </c>
      <c r="F201" s="143" t="s">
        <v>355</v>
      </c>
      <c r="G201" s="134"/>
      <c r="H201" s="134"/>
      <c r="J201" s="144">
        <f>$BK$201</f>
        <v>0</v>
      </c>
      <c r="K201" s="134"/>
      <c r="L201" s="137"/>
      <c r="M201" s="138"/>
      <c r="N201" s="134"/>
      <c r="O201" s="134"/>
      <c r="P201" s="139">
        <f>SUM($P$202:$P$216)</f>
        <v>0</v>
      </c>
      <c r="Q201" s="134"/>
      <c r="R201" s="139">
        <f>SUM($R$202:$R$216)</f>
        <v>1.2115749999999998</v>
      </c>
      <c r="S201" s="134"/>
      <c r="T201" s="140">
        <f>SUM($T$202:$T$216)</f>
        <v>0</v>
      </c>
      <c r="AR201" s="141" t="s">
        <v>20</v>
      </c>
      <c r="AT201" s="141" t="s">
        <v>72</v>
      </c>
      <c r="AU201" s="141" t="s">
        <v>20</v>
      </c>
      <c r="AY201" s="141" t="s">
        <v>137</v>
      </c>
      <c r="BK201" s="142">
        <f>SUM($BK$202:$BK$216)</f>
        <v>0</v>
      </c>
    </row>
    <row r="202" spans="2:65" s="6" customFormat="1" ht="15.75" customHeight="1">
      <c r="B202" s="23"/>
      <c r="C202" s="145" t="s">
        <v>368</v>
      </c>
      <c r="D202" s="145" t="s">
        <v>140</v>
      </c>
      <c r="E202" s="146" t="s">
        <v>597</v>
      </c>
      <c r="F202" s="147" t="s">
        <v>598</v>
      </c>
      <c r="G202" s="148" t="s">
        <v>234</v>
      </c>
      <c r="H202" s="149">
        <v>2.5</v>
      </c>
      <c r="I202" s="150"/>
      <c r="J202" s="151">
        <f>ROUND($I$202*$H$202,2)</f>
        <v>0</v>
      </c>
      <c r="K202" s="147" t="s">
        <v>144</v>
      </c>
      <c r="L202" s="43"/>
      <c r="M202" s="152"/>
      <c r="N202" s="153" t="s">
        <v>44</v>
      </c>
      <c r="O202" s="24"/>
      <c r="P202" s="24"/>
      <c r="Q202" s="154">
        <v>0.00273</v>
      </c>
      <c r="R202" s="154">
        <f>$Q$202*$H$202</f>
        <v>0.0068249999999999995</v>
      </c>
      <c r="S202" s="154">
        <v>0</v>
      </c>
      <c r="T202" s="155">
        <f>$S$202*$H$202</f>
        <v>0</v>
      </c>
      <c r="AR202" s="89" t="s">
        <v>162</v>
      </c>
      <c r="AT202" s="89" t="s">
        <v>140</v>
      </c>
      <c r="AU202" s="89" t="s">
        <v>81</v>
      </c>
      <c r="AY202" s="6" t="s">
        <v>137</v>
      </c>
      <c r="BE202" s="156">
        <f>IF($N$202="základní",$J$202,0)</f>
        <v>0</v>
      </c>
      <c r="BF202" s="156">
        <f>IF($N$202="snížená",$J$202,0)</f>
        <v>0</v>
      </c>
      <c r="BG202" s="156">
        <f>IF($N$202="zákl. přenesená",$J$202,0)</f>
        <v>0</v>
      </c>
      <c r="BH202" s="156">
        <f>IF($N$202="sníž. přenesená",$J$202,0)</f>
        <v>0</v>
      </c>
      <c r="BI202" s="156">
        <f>IF($N$202="nulová",$J$202,0)</f>
        <v>0</v>
      </c>
      <c r="BJ202" s="89" t="s">
        <v>20</v>
      </c>
      <c r="BK202" s="156">
        <f>ROUND($I$202*$H$202,2)</f>
        <v>0</v>
      </c>
      <c r="BL202" s="89" t="s">
        <v>162</v>
      </c>
      <c r="BM202" s="89" t="s">
        <v>599</v>
      </c>
    </row>
    <row r="203" spans="2:47" s="6" customFormat="1" ht="16.5" customHeight="1">
      <c r="B203" s="23"/>
      <c r="C203" s="24"/>
      <c r="D203" s="157" t="s">
        <v>147</v>
      </c>
      <c r="E203" s="24"/>
      <c r="F203" s="158" t="s">
        <v>600</v>
      </c>
      <c r="G203" s="24"/>
      <c r="H203" s="24"/>
      <c r="J203" s="24"/>
      <c r="K203" s="24"/>
      <c r="L203" s="43"/>
      <c r="M203" s="56"/>
      <c r="N203" s="24"/>
      <c r="O203" s="24"/>
      <c r="P203" s="24"/>
      <c r="Q203" s="24"/>
      <c r="R203" s="24"/>
      <c r="S203" s="24"/>
      <c r="T203" s="57"/>
      <c r="AT203" s="6" t="s">
        <v>147</v>
      </c>
      <c r="AU203" s="6" t="s">
        <v>81</v>
      </c>
    </row>
    <row r="204" spans="2:51" s="6" customFormat="1" ht="15.75" customHeight="1">
      <c r="B204" s="159"/>
      <c r="C204" s="160"/>
      <c r="D204" s="161" t="s">
        <v>149</v>
      </c>
      <c r="E204" s="160"/>
      <c r="F204" s="162" t="s">
        <v>601</v>
      </c>
      <c r="G204" s="160"/>
      <c r="H204" s="163">
        <v>2.5</v>
      </c>
      <c r="J204" s="160"/>
      <c r="K204" s="160"/>
      <c r="L204" s="164"/>
      <c r="M204" s="165"/>
      <c r="N204" s="160"/>
      <c r="O204" s="160"/>
      <c r="P204" s="160"/>
      <c r="Q204" s="160"/>
      <c r="R204" s="160"/>
      <c r="S204" s="160"/>
      <c r="T204" s="166"/>
      <c r="AT204" s="167" t="s">
        <v>149</v>
      </c>
      <c r="AU204" s="167" t="s">
        <v>81</v>
      </c>
      <c r="AV204" s="167" t="s">
        <v>81</v>
      </c>
      <c r="AW204" s="167" t="s">
        <v>115</v>
      </c>
      <c r="AX204" s="167" t="s">
        <v>20</v>
      </c>
      <c r="AY204" s="167" t="s">
        <v>137</v>
      </c>
    </row>
    <row r="205" spans="2:65" s="6" customFormat="1" ht="15.75" customHeight="1">
      <c r="B205" s="23"/>
      <c r="C205" s="145" t="s">
        <v>378</v>
      </c>
      <c r="D205" s="145" t="s">
        <v>140</v>
      </c>
      <c r="E205" s="146" t="s">
        <v>602</v>
      </c>
      <c r="F205" s="147" t="s">
        <v>603</v>
      </c>
      <c r="G205" s="148" t="s">
        <v>234</v>
      </c>
      <c r="H205" s="149">
        <v>4.5</v>
      </c>
      <c r="I205" s="150"/>
      <c r="J205" s="151">
        <f>ROUND($I$205*$H$205,2)</f>
        <v>0</v>
      </c>
      <c r="K205" s="147" t="s">
        <v>144</v>
      </c>
      <c r="L205" s="43"/>
      <c r="M205" s="152"/>
      <c r="N205" s="153" t="s">
        <v>44</v>
      </c>
      <c r="O205" s="24"/>
      <c r="P205" s="24"/>
      <c r="Q205" s="154">
        <v>0.0033</v>
      </c>
      <c r="R205" s="154">
        <f>$Q$205*$H$205</f>
        <v>0.01485</v>
      </c>
      <c r="S205" s="154">
        <v>0</v>
      </c>
      <c r="T205" s="155">
        <f>$S$205*$H$205</f>
        <v>0</v>
      </c>
      <c r="AR205" s="89" t="s">
        <v>162</v>
      </c>
      <c r="AT205" s="89" t="s">
        <v>140</v>
      </c>
      <c r="AU205" s="89" t="s">
        <v>81</v>
      </c>
      <c r="AY205" s="6" t="s">
        <v>137</v>
      </c>
      <c r="BE205" s="156">
        <f>IF($N$205="základní",$J$205,0)</f>
        <v>0</v>
      </c>
      <c r="BF205" s="156">
        <f>IF($N$205="snížená",$J$205,0)</f>
        <v>0</v>
      </c>
      <c r="BG205" s="156">
        <f>IF($N$205="zákl. přenesená",$J$205,0)</f>
        <v>0</v>
      </c>
      <c r="BH205" s="156">
        <f>IF($N$205="sníž. přenesená",$J$205,0)</f>
        <v>0</v>
      </c>
      <c r="BI205" s="156">
        <f>IF($N$205="nulová",$J$205,0)</f>
        <v>0</v>
      </c>
      <c r="BJ205" s="89" t="s">
        <v>20</v>
      </c>
      <c r="BK205" s="156">
        <f>ROUND($I$205*$H$205,2)</f>
        <v>0</v>
      </c>
      <c r="BL205" s="89" t="s">
        <v>162</v>
      </c>
      <c r="BM205" s="89" t="s">
        <v>604</v>
      </c>
    </row>
    <row r="206" spans="2:47" s="6" customFormat="1" ht="16.5" customHeight="1">
      <c r="B206" s="23"/>
      <c r="C206" s="24"/>
      <c r="D206" s="157" t="s">
        <v>147</v>
      </c>
      <c r="E206" s="24"/>
      <c r="F206" s="158" t="s">
        <v>605</v>
      </c>
      <c r="G206" s="24"/>
      <c r="H206" s="24"/>
      <c r="J206" s="24"/>
      <c r="K206" s="24"/>
      <c r="L206" s="43"/>
      <c r="M206" s="56"/>
      <c r="N206" s="24"/>
      <c r="O206" s="24"/>
      <c r="P206" s="24"/>
      <c r="Q206" s="24"/>
      <c r="R206" s="24"/>
      <c r="S206" s="24"/>
      <c r="T206" s="57"/>
      <c r="AT206" s="6" t="s">
        <v>147</v>
      </c>
      <c r="AU206" s="6" t="s">
        <v>81</v>
      </c>
    </row>
    <row r="207" spans="2:51" s="6" customFormat="1" ht="15.75" customHeight="1">
      <c r="B207" s="159"/>
      <c r="C207" s="160"/>
      <c r="D207" s="161" t="s">
        <v>149</v>
      </c>
      <c r="E207" s="160"/>
      <c r="F207" s="162" t="s">
        <v>606</v>
      </c>
      <c r="G207" s="160"/>
      <c r="H207" s="163">
        <v>4.5</v>
      </c>
      <c r="J207" s="160"/>
      <c r="K207" s="160"/>
      <c r="L207" s="164"/>
      <c r="M207" s="165"/>
      <c r="N207" s="160"/>
      <c r="O207" s="160"/>
      <c r="P207" s="160"/>
      <c r="Q207" s="160"/>
      <c r="R207" s="160"/>
      <c r="S207" s="160"/>
      <c r="T207" s="166"/>
      <c r="AT207" s="167" t="s">
        <v>149</v>
      </c>
      <c r="AU207" s="167" t="s">
        <v>81</v>
      </c>
      <c r="AV207" s="167" t="s">
        <v>81</v>
      </c>
      <c r="AW207" s="167" t="s">
        <v>115</v>
      </c>
      <c r="AX207" s="167" t="s">
        <v>20</v>
      </c>
      <c r="AY207" s="167" t="s">
        <v>137</v>
      </c>
    </row>
    <row r="208" spans="2:65" s="6" customFormat="1" ht="15.75" customHeight="1">
      <c r="B208" s="23"/>
      <c r="C208" s="145" t="s">
        <v>386</v>
      </c>
      <c r="D208" s="145" t="s">
        <v>140</v>
      </c>
      <c r="E208" s="146" t="s">
        <v>607</v>
      </c>
      <c r="F208" s="147" t="s">
        <v>608</v>
      </c>
      <c r="G208" s="148" t="s">
        <v>359</v>
      </c>
      <c r="H208" s="149">
        <v>2</v>
      </c>
      <c r="I208" s="150"/>
      <c r="J208" s="151">
        <f>ROUND($I$208*$H$208,2)</f>
        <v>0</v>
      </c>
      <c r="K208" s="147" t="s">
        <v>144</v>
      </c>
      <c r="L208" s="43"/>
      <c r="M208" s="152"/>
      <c r="N208" s="153" t="s">
        <v>44</v>
      </c>
      <c r="O208" s="24"/>
      <c r="P208" s="24"/>
      <c r="Q208" s="154">
        <v>1E-05</v>
      </c>
      <c r="R208" s="154">
        <f>$Q$208*$H$208</f>
        <v>2E-05</v>
      </c>
      <c r="S208" s="154">
        <v>0</v>
      </c>
      <c r="T208" s="155">
        <f>$S$208*$H$208</f>
        <v>0</v>
      </c>
      <c r="AR208" s="89" t="s">
        <v>162</v>
      </c>
      <c r="AT208" s="89" t="s">
        <v>140</v>
      </c>
      <c r="AU208" s="89" t="s">
        <v>81</v>
      </c>
      <c r="AY208" s="6" t="s">
        <v>137</v>
      </c>
      <c r="BE208" s="156">
        <f>IF($N$208="základní",$J$208,0)</f>
        <v>0</v>
      </c>
      <c r="BF208" s="156">
        <f>IF($N$208="snížená",$J$208,0)</f>
        <v>0</v>
      </c>
      <c r="BG208" s="156">
        <f>IF($N$208="zákl. přenesená",$J$208,0)</f>
        <v>0</v>
      </c>
      <c r="BH208" s="156">
        <f>IF($N$208="sníž. přenesená",$J$208,0)</f>
        <v>0</v>
      </c>
      <c r="BI208" s="156">
        <f>IF($N$208="nulová",$J$208,0)</f>
        <v>0</v>
      </c>
      <c r="BJ208" s="89" t="s">
        <v>20</v>
      </c>
      <c r="BK208" s="156">
        <f>ROUND($I$208*$H$208,2)</f>
        <v>0</v>
      </c>
      <c r="BL208" s="89" t="s">
        <v>162</v>
      </c>
      <c r="BM208" s="89" t="s">
        <v>609</v>
      </c>
    </row>
    <row r="209" spans="2:47" s="6" customFormat="1" ht="27" customHeight="1">
      <c r="B209" s="23"/>
      <c r="C209" s="24"/>
      <c r="D209" s="157" t="s">
        <v>147</v>
      </c>
      <c r="E209" s="24"/>
      <c r="F209" s="158" t="s">
        <v>610</v>
      </c>
      <c r="G209" s="24"/>
      <c r="H209" s="24"/>
      <c r="J209" s="24"/>
      <c r="K209" s="24"/>
      <c r="L209" s="43"/>
      <c r="M209" s="56"/>
      <c r="N209" s="24"/>
      <c r="O209" s="24"/>
      <c r="P209" s="24"/>
      <c r="Q209" s="24"/>
      <c r="R209" s="24"/>
      <c r="S209" s="24"/>
      <c r="T209" s="57"/>
      <c r="AT209" s="6" t="s">
        <v>147</v>
      </c>
      <c r="AU209" s="6" t="s">
        <v>81</v>
      </c>
    </row>
    <row r="210" spans="2:51" s="6" customFormat="1" ht="15.75" customHeight="1">
      <c r="B210" s="159"/>
      <c r="C210" s="160"/>
      <c r="D210" s="161" t="s">
        <v>149</v>
      </c>
      <c r="E210" s="160"/>
      <c r="F210" s="162" t="s">
        <v>611</v>
      </c>
      <c r="G210" s="160"/>
      <c r="H210" s="163">
        <v>2</v>
      </c>
      <c r="J210" s="160"/>
      <c r="K210" s="160"/>
      <c r="L210" s="164"/>
      <c r="M210" s="165"/>
      <c r="N210" s="160"/>
      <c r="O210" s="160"/>
      <c r="P210" s="160"/>
      <c r="Q210" s="160"/>
      <c r="R210" s="160"/>
      <c r="S210" s="160"/>
      <c r="T210" s="166"/>
      <c r="AT210" s="167" t="s">
        <v>149</v>
      </c>
      <c r="AU210" s="167" t="s">
        <v>81</v>
      </c>
      <c r="AV210" s="167" t="s">
        <v>81</v>
      </c>
      <c r="AW210" s="167" t="s">
        <v>115</v>
      </c>
      <c r="AX210" s="167" t="s">
        <v>20</v>
      </c>
      <c r="AY210" s="167" t="s">
        <v>137</v>
      </c>
    </row>
    <row r="211" spans="2:65" s="6" customFormat="1" ht="15.75" customHeight="1">
      <c r="B211" s="23"/>
      <c r="C211" s="186" t="s">
        <v>391</v>
      </c>
      <c r="D211" s="186" t="s">
        <v>295</v>
      </c>
      <c r="E211" s="187" t="s">
        <v>612</v>
      </c>
      <c r="F211" s="188" t="s">
        <v>613</v>
      </c>
      <c r="G211" s="189" t="s">
        <v>359</v>
      </c>
      <c r="H211" s="190">
        <v>2</v>
      </c>
      <c r="I211" s="191"/>
      <c r="J211" s="192">
        <f>ROUND($I$211*$H$211,2)</f>
        <v>0</v>
      </c>
      <c r="K211" s="188" t="s">
        <v>144</v>
      </c>
      <c r="L211" s="193"/>
      <c r="M211" s="194"/>
      <c r="N211" s="195" t="s">
        <v>44</v>
      </c>
      <c r="O211" s="24"/>
      <c r="P211" s="24"/>
      <c r="Q211" s="154">
        <v>0.00081</v>
      </c>
      <c r="R211" s="154">
        <f>$Q$211*$H$211</f>
        <v>0.00162</v>
      </c>
      <c r="S211" s="154">
        <v>0</v>
      </c>
      <c r="T211" s="155">
        <f>$S$211*$H$211</f>
        <v>0</v>
      </c>
      <c r="AR211" s="89" t="s">
        <v>185</v>
      </c>
      <c r="AT211" s="89" t="s">
        <v>295</v>
      </c>
      <c r="AU211" s="89" t="s">
        <v>81</v>
      </c>
      <c r="AY211" s="6" t="s">
        <v>137</v>
      </c>
      <c r="BE211" s="156">
        <f>IF($N$211="základní",$J$211,0)</f>
        <v>0</v>
      </c>
      <c r="BF211" s="156">
        <f>IF($N$211="snížená",$J$211,0)</f>
        <v>0</v>
      </c>
      <c r="BG211" s="156">
        <f>IF($N$211="zákl. přenesená",$J$211,0)</f>
        <v>0</v>
      </c>
      <c r="BH211" s="156">
        <f>IF($N$211="sníž. přenesená",$J$211,0)</f>
        <v>0</v>
      </c>
      <c r="BI211" s="156">
        <f>IF($N$211="nulová",$J$211,0)</f>
        <v>0</v>
      </c>
      <c r="BJ211" s="89" t="s">
        <v>20</v>
      </c>
      <c r="BK211" s="156">
        <f>ROUND($I$211*$H$211,2)</f>
        <v>0</v>
      </c>
      <c r="BL211" s="89" t="s">
        <v>162</v>
      </c>
      <c r="BM211" s="89" t="s">
        <v>614</v>
      </c>
    </row>
    <row r="212" spans="2:47" s="6" customFormat="1" ht="16.5" customHeight="1">
      <c r="B212" s="23"/>
      <c r="C212" s="24"/>
      <c r="D212" s="157" t="s">
        <v>147</v>
      </c>
      <c r="E212" s="24"/>
      <c r="F212" s="158" t="s">
        <v>613</v>
      </c>
      <c r="G212" s="24"/>
      <c r="H212" s="24"/>
      <c r="J212" s="24"/>
      <c r="K212" s="24"/>
      <c r="L212" s="43"/>
      <c r="M212" s="56"/>
      <c r="N212" s="24"/>
      <c r="O212" s="24"/>
      <c r="P212" s="24"/>
      <c r="Q212" s="24"/>
      <c r="R212" s="24"/>
      <c r="S212" s="24"/>
      <c r="T212" s="57"/>
      <c r="AT212" s="6" t="s">
        <v>147</v>
      </c>
      <c r="AU212" s="6" t="s">
        <v>81</v>
      </c>
    </row>
    <row r="213" spans="2:65" s="6" customFormat="1" ht="15.75" customHeight="1">
      <c r="B213" s="23"/>
      <c r="C213" s="145" t="s">
        <v>397</v>
      </c>
      <c r="D213" s="145" t="s">
        <v>140</v>
      </c>
      <c r="E213" s="146" t="s">
        <v>615</v>
      </c>
      <c r="F213" s="147" t="s">
        <v>616</v>
      </c>
      <c r="G213" s="148" t="s">
        <v>359</v>
      </c>
      <c r="H213" s="149">
        <v>1</v>
      </c>
      <c r="I213" s="150"/>
      <c r="J213" s="151">
        <f>ROUND($I$213*$H$213,2)</f>
        <v>0</v>
      </c>
      <c r="K213" s="147" t="s">
        <v>144</v>
      </c>
      <c r="L213" s="43"/>
      <c r="M213" s="152"/>
      <c r="N213" s="153" t="s">
        <v>44</v>
      </c>
      <c r="O213" s="24"/>
      <c r="P213" s="24"/>
      <c r="Q213" s="154">
        <v>0.3409</v>
      </c>
      <c r="R213" s="154">
        <f>$Q$213*$H$213</f>
        <v>0.3409</v>
      </c>
      <c r="S213" s="154">
        <v>0</v>
      </c>
      <c r="T213" s="155">
        <f>$S$213*$H$213</f>
        <v>0</v>
      </c>
      <c r="AR213" s="89" t="s">
        <v>162</v>
      </c>
      <c r="AT213" s="89" t="s">
        <v>140</v>
      </c>
      <c r="AU213" s="89" t="s">
        <v>81</v>
      </c>
      <c r="AY213" s="6" t="s">
        <v>137</v>
      </c>
      <c r="BE213" s="156">
        <f>IF($N$213="základní",$J$213,0)</f>
        <v>0</v>
      </c>
      <c r="BF213" s="156">
        <f>IF($N$213="snížená",$J$213,0)</f>
        <v>0</v>
      </c>
      <c r="BG213" s="156">
        <f>IF($N$213="zákl. přenesená",$J$213,0)</f>
        <v>0</v>
      </c>
      <c r="BH213" s="156">
        <f>IF($N$213="sníž. přenesená",$J$213,0)</f>
        <v>0</v>
      </c>
      <c r="BI213" s="156">
        <f>IF($N$213="nulová",$J$213,0)</f>
        <v>0</v>
      </c>
      <c r="BJ213" s="89" t="s">
        <v>20</v>
      </c>
      <c r="BK213" s="156">
        <f>ROUND($I$213*$H$213,2)</f>
        <v>0</v>
      </c>
      <c r="BL213" s="89" t="s">
        <v>162</v>
      </c>
      <c r="BM213" s="89" t="s">
        <v>617</v>
      </c>
    </row>
    <row r="214" spans="2:47" s="6" customFormat="1" ht="16.5" customHeight="1">
      <c r="B214" s="23"/>
      <c r="C214" s="24"/>
      <c r="D214" s="157" t="s">
        <v>147</v>
      </c>
      <c r="E214" s="24"/>
      <c r="F214" s="158" t="s">
        <v>616</v>
      </c>
      <c r="G214" s="24"/>
      <c r="H214" s="24"/>
      <c r="J214" s="24"/>
      <c r="K214" s="24"/>
      <c r="L214" s="43"/>
      <c r="M214" s="56"/>
      <c r="N214" s="24"/>
      <c r="O214" s="24"/>
      <c r="P214" s="24"/>
      <c r="Q214" s="24"/>
      <c r="R214" s="24"/>
      <c r="S214" s="24"/>
      <c r="T214" s="57"/>
      <c r="AT214" s="6" t="s">
        <v>147</v>
      </c>
      <c r="AU214" s="6" t="s">
        <v>81</v>
      </c>
    </row>
    <row r="215" spans="2:65" s="6" customFormat="1" ht="15.75" customHeight="1">
      <c r="B215" s="23"/>
      <c r="C215" s="145" t="s">
        <v>405</v>
      </c>
      <c r="D215" s="145" t="s">
        <v>140</v>
      </c>
      <c r="E215" s="146" t="s">
        <v>618</v>
      </c>
      <c r="F215" s="147" t="s">
        <v>619</v>
      </c>
      <c r="G215" s="148" t="s">
        <v>359</v>
      </c>
      <c r="H215" s="149">
        <v>2</v>
      </c>
      <c r="I215" s="150"/>
      <c r="J215" s="151">
        <f>ROUND($I$215*$H$215,2)</f>
        <v>0</v>
      </c>
      <c r="K215" s="147" t="s">
        <v>144</v>
      </c>
      <c r="L215" s="43"/>
      <c r="M215" s="152"/>
      <c r="N215" s="153" t="s">
        <v>44</v>
      </c>
      <c r="O215" s="24"/>
      <c r="P215" s="24"/>
      <c r="Q215" s="154">
        <v>0.42368</v>
      </c>
      <c r="R215" s="154">
        <f>$Q$215*$H$215</f>
        <v>0.84736</v>
      </c>
      <c r="S215" s="154">
        <v>0</v>
      </c>
      <c r="T215" s="155">
        <f>$S$215*$H$215</f>
        <v>0</v>
      </c>
      <c r="AR215" s="89" t="s">
        <v>162</v>
      </c>
      <c r="AT215" s="89" t="s">
        <v>140</v>
      </c>
      <c r="AU215" s="89" t="s">
        <v>81</v>
      </c>
      <c r="AY215" s="6" t="s">
        <v>137</v>
      </c>
      <c r="BE215" s="156">
        <f>IF($N$215="základní",$J$215,0)</f>
        <v>0</v>
      </c>
      <c r="BF215" s="156">
        <f>IF($N$215="snížená",$J$215,0)</f>
        <v>0</v>
      </c>
      <c r="BG215" s="156">
        <f>IF($N$215="zákl. přenesená",$J$215,0)</f>
        <v>0</v>
      </c>
      <c r="BH215" s="156">
        <f>IF($N$215="sníž. přenesená",$J$215,0)</f>
        <v>0</v>
      </c>
      <c r="BI215" s="156">
        <f>IF($N$215="nulová",$J$215,0)</f>
        <v>0</v>
      </c>
      <c r="BJ215" s="89" t="s">
        <v>20</v>
      </c>
      <c r="BK215" s="156">
        <f>ROUND($I$215*$H$215,2)</f>
        <v>0</v>
      </c>
      <c r="BL215" s="89" t="s">
        <v>162</v>
      </c>
      <c r="BM215" s="89" t="s">
        <v>620</v>
      </c>
    </row>
    <row r="216" spans="2:47" s="6" customFormat="1" ht="16.5" customHeight="1">
      <c r="B216" s="23"/>
      <c r="C216" s="24"/>
      <c r="D216" s="157" t="s">
        <v>147</v>
      </c>
      <c r="E216" s="24"/>
      <c r="F216" s="158" t="s">
        <v>619</v>
      </c>
      <c r="G216" s="24"/>
      <c r="H216" s="24"/>
      <c r="J216" s="24"/>
      <c r="K216" s="24"/>
      <c r="L216" s="43"/>
      <c r="M216" s="56"/>
      <c r="N216" s="24"/>
      <c r="O216" s="24"/>
      <c r="P216" s="24"/>
      <c r="Q216" s="24"/>
      <c r="R216" s="24"/>
      <c r="S216" s="24"/>
      <c r="T216" s="57"/>
      <c r="AT216" s="6" t="s">
        <v>147</v>
      </c>
      <c r="AU216" s="6" t="s">
        <v>81</v>
      </c>
    </row>
    <row r="217" spans="2:63" s="132" customFormat="1" ht="30.75" customHeight="1">
      <c r="B217" s="133"/>
      <c r="C217" s="134"/>
      <c r="D217" s="134" t="s">
        <v>72</v>
      </c>
      <c r="E217" s="143" t="s">
        <v>252</v>
      </c>
      <c r="F217" s="143" t="s">
        <v>367</v>
      </c>
      <c r="G217" s="134"/>
      <c r="H217" s="134"/>
      <c r="J217" s="144">
        <f>$BK$217</f>
        <v>0</v>
      </c>
      <c r="K217" s="134"/>
      <c r="L217" s="137"/>
      <c r="M217" s="138"/>
      <c r="N217" s="134"/>
      <c r="O217" s="134"/>
      <c r="P217" s="139">
        <f>SUM($P$218:$P$260)</f>
        <v>0</v>
      </c>
      <c r="Q217" s="134"/>
      <c r="R217" s="139">
        <f>SUM($R$218:$R$260)</f>
        <v>40.844615000000005</v>
      </c>
      <c r="S217" s="134"/>
      <c r="T217" s="140">
        <f>SUM($T$218:$T$260)</f>
        <v>0.41000000000000003</v>
      </c>
      <c r="AR217" s="141" t="s">
        <v>20</v>
      </c>
      <c r="AT217" s="141" t="s">
        <v>72</v>
      </c>
      <c r="AU217" s="141" t="s">
        <v>20</v>
      </c>
      <c r="AY217" s="141" t="s">
        <v>137</v>
      </c>
      <c r="BK217" s="142">
        <f>SUM($BK$218:$BK$260)</f>
        <v>0</v>
      </c>
    </row>
    <row r="218" spans="2:65" s="6" customFormat="1" ht="15.75" customHeight="1">
      <c r="B218" s="23"/>
      <c r="C218" s="145" t="s">
        <v>413</v>
      </c>
      <c r="D218" s="145" t="s">
        <v>140</v>
      </c>
      <c r="E218" s="146" t="s">
        <v>621</v>
      </c>
      <c r="F218" s="147" t="s">
        <v>622</v>
      </c>
      <c r="G218" s="148" t="s">
        <v>359</v>
      </c>
      <c r="H218" s="149">
        <v>14</v>
      </c>
      <c r="I218" s="150"/>
      <c r="J218" s="151">
        <f>ROUND($I$218*$H$218,2)</f>
        <v>0</v>
      </c>
      <c r="K218" s="147" t="s">
        <v>144</v>
      </c>
      <c r="L218" s="43"/>
      <c r="M218" s="152"/>
      <c r="N218" s="153" t="s">
        <v>44</v>
      </c>
      <c r="O218" s="24"/>
      <c r="P218" s="24"/>
      <c r="Q218" s="154">
        <v>0.11171</v>
      </c>
      <c r="R218" s="154">
        <f>$Q$218*$H$218</f>
        <v>1.56394</v>
      </c>
      <c r="S218" s="154">
        <v>0</v>
      </c>
      <c r="T218" s="155">
        <f>$S$218*$H$218</f>
        <v>0</v>
      </c>
      <c r="AR218" s="89" t="s">
        <v>162</v>
      </c>
      <c r="AT218" s="89" t="s">
        <v>140</v>
      </c>
      <c r="AU218" s="89" t="s">
        <v>81</v>
      </c>
      <c r="AY218" s="6" t="s">
        <v>137</v>
      </c>
      <c r="BE218" s="156">
        <f>IF($N$218="základní",$J$218,0)</f>
        <v>0</v>
      </c>
      <c r="BF218" s="156">
        <f>IF($N$218="snížená",$J$218,0)</f>
        <v>0</v>
      </c>
      <c r="BG218" s="156">
        <f>IF($N$218="zákl. přenesená",$J$218,0)</f>
        <v>0</v>
      </c>
      <c r="BH218" s="156">
        <f>IF($N$218="sníž. přenesená",$J$218,0)</f>
        <v>0</v>
      </c>
      <c r="BI218" s="156">
        <f>IF($N$218="nulová",$J$218,0)</f>
        <v>0</v>
      </c>
      <c r="BJ218" s="89" t="s">
        <v>20</v>
      </c>
      <c r="BK218" s="156">
        <f>ROUND($I$218*$H$218,2)</f>
        <v>0</v>
      </c>
      <c r="BL218" s="89" t="s">
        <v>162</v>
      </c>
      <c r="BM218" s="89" t="s">
        <v>623</v>
      </c>
    </row>
    <row r="219" spans="2:47" s="6" customFormat="1" ht="16.5" customHeight="1">
      <c r="B219" s="23"/>
      <c r="C219" s="24"/>
      <c r="D219" s="157" t="s">
        <v>147</v>
      </c>
      <c r="E219" s="24"/>
      <c r="F219" s="158" t="s">
        <v>624</v>
      </c>
      <c r="G219" s="24"/>
      <c r="H219" s="24"/>
      <c r="J219" s="24"/>
      <c r="K219" s="24"/>
      <c r="L219" s="43"/>
      <c r="M219" s="56"/>
      <c r="N219" s="24"/>
      <c r="O219" s="24"/>
      <c r="P219" s="24"/>
      <c r="Q219" s="24"/>
      <c r="R219" s="24"/>
      <c r="S219" s="24"/>
      <c r="T219" s="57"/>
      <c r="AT219" s="6" t="s">
        <v>147</v>
      </c>
      <c r="AU219" s="6" t="s">
        <v>81</v>
      </c>
    </row>
    <row r="220" spans="2:51" s="6" customFormat="1" ht="15.75" customHeight="1">
      <c r="B220" s="159"/>
      <c r="C220" s="160"/>
      <c r="D220" s="161" t="s">
        <v>149</v>
      </c>
      <c r="E220" s="160"/>
      <c r="F220" s="162" t="s">
        <v>625</v>
      </c>
      <c r="G220" s="160"/>
      <c r="H220" s="163">
        <v>14</v>
      </c>
      <c r="J220" s="160"/>
      <c r="K220" s="160"/>
      <c r="L220" s="164"/>
      <c r="M220" s="165"/>
      <c r="N220" s="160"/>
      <c r="O220" s="160"/>
      <c r="P220" s="160"/>
      <c r="Q220" s="160"/>
      <c r="R220" s="160"/>
      <c r="S220" s="160"/>
      <c r="T220" s="166"/>
      <c r="AT220" s="167" t="s">
        <v>149</v>
      </c>
      <c r="AU220" s="167" t="s">
        <v>81</v>
      </c>
      <c r="AV220" s="167" t="s">
        <v>81</v>
      </c>
      <c r="AW220" s="167" t="s">
        <v>115</v>
      </c>
      <c r="AX220" s="167" t="s">
        <v>20</v>
      </c>
      <c r="AY220" s="167" t="s">
        <v>137</v>
      </c>
    </row>
    <row r="221" spans="2:65" s="6" customFormat="1" ht="15.75" customHeight="1">
      <c r="B221" s="23"/>
      <c r="C221" s="186" t="s">
        <v>422</v>
      </c>
      <c r="D221" s="186" t="s">
        <v>295</v>
      </c>
      <c r="E221" s="187" t="s">
        <v>626</v>
      </c>
      <c r="F221" s="188" t="s">
        <v>627</v>
      </c>
      <c r="G221" s="189" t="s">
        <v>359</v>
      </c>
      <c r="H221" s="190">
        <v>14</v>
      </c>
      <c r="I221" s="191"/>
      <c r="J221" s="192">
        <f>ROUND($I$221*$H$221,2)</f>
        <v>0</v>
      </c>
      <c r="K221" s="188"/>
      <c r="L221" s="193"/>
      <c r="M221" s="194"/>
      <c r="N221" s="195" t="s">
        <v>44</v>
      </c>
      <c r="O221" s="24"/>
      <c r="P221" s="24"/>
      <c r="Q221" s="154">
        <v>0.0095</v>
      </c>
      <c r="R221" s="154">
        <f>$Q$221*$H$221</f>
        <v>0.133</v>
      </c>
      <c r="S221" s="154">
        <v>0</v>
      </c>
      <c r="T221" s="155">
        <f>$S$221*$H$221</f>
        <v>0</v>
      </c>
      <c r="AR221" s="89" t="s">
        <v>185</v>
      </c>
      <c r="AT221" s="89" t="s">
        <v>295</v>
      </c>
      <c r="AU221" s="89" t="s">
        <v>81</v>
      </c>
      <c r="AY221" s="6" t="s">
        <v>137</v>
      </c>
      <c r="BE221" s="156">
        <f>IF($N$221="základní",$J$221,0)</f>
        <v>0</v>
      </c>
      <c r="BF221" s="156">
        <f>IF($N$221="snížená",$J$221,0)</f>
        <v>0</v>
      </c>
      <c r="BG221" s="156">
        <f>IF($N$221="zákl. přenesená",$J$221,0)</f>
        <v>0</v>
      </c>
      <c r="BH221" s="156">
        <f>IF($N$221="sníž. přenesená",$J$221,0)</f>
        <v>0</v>
      </c>
      <c r="BI221" s="156">
        <f>IF($N$221="nulová",$J$221,0)</f>
        <v>0</v>
      </c>
      <c r="BJ221" s="89" t="s">
        <v>20</v>
      </c>
      <c r="BK221" s="156">
        <f>ROUND($I$221*$H$221,2)</f>
        <v>0</v>
      </c>
      <c r="BL221" s="89" t="s">
        <v>162</v>
      </c>
      <c r="BM221" s="89" t="s">
        <v>628</v>
      </c>
    </row>
    <row r="222" spans="2:47" s="6" customFormat="1" ht="16.5" customHeight="1">
      <c r="B222" s="23"/>
      <c r="C222" s="24"/>
      <c r="D222" s="157" t="s">
        <v>147</v>
      </c>
      <c r="E222" s="24"/>
      <c r="F222" s="158" t="s">
        <v>629</v>
      </c>
      <c r="G222" s="24"/>
      <c r="H222" s="24"/>
      <c r="J222" s="24"/>
      <c r="K222" s="24"/>
      <c r="L222" s="43"/>
      <c r="M222" s="56"/>
      <c r="N222" s="24"/>
      <c r="O222" s="24"/>
      <c r="P222" s="24"/>
      <c r="Q222" s="24"/>
      <c r="R222" s="24"/>
      <c r="S222" s="24"/>
      <c r="T222" s="57"/>
      <c r="AT222" s="6" t="s">
        <v>147</v>
      </c>
      <c r="AU222" s="6" t="s">
        <v>81</v>
      </c>
    </row>
    <row r="223" spans="2:65" s="6" customFormat="1" ht="15.75" customHeight="1">
      <c r="B223" s="23"/>
      <c r="C223" s="186" t="s">
        <v>431</v>
      </c>
      <c r="D223" s="186" t="s">
        <v>295</v>
      </c>
      <c r="E223" s="187" t="s">
        <v>630</v>
      </c>
      <c r="F223" s="188" t="s">
        <v>631</v>
      </c>
      <c r="G223" s="189" t="s">
        <v>234</v>
      </c>
      <c r="H223" s="190">
        <v>32.5</v>
      </c>
      <c r="I223" s="191"/>
      <c r="J223" s="192">
        <f>ROUND($I$223*$H$223,2)</f>
        <v>0</v>
      </c>
      <c r="K223" s="188"/>
      <c r="L223" s="193"/>
      <c r="M223" s="194"/>
      <c r="N223" s="195" t="s">
        <v>44</v>
      </c>
      <c r="O223" s="24"/>
      <c r="P223" s="24"/>
      <c r="Q223" s="154">
        <v>0.011</v>
      </c>
      <c r="R223" s="154">
        <f>$Q$223*$H$223</f>
        <v>0.3575</v>
      </c>
      <c r="S223" s="154">
        <v>0</v>
      </c>
      <c r="T223" s="155">
        <f>$S$223*$H$223</f>
        <v>0</v>
      </c>
      <c r="AR223" s="89" t="s">
        <v>185</v>
      </c>
      <c r="AT223" s="89" t="s">
        <v>295</v>
      </c>
      <c r="AU223" s="89" t="s">
        <v>81</v>
      </c>
      <c r="AY223" s="6" t="s">
        <v>137</v>
      </c>
      <c r="BE223" s="156">
        <f>IF($N$223="základní",$J$223,0)</f>
        <v>0</v>
      </c>
      <c r="BF223" s="156">
        <f>IF($N$223="snížená",$J$223,0)</f>
        <v>0</v>
      </c>
      <c r="BG223" s="156">
        <f>IF($N$223="zákl. přenesená",$J$223,0)</f>
        <v>0</v>
      </c>
      <c r="BH223" s="156">
        <f>IF($N$223="sníž. přenesená",$J$223,0)</f>
        <v>0</v>
      </c>
      <c r="BI223" s="156">
        <f>IF($N$223="nulová",$J$223,0)</f>
        <v>0</v>
      </c>
      <c r="BJ223" s="89" t="s">
        <v>20</v>
      </c>
      <c r="BK223" s="156">
        <f>ROUND($I$223*$H$223,2)</f>
        <v>0</v>
      </c>
      <c r="BL223" s="89" t="s">
        <v>162</v>
      </c>
      <c r="BM223" s="89" t="s">
        <v>632</v>
      </c>
    </row>
    <row r="224" spans="2:47" s="6" customFormat="1" ht="16.5" customHeight="1">
      <c r="B224" s="23"/>
      <c r="C224" s="24"/>
      <c r="D224" s="157" t="s">
        <v>147</v>
      </c>
      <c r="E224" s="24"/>
      <c r="F224" s="158" t="s">
        <v>631</v>
      </c>
      <c r="G224" s="24"/>
      <c r="H224" s="24"/>
      <c r="J224" s="24"/>
      <c r="K224" s="24"/>
      <c r="L224" s="43"/>
      <c r="M224" s="56"/>
      <c r="N224" s="24"/>
      <c r="O224" s="24"/>
      <c r="P224" s="24"/>
      <c r="Q224" s="24"/>
      <c r="R224" s="24"/>
      <c r="S224" s="24"/>
      <c r="T224" s="57"/>
      <c r="AT224" s="6" t="s">
        <v>147</v>
      </c>
      <c r="AU224" s="6" t="s">
        <v>81</v>
      </c>
    </row>
    <row r="225" spans="2:51" s="6" customFormat="1" ht="15.75" customHeight="1">
      <c r="B225" s="159"/>
      <c r="C225" s="160"/>
      <c r="D225" s="161" t="s">
        <v>149</v>
      </c>
      <c r="E225" s="160"/>
      <c r="F225" s="162" t="s">
        <v>633</v>
      </c>
      <c r="G225" s="160"/>
      <c r="H225" s="163">
        <v>32.5</v>
      </c>
      <c r="J225" s="160"/>
      <c r="K225" s="160"/>
      <c r="L225" s="164"/>
      <c r="M225" s="165"/>
      <c r="N225" s="160"/>
      <c r="O225" s="160"/>
      <c r="P225" s="160"/>
      <c r="Q225" s="160"/>
      <c r="R225" s="160"/>
      <c r="S225" s="160"/>
      <c r="T225" s="166"/>
      <c r="AT225" s="167" t="s">
        <v>149</v>
      </c>
      <c r="AU225" s="167" t="s">
        <v>81</v>
      </c>
      <c r="AV225" s="167" t="s">
        <v>81</v>
      </c>
      <c r="AW225" s="167" t="s">
        <v>115</v>
      </c>
      <c r="AX225" s="167" t="s">
        <v>20</v>
      </c>
      <c r="AY225" s="167" t="s">
        <v>137</v>
      </c>
    </row>
    <row r="226" spans="2:65" s="6" customFormat="1" ht="15.75" customHeight="1">
      <c r="B226" s="23"/>
      <c r="C226" s="145" t="s">
        <v>437</v>
      </c>
      <c r="D226" s="145" t="s">
        <v>140</v>
      </c>
      <c r="E226" s="146" t="s">
        <v>634</v>
      </c>
      <c r="F226" s="147" t="s">
        <v>635</v>
      </c>
      <c r="G226" s="148" t="s">
        <v>359</v>
      </c>
      <c r="H226" s="149">
        <v>2</v>
      </c>
      <c r="I226" s="150"/>
      <c r="J226" s="151">
        <f>ROUND($I$226*$H$226,2)</f>
        <v>0</v>
      </c>
      <c r="K226" s="147" t="s">
        <v>144</v>
      </c>
      <c r="L226" s="43"/>
      <c r="M226" s="152"/>
      <c r="N226" s="153" t="s">
        <v>44</v>
      </c>
      <c r="O226" s="24"/>
      <c r="P226" s="24"/>
      <c r="Q226" s="154">
        <v>0.10941</v>
      </c>
      <c r="R226" s="154">
        <f>$Q$226*$H$226</f>
        <v>0.21882</v>
      </c>
      <c r="S226" s="154">
        <v>0</v>
      </c>
      <c r="T226" s="155">
        <f>$S$226*$H$226</f>
        <v>0</v>
      </c>
      <c r="AR226" s="89" t="s">
        <v>162</v>
      </c>
      <c r="AT226" s="89" t="s">
        <v>140</v>
      </c>
      <c r="AU226" s="89" t="s">
        <v>81</v>
      </c>
      <c r="AY226" s="6" t="s">
        <v>137</v>
      </c>
      <c r="BE226" s="156">
        <f>IF($N$226="základní",$J$226,0)</f>
        <v>0</v>
      </c>
      <c r="BF226" s="156">
        <f>IF($N$226="snížená",$J$226,0)</f>
        <v>0</v>
      </c>
      <c r="BG226" s="156">
        <f>IF($N$226="zákl. přenesená",$J$226,0)</f>
        <v>0</v>
      </c>
      <c r="BH226" s="156">
        <f>IF($N$226="sníž. přenesená",$J$226,0)</f>
        <v>0</v>
      </c>
      <c r="BI226" s="156">
        <f>IF($N$226="nulová",$J$226,0)</f>
        <v>0</v>
      </c>
      <c r="BJ226" s="89" t="s">
        <v>20</v>
      </c>
      <c r="BK226" s="156">
        <f>ROUND($I$226*$H$226,2)</f>
        <v>0</v>
      </c>
      <c r="BL226" s="89" t="s">
        <v>162</v>
      </c>
      <c r="BM226" s="89" t="s">
        <v>636</v>
      </c>
    </row>
    <row r="227" spans="2:47" s="6" customFormat="1" ht="16.5" customHeight="1">
      <c r="B227" s="23"/>
      <c r="C227" s="24"/>
      <c r="D227" s="157" t="s">
        <v>147</v>
      </c>
      <c r="E227" s="24"/>
      <c r="F227" s="158" t="s">
        <v>637</v>
      </c>
      <c r="G227" s="24"/>
      <c r="H227" s="24"/>
      <c r="J227" s="24"/>
      <c r="K227" s="24"/>
      <c r="L227" s="43"/>
      <c r="M227" s="56"/>
      <c r="N227" s="24"/>
      <c r="O227" s="24"/>
      <c r="P227" s="24"/>
      <c r="Q227" s="24"/>
      <c r="R227" s="24"/>
      <c r="S227" s="24"/>
      <c r="T227" s="57"/>
      <c r="AT227" s="6" t="s">
        <v>147</v>
      </c>
      <c r="AU227" s="6" t="s">
        <v>81</v>
      </c>
    </row>
    <row r="228" spans="2:51" s="6" customFormat="1" ht="15.75" customHeight="1">
      <c r="B228" s="159"/>
      <c r="C228" s="160"/>
      <c r="D228" s="161" t="s">
        <v>149</v>
      </c>
      <c r="E228" s="160"/>
      <c r="F228" s="162" t="s">
        <v>638</v>
      </c>
      <c r="G228" s="160"/>
      <c r="H228" s="163">
        <v>2</v>
      </c>
      <c r="J228" s="160"/>
      <c r="K228" s="160"/>
      <c r="L228" s="164"/>
      <c r="M228" s="165"/>
      <c r="N228" s="160"/>
      <c r="O228" s="160"/>
      <c r="P228" s="160"/>
      <c r="Q228" s="160"/>
      <c r="R228" s="160"/>
      <c r="S228" s="160"/>
      <c r="T228" s="166"/>
      <c r="AT228" s="167" t="s">
        <v>149</v>
      </c>
      <c r="AU228" s="167" t="s">
        <v>81</v>
      </c>
      <c r="AV228" s="167" t="s">
        <v>81</v>
      </c>
      <c r="AW228" s="167" t="s">
        <v>115</v>
      </c>
      <c r="AX228" s="167" t="s">
        <v>20</v>
      </c>
      <c r="AY228" s="167" t="s">
        <v>137</v>
      </c>
    </row>
    <row r="229" spans="2:65" s="6" customFormat="1" ht="15.75" customHeight="1">
      <c r="B229" s="23"/>
      <c r="C229" s="145" t="s">
        <v>443</v>
      </c>
      <c r="D229" s="145" t="s">
        <v>140</v>
      </c>
      <c r="E229" s="146" t="s">
        <v>639</v>
      </c>
      <c r="F229" s="147" t="s">
        <v>640</v>
      </c>
      <c r="G229" s="148" t="s">
        <v>205</v>
      </c>
      <c r="H229" s="149">
        <v>1.5</v>
      </c>
      <c r="I229" s="150"/>
      <c r="J229" s="151">
        <f>ROUND($I$229*$H$229,2)</f>
        <v>0</v>
      </c>
      <c r="K229" s="147" t="s">
        <v>144</v>
      </c>
      <c r="L229" s="43"/>
      <c r="M229" s="152"/>
      <c r="N229" s="153" t="s">
        <v>44</v>
      </c>
      <c r="O229" s="24"/>
      <c r="P229" s="24"/>
      <c r="Q229" s="154">
        <v>0.00085</v>
      </c>
      <c r="R229" s="154">
        <f>$Q$229*$H$229</f>
        <v>0.0012749999999999999</v>
      </c>
      <c r="S229" s="154">
        <v>0</v>
      </c>
      <c r="T229" s="155">
        <f>$S$229*$H$229</f>
        <v>0</v>
      </c>
      <c r="AR229" s="89" t="s">
        <v>162</v>
      </c>
      <c r="AT229" s="89" t="s">
        <v>140</v>
      </c>
      <c r="AU229" s="89" t="s">
        <v>81</v>
      </c>
      <c r="AY229" s="6" t="s">
        <v>137</v>
      </c>
      <c r="BE229" s="156">
        <f>IF($N$229="základní",$J$229,0)</f>
        <v>0</v>
      </c>
      <c r="BF229" s="156">
        <f>IF($N$229="snížená",$J$229,0)</f>
        <v>0</v>
      </c>
      <c r="BG229" s="156">
        <f>IF($N$229="zákl. přenesená",$J$229,0)</f>
        <v>0</v>
      </c>
      <c r="BH229" s="156">
        <f>IF($N$229="sníž. přenesená",$J$229,0)</f>
        <v>0</v>
      </c>
      <c r="BI229" s="156">
        <f>IF($N$229="nulová",$J$229,0)</f>
        <v>0</v>
      </c>
      <c r="BJ229" s="89" t="s">
        <v>20</v>
      </c>
      <c r="BK229" s="156">
        <f>ROUND($I$229*$H$229,2)</f>
        <v>0</v>
      </c>
      <c r="BL229" s="89" t="s">
        <v>162</v>
      </c>
      <c r="BM229" s="89" t="s">
        <v>641</v>
      </c>
    </row>
    <row r="230" spans="2:47" s="6" customFormat="1" ht="16.5" customHeight="1">
      <c r="B230" s="23"/>
      <c r="C230" s="24"/>
      <c r="D230" s="157" t="s">
        <v>147</v>
      </c>
      <c r="E230" s="24"/>
      <c r="F230" s="158" t="s">
        <v>642</v>
      </c>
      <c r="G230" s="24"/>
      <c r="H230" s="24"/>
      <c r="J230" s="24"/>
      <c r="K230" s="24"/>
      <c r="L230" s="43"/>
      <c r="M230" s="56"/>
      <c r="N230" s="24"/>
      <c r="O230" s="24"/>
      <c r="P230" s="24"/>
      <c r="Q230" s="24"/>
      <c r="R230" s="24"/>
      <c r="S230" s="24"/>
      <c r="T230" s="57"/>
      <c r="AT230" s="6" t="s">
        <v>147</v>
      </c>
      <c r="AU230" s="6" t="s">
        <v>81</v>
      </c>
    </row>
    <row r="231" spans="2:51" s="6" customFormat="1" ht="15.75" customHeight="1">
      <c r="B231" s="159"/>
      <c r="C231" s="160"/>
      <c r="D231" s="161" t="s">
        <v>149</v>
      </c>
      <c r="E231" s="160"/>
      <c r="F231" s="162" t="s">
        <v>643</v>
      </c>
      <c r="G231" s="160"/>
      <c r="H231" s="163">
        <v>1.5</v>
      </c>
      <c r="J231" s="160"/>
      <c r="K231" s="160"/>
      <c r="L231" s="164"/>
      <c r="M231" s="165"/>
      <c r="N231" s="160"/>
      <c r="O231" s="160"/>
      <c r="P231" s="160"/>
      <c r="Q231" s="160"/>
      <c r="R231" s="160"/>
      <c r="S231" s="160"/>
      <c r="T231" s="166"/>
      <c r="AT231" s="167" t="s">
        <v>149</v>
      </c>
      <c r="AU231" s="167" t="s">
        <v>81</v>
      </c>
      <c r="AV231" s="167" t="s">
        <v>81</v>
      </c>
      <c r="AW231" s="167" t="s">
        <v>115</v>
      </c>
      <c r="AX231" s="167" t="s">
        <v>20</v>
      </c>
      <c r="AY231" s="167" t="s">
        <v>137</v>
      </c>
    </row>
    <row r="232" spans="2:65" s="6" customFormat="1" ht="15.75" customHeight="1">
      <c r="B232" s="23"/>
      <c r="C232" s="145" t="s">
        <v>449</v>
      </c>
      <c r="D232" s="145" t="s">
        <v>140</v>
      </c>
      <c r="E232" s="146" t="s">
        <v>379</v>
      </c>
      <c r="F232" s="147" t="s">
        <v>380</v>
      </c>
      <c r="G232" s="148" t="s">
        <v>234</v>
      </c>
      <c r="H232" s="149">
        <v>223</v>
      </c>
      <c r="I232" s="150"/>
      <c r="J232" s="151">
        <f>ROUND($I$232*$H$232,2)</f>
        <v>0</v>
      </c>
      <c r="K232" s="147" t="s">
        <v>144</v>
      </c>
      <c r="L232" s="43"/>
      <c r="M232" s="152"/>
      <c r="N232" s="153" t="s">
        <v>44</v>
      </c>
      <c r="O232" s="24"/>
      <c r="P232" s="24"/>
      <c r="Q232" s="154">
        <v>0.14067</v>
      </c>
      <c r="R232" s="154">
        <f>$Q$232*$H$232</f>
        <v>31.36941</v>
      </c>
      <c r="S232" s="154">
        <v>0</v>
      </c>
      <c r="T232" s="155">
        <f>$S$232*$H$232</f>
        <v>0</v>
      </c>
      <c r="AR232" s="89" t="s">
        <v>162</v>
      </c>
      <c r="AT232" s="89" t="s">
        <v>140</v>
      </c>
      <c r="AU232" s="89" t="s">
        <v>81</v>
      </c>
      <c r="AY232" s="6" t="s">
        <v>137</v>
      </c>
      <c r="BE232" s="156">
        <f>IF($N$232="základní",$J$232,0)</f>
        <v>0</v>
      </c>
      <c r="BF232" s="156">
        <f>IF($N$232="snížená",$J$232,0)</f>
        <v>0</v>
      </c>
      <c r="BG232" s="156">
        <f>IF($N$232="zákl. přenesená",$J$232,0)</f>
        <v>0</v>
      </c>
      <c r="BH232" s="156">
        <f>IF($N$232="sníž. přenesená",$J$232,0)</f>
        <v>0</v>
      </c>
      <c r="BI232" s="156">
        <f>IF($N$232="nulová",$J$232,0)</f>
        <v>0</v>
      </c>
      <c r="BJ232" s="89" t="s">
        <v>20</v>
      </c>
      <c r="BK232" s="156">
        <f>ROUND($I$232*$H$232,2)</f>
        <v>0</v>
      </c>
      <c r="BL232" s="89" t="s">
        <v>162</v>
      </c>
      <c r="BM232" s="89" t="s">
        <v>644</v>
      </c>
    </row>
    <row r="233" spans="2:47" s="6" customFormat="1" ht="27" customHeight="1">
      <c r="B233" s="23"/>
      <c r="C233" s="24"/>
      <c r="D233" s="157" t="s">
        <v>147</v>
      </c>
      <c r="E233" s="24"/>
      <c r="F233" s="158" t="s">
        <v>382</v>
      </c>
      <c r="G233" s="24"/>
      <c r="H233" s="24"/>
      <c r="J233" s="24"/>
      <c r="K233" s="24"/>
      <c r="L233" s="43"/>
      <c r="M233" s="56"/>
      <c r="N233" s="24"/>
      <c r="O233" s="24"/>
      <c r="P233" s="24"/>
      <c r="Q233" s="24"/>
      <c r="R233" s="24"/>
      <c r="S233" s="24"/>
      <c r="T233" s="57"/>
      <c r="AT233" s="6" t="s">
        <v>147</v>
      </c>
      <c r="AU233" s="6" t="s">
        <v>81</v>
      </c>
    </row>
    <row r="234" spans="2:51" s="6" customFormat="1" ht="15.75" customHeight="1">
      <c r="B234" s="159"/>
      <c r="C234" s="160"/>
      <c r="D234" s="161" t="s">
        <v>149</v>
      </c>
      <c r="E234" s="160"/>
      <c r="F234" s="162" t="s">
        <v>645</v>
      </c>
      <c r="G234" s="160"/>
      <c r="H234" s="163">
        <v>223</v>
      </c>
      <c r="J234" s="160"/>
      <c r="K234" s="160"/>
      <c r="L234" s="164"/>
      <c r="M234" s="165"/>
      <c r="N234" s="160"/>
      <c r="O234" s="160"/>
      <c r="P234" s="160"/>
      <c r="Q234" s="160"/>
      <c r="R234" s="160"/>
      <c r="S234" s="160"/>
      <c r="T234" s="166"/>
      <c r="AT234" s="167" t="s">
        <v>149</v>
      </c>
      <c r="AU234" s="167" t="s">
        <v>81</v>
      </c>
      <c r="AV234" s="167" t="s">
        <v>81</v>
      </c>
      <c r="AW234" s="167" t="s">
        <v>115</v>
      </c>
      <c r="AX234" s="167" t="s">
        <v>20</v>
      </c>
      <c r="AY234" s="167" t="s">
        <v>137</v>
      </c>
    </row>
    <row r="235" spans="2:65" s="6" customFormat="1" ht="15.75" customHeight="1">
      <c r="B235" s="23"/>
      <c r="C235" s="186" t="s">
        <v>455</v>
      </c>
      <c r="D235" s="186" t="s">
        <v>295</v>
      </c>
      <c r="E235" s="187" t="s">
        <v>646</v>
      </c>
      <c r="F235" s="188" t="s">
        <v>647</v>
      </c>
      <c r="G235" s="189" t="s">
        <v>234</v>
      </c>
      <c r="H235" s="190">
        <v>80</v>
      </c>
      <c r="I235" s="191"/>
      <c r="J235" s="192">
        <f>ROUND($I$235*$H$235,2)</f>
        <v>0</v>
      </c>
      <c r="K235" s="188" t="s">
        <v>144</v>
      </c>
      <c r="L235" s="193"/>
      <c r="M235" s="194"/>
      <c r="N235" s="195" t="s">
        <v>44</v>
      </c>
      <c r="O235" s="24"/>
      <c r="P235" s="24"/>
      <c r="Q235" s="154">
        <v>0.09</v>
      </c>
      <c r="R235" s="154">
        <f>$Q$235*$H$235</f>
        <v>7.199999999999999</v>
      </c>
      <c r="S235" s="154">
        <v>0</v>
      </c>
      <c r="T235" s="155">
        <f>$S$235*$H$235</f>
        <v>0</v>
      </c>
      <c r="AR235" s="89" t="s">
        <v>185</v>
      </c>
      <c r="AT235" s="89" t="s">
        <v>295</v>
      </c>
      <c r="AU235" s="89" t="s">
        <v>81</v>
      </c>
      <c r="AY235" s="6" t="s">
        <v>137</v>
      </c>
      <c r="BE235" s="156">
        <f>IF($N$235="základní",$J$235,0)</f>
        <v>0</v>
      </c>
      <c r="BF235" s="156">
        <f>IF($N$235="snížená",$J$235,0)</f>
        <v>0</v>
      </c>
      <c r="BG235" s="156">
        <f>IF($N$235="zákl. přenesená",$J$235,0)</f>
        <v>0</v>
      </c>
      <c r="BH235" s="156">
        <f>IF($N$235="sníž. přenesená",$J$235,0)</f>
        <v>0</v>
      </c>
      <c r="BI235" s="156">
        <f>IF($N$235="nulová",$J$235,0)</f>
        <v>0</v>
      </c>
      <c r="BJ235" s="89" t="s">
        <v>20</v>
      </c>
      <c r="BK235" s="156">
        <f>ROUND($I$235*$H$235,2)</f>
        <v>0</v>
      </c>
      <c r="BL235" s="89" t="s">
        <v>162</v>
      </c>
      <c r="BM235" s="89" t="s">
        <v>648</v>
      </c>
    </row>
    <row r="236" spans="2:47" s="6" customFormat="1" ht="27" customHeight="1">
      <c r="B236" s="23"/>
      <c r="C236" s="24"/>
      <c r="D236" s="157" t="s">
        <v>147</v>
      </c>
      <c r="E236" s="24"/>
      <c r="F236" s="158" t="s">
        <v>649</v>
      </c>
      <c r="G236" s="24"/>
      <c r="H236" s="24"/>
      <c r="J236" s="24"/>
      <c r="K236" s="24"/>
      <c r="L236" s="43"/>
      <c r="M236" s="56"/>
      <c r="N236" s="24"/>
      <c r="O236" s="24"/>
      <c r="P236" s="24"/>
      <c r="Q236" s="24"/>
      <c r="R236" s="24"/>
      <c r="S236" s="24"/>
      <c r="T236" s="57"/>
      <c r="AT236" s="6" t="s">
        <v>147</v>
      </c>
      <c r="AU236" s="6" t="s">
        <v>81</v>
      </c>
    </row>
    <row r="237" spans="2:51" s="6" customFormat="1" ht="15.75" customHeight="1">
      <c r="B237" s="159"/>
      <c r="C237" s="160"/>
      <c r="D237" s="161" t="s">
        <v>149</v>
      </c>
      <c r="E237" s="160"/>
      <c r="F237" s="162" t="s">
        <v>650</v>
      </c>
      <c r="G237" s="160"/>
      <c r="H237" s="163">
        <v>80</v>
      </c>
      <c r="J237" s="160"/>
      <c r="K237" s="160"/>
      <c r="L237" s="164"/>
      <c r="M237" s="165"/>
      <c r="N237" s="160"/>
      <c r="O237" s="160"/>
      <c r="P237" s="160"/>
      <c r="Q237" s="160"/>
      <c r="R237" s="160"/>
      <c r="S237" s="160"/>
      <c r="T237" s="166"/>
      <c r="AT237" s="167" t="s">
        <v>149</v>
      </c>
      <c r="AU237" s="167" t="s">
        <v>81</v>
      </c>
      <c r="AV237" s="167" t="s">
        <v>81</v>
      </c>
      <c r="AW237" s="167" t="s">
        <v>115</v>
      </c>
      <c r="AX237" s="167" t="s">
        <v>20</v>
      </c>
      <c r="AY237" s="167" t="s">
        <v>137</v>
      </c>
    </row>
    <row r="238" spans="2:65" s="6" customFormat="1" ht="15.75" customHeight="1">
      <c r="B238" s="23"/>
      <c r="C238" s="145" t="s">
        <v>460</v>
      </c>
      <c r="D238" s="145" t="s">
        <v>140</v>
      </c>
      <c r="E238" s="146" t="s">
        <v>651</v>
      </c>
      <c r="F238" s="147" t="s">
        <v>652</v>
      </c>
      <c r="G238" s="148" t="s">
        <v>234</v>
      </c>
      <c r="H238" s="149">
        <v>26</v>
      </c>
      <c r="I238" s="150"/>
      <c r="J238" s="151">
        <f>ROUND($I$238*$H$238,2)</f>
        <v>0</v>
      </c>
      <c r="K238" s="147" t="s">
        <v>144</v>
      </c>
      <c r="L238" s="43"/>
      <c r="M238" s="152"/>
      <c r="N238" s="153" t="s">
        <v>44</v>
      </c>
      <c r="O238" s="24"/>
      <c r="P238" s="24"/>
      <c r="Q238" s="154">
        <v>0</v>
      </c>
      <c r="R238" s="154">
        <f>$Q$238*$H$238</f>
        <v>0</v>
      </c>
      <c r="S238" s="154">
        <v>0</v>
      </c>
      <c r="T238" s="155">
        <f>$S$238*$H$238</f>
        <v>0</v>
      </c>
      <c r="AR238" s="89" t="s">
        <v>162</v>
      </c>
      <c r="AT238" s="89" t="s">
        <v>140</v>
      </c>
      <c r="AU238" s="89" t="s">
        <v>81</v>
      </c>
      <c r="AY238" s="6" t="s">
        <v>137</v>
      </c>
      <c r="BE238" s="156">
        <f>IF($N$238="základní",$J$238,0)</f>
        <v>0</v>
      </c>
      <c r="BF238" s="156">
        <f>IF($N$238="snížená",$J$238,0)</f>
        <v>0</v>
      </c>
      <c r="BG238" s="156">
        <f>IF($N$238="zákl. přenesená",$J$238,0)</f>
        <v>0</v>
      </c>
      <c r="BH238" s="156">
        <f>IF($N$238="sníž. přenesená",$J$238,0)</f>
        <v>0</v>
      </c>
      <c r="BI238" s="156">
        <f>IF($N$238="nulová",$J$238,0)</f>
        <v>0</v>
      </c>
      <c r="BJ238" s="89" t="s">
        <v>20</v>
      </c>
      <c r="BK238" s="156">
        <f>ROUND($I$238*$H$238,2)</f>
        <v>0</v>
      </c>
      <c r="BL238" s="89" t="s">
        <v>162</v>
      </c>
      <c r="BM238" s="89" t="s">
        <v>653</v>
      </c>
    </row>
    <row r="239" spans="2:47" s="6" customFormat="1" ht="16.5" customHeight="1">
      <c r="B239" s="23"/>
      <c r="C239" s="24"/>
      <c r="D239" s="157" t="s">
        <v>147</v>
      </c>
      <c r="E239" s="24"/>
      <c r="F239" s="158" t="s">
        <v>654</v>
      </c>
      <c r="G239" s="24"/>
      <c r="H239" s="24"/>
      <c r="J239" s="24"/>
      <c r="K239" s="24"/>
      <c r="L239" s="43"/>
      <c r="M239" s="56"/>
      <c r="N239" s="24"/>
      <c r="O239" s="24"/>
      <c r="P239" s="24"/>
      <c r="Q239" s="24"/>
      <c r="R239" s="24"/>
      <c r="S239" s="24"/>
      <c r="T239" s="57"/>
      <c r="AT239" s="6" t="s">
        <v>147</v>
      </c>
      <c r="AU239" s="6" t="s">
        <v>81</v>
      </c>
    </row>
    <row r="240" spans="2:51" s="6" customFormat="1" ht="15.75" customHeight="1">
      <c r="B240" s="171"/>
      <c r="C240" s="172"/>
      <c r="D240" s="161" t="s">
        <v>149</v>
      </c>
      <c r="E240" s="172"/>
      <c r="F240" s="173" t="s">
        <v>353</v>
      </c>
      <c r="G240" s="172"/>
      <c r="H240" s="172"/>
      <c r="J240" s="172"/>
      <c r="K240" s="172"/>
      <c r="L240" s="174"/>
      <c r="M240" s="175"/>
      <c r="N240" s="172"/>
      <c r="O240" s="172"/>
      <c r="P240" s="172"/>
      <c r="Q240" s="172"/>
      <c r="R240" s="172"/>
      <c r="S240" s="172"/>
      <c r="T240" s="176"/>
      <c r="AT240" s="177" t="s">
        <v>149</v>
      </c>
      <c r="AU240" s="177" t="s">
        <v>81</v>
      </c>
      <c r="AV240" s="177" t="s">
        <v>20</v>
      </c>
      <c r="AW240" s="177" t="s">
        <v>115</v>
      </c>
      <c r="AX240" s="177" t="s">
        <v>73</v>
      </c>
      <c r="AY240" s="177" t="s">
        <v>137</v>
      </c>
    </row>
    <row r="241" spans="2:51" s="6" customFormat="1" ht="15.75" customHeight="1">
      <c r="B241" s="159"/>
      <c r="C241" s="160"/>
      <c r="D241" s="161" t="s">
        <v>149</v>
      </c>
      <c r="E241" s="160"/>
      <c r="F241" s="162" t="s">
        <v>356</v>
      </c>
      <c r="G241" s="160"/>
      <c r="H241" s="163">
        <v>26</v>
      </c>
      <c r="J241" s="160"/>
      <c r="K241" s="160"/>
      <c r="L241" s="164"/>
      <c r="M241" s="165"/>
      <c r="N241" s="160"/>
      <c r="O241" s="160"/>
      <c r="P241" s="160"/>
      <c r="Q241" s="160"/>
      <c r="R241" s="160"/>
      <c r="S241" s="160"/>
      <c r="T241" s="166"/>
      <c r="AT241" s="167" t="s">
        <v>149</v>
      </c>
      <c r="AU241" s="167" t="s">
        <v>81</v>
      </c>
      <c r="AV241" s="167" t="s">
        <v>81</v>
      </c>
      <c r="AW241" s="167" t="s">
        <v>115</v>
      </c>
      <c r="AX241" s="167" t="s">
        <v>20</v>
      </c>
      <c r="AY241" s="167" t="s">
        <v>137</v>
      </c>
    </row>
    <row r="242" spans="2:65" s="6" customFormat="1" ht="15.75" customHeight="1">
      <c r="B242" s="23"/>
      <c r="C242" s="145" t="s">
        <v>469</v>
      </c>
      <c r="D242" s="145" t="s">
        <v>140</v>
      </c>
      <c r="E242" s="146" t="s">
        <v>655</v>
      </c>
      <c r="F242" s="147" t="s">
        <v>656</v>
      </c>
      <c r="G242" s="148" t="s">
        <v>234</v>
      </c>
      <c r="H242" s="149">
        <v>33.5</v>
      </c>
      <c r="I242" s="150"/>
      <c r="J242" s="151">
        <f>ROUND($I$242*$H$242,2)</f>
        <v>0</v>
      </c>
      <c r="K242" s="147"/>
      <c r="L242" s="43"/>
      <c r="M242" s="152"/>
      <c r="N242" s="153" t="s">
        <v>44</v>
      </c>
      <c r="O242" s="24"/>
      <c r="P242" s="24"/>
      <c r="Q242" s="154">
        <v>2E-05</v>
      </c>
      <c r="R242" s="154">
        <f>$Q$242*$H$242</f>
        <v>0.00067</v>
      </c>
      <c r="S242" s="154">
        <v>0</v>
      </c>
      <c r="T242" s="155">
        <f>$S$242*$H$242</f>
        <v>0</v>
      </c>
      <c r="AR242" s="89" t="s">
        <v>162</v>
      </c>
      <c r="AT242" s="89" t="s">
        <v>140</v>
      </c>
      <c r="AU242" s="89" t="s">
        <v>81</v>
      </c>
      <c r="AY242" s="6" t="s">
        <v>137</v>
      </c>
      <c r="BE242" s="156">
        <f>IF($N$242="základní",$J$242,0)</f>
        <v>0</v>
      </c>
      <c r="BF242" s="156">
        <f>IF($N$242="snížená",$J$242,0)</f>
        <v>0</v>
      </c>
      <c r="BG242" s="156">
        <f>IF($N$242="zákl. přenesená",$J$242,0)</f>
        <v>0</v>
      </c>
      <c r="BH242" s="156">
        <f>IF($N$242="sníž. přenesená",$J$242,0)</f>
        <v>0</v>
      </c>
      <c r="BI242" s="156">
        <f>IF($N$242="nulová",$J$242,0)</f>
        <v>0</v>
      </c>
      <c r="BJ242" s="89" t="s">
        <v>20</v>
      </c>
      <c r="BK242" s="156">
        <f>ROUND($I$242*$H$242,2)</f>
        <v>0</v>
      </c>
      <c r="BL242" s="89" t="s">
        <v>162</v>
      </c>
      <c r="BM242" s="89" t="s">
        <v>657</v>
      </c>
    </row>
    <row r="243" spans="2:47" s="6" customFormat="1" ht="16.5" customHeight="1">
      <c r="B243" s="23"/>
      <c r="C243" s="24"/>
      <c r="D243" s="157" t="s">
        <v>147</v>
      </c>
      <c r="E243" s="24"/>
      <c r="F243" s="158" t="s">
        <v>658</v>
      </c>
      <c r="G243" s="24"/>
      <c r="H243" s="24"/>
      <c r="J243" s="24"/>
      <c r="K243" s="24"/>
      <c r="L243" s="43"/>
      <c r="M243" s="56"/>
      <c r="N243" s="24"/>
      <c r="O243" s="24"/>
      <c r="P243" s="24"/>
      <c r="Q243" s="24"/>
      <c r="R243" s="24"/>
      <c r="S243" s="24"/>
      <c r="T243" s="57"/>
      <c r="AT243" s="6" t="s">
        <v>147</v>
      </c>
      <c r="AU243" s="6" t="s">
        <v>81</v>
      </c>
    </row>
    <row r="244" spans="2:51" s="6" customFormat="1" ht="15.75" customHeight="1">
      <c r="B244" s="159"/>
      <c r="C244" s="160"/>
      <c r="D244" s="161" t="s">
        <v>149</v>
      </c>
      <c r="E244" s="160"/>
      <c r="F244" s="162" t="s">
        <v>659</v>
      </c>
      <c r="G244" s="160"/>
      <c r="H244" s="163">
        <v>33.5</v>
      </c>
      <c r="J244" s="160"/>
      <c r="K244" s="160"/>
      <c r="L244" s="164"/>
      <c r="M244" s="165"/>
      <c r="N244" s="160"/>
      <c r="O244" s="160"/>
      <c r="P244" s="160"/>
      <c r="Q244" s="160"/>
      <c r="R244" s="160"/>
      <c r="S244" s="160"/>
      <c r="T244" s="166"/>
      <c r="AT244" s="167" t="s">
        <v>149</v>
      </c>
      <c r="AU244" s="167" t="s">
        <v>81</v>
      </c>
      <c r="AV244" s="167" t="s">
        <v>81</v>
      </c>
      <c r="AW244" s="167" t="s">
        <v>115</v>
      </c>
      <c r="AX244" s="167" t="s">
        <v>20</v>
      </c>
      <c r="AY244" s="167" t="s">
        <v>137</v>
      </c>
    </row>
    <row r="245" spans="2:65" s="6" customFormat="1" ht="15.75" customHeight="1">
      <c r="B245" s="23"/>
      <c r="C245" s="145" t="s">
        <v>660</v>
      </c>
      <c r="D245" s="145" t="s">
        <v>140</v>
      </c>
      <c r="E245" s="146" t="s">
        <v>392</v>
      </c>
      <c r="F245" s="147" t="s">
        <v>393</v>
      </c>
      <c r="G245" s="148" t="s">
        <v>359</v>
      </c>
      <c r="H245" s="149">
        <v>5</v>
      </c>
      <c r="I245" s="150"/>
      <c r="J245" s="151">
        <f>ROUND($I$245*$H$245,2)</f>
        <v>0</v>
      </c>
      <c r="K245" s="147" t="s">
        <v>144</v>
      </c>
      <c r="L245" s="43"/>
      <c r="M245" s="152"/>
      <c r="N245" s="153" t="s">
        <v>44</v>
      </c>
      <c r="O245" s="24"/>
      <c r="P245" s="24"/>
      <c r="Q245" s="154">
        <v>0</v>
      </c>
      <c r="R245" s="154">
        <f>$Q$245*$H$245</f>
        <v>0</v>
      </c>
      <c r="S245" s="154">
        <v>0.082</v>
      </c>
      <c r="T245" s="155">
        <f>$S$245*$H$245</f>
        <v>0.41000000000000003</v>
      </c>
      <c r="AR245" s="89" t="s">
        <v>162</v>
      </c>
      <c r="AT245" s="89" t="s">
        <v>140</v>
      </c>
      <c r="AU245" s="89" t="s">
        <v>81</v>
      </c>
      <c r="AY245" s="6" t="s">
        <v>137</v>
      </c>
      <c r="BE245" s="156">
        <f>IF($N$245="základní",$J$245,0)</f>
        <v>0</v>
      </c>
      <c r="BF245" s="156">
        <f>IF($N$245="snížená",$J$245,0)</f>
        <v>0</v>
      </c>
      <c r="BG245" s="156">
        <f>IF($N$245="zákl. přenesená",$J$245,0)</f>
        <v>0</v>
      </c>
      <c r="BH245" s="156">
        <f>IF($N$245="sníž. přenesená",$J$245,0)</f>
        <v>0</v>
      </c>
      <c r="BI245" s="156">
        <f>IF($N$245="nulová",$J$245,0)</f>
        <v>0</v>
      </c>
      <c r="BJ245" s="89" t="s">
        <v>20</v>
      </c>
      <c r="BK245" s="156">
        <f>ROUND($I$245*$H$245,2)</f>
        <v>0</v>
      </c>
      <c r="BL245" s="89" t="s">
        <v>162</v>
      </c>
      <c r="BM245" s="89" t="s">
        <v>661</v>
      </c>
    </row>
    <row r="246" spans="2:47" s="6" customFormat="1" ht="27" customHeight="1">
      <c r="B246" s="23"/>
      <c r="C246" s="24"/>
      <c r="D246" s="157" t="s">
        <v>147</v>
      </c>
      <c r="E246" s="24"/>
      <c r="F246" s="158" t="s">
        <v>395</v>
      </c>
      <c r="G246" s="24"/>
      <c r="H246" s="24"/>
      <c r="J246" s="24"/>
      <c r="K246" s="24"/>
      <c r="L246" s="43"/>
      <c r="M246" s="56"/>
      <c r="N246" s="24"/>
      <c r="O246" s="24"/>
      <c r="P246" s="24"/>
      <c r="Q246" s="24"/>
      <c r="R246" s="24"/>
      <c r="S246" s="24"/>
      <c r="T246" s="57"/>
      <c r="AT246" s="6" t="s">
        <v>147</v>
      </c>
      <c r="AU246" s="6" t="s">
        <v>81</v>
      </c>
    </row>
    <row r="247" spans="2:51" s="6" customFormat="1" ht="15.75" customHeight="1">
      <c r="B247" s="159"/>
      <c r="C247" s="160"/>
      <c r="D247" s="161" t="s">
        <v>149</v>
      </c>
      <c r="E247" s="160"/>
      <c r="F247" s="162" t="s">
        <v>662</v>
      </c>
      <c r="G247" s="160"/>
      <c r="H247" s="163">
        <v>2</v>
      </c>
      <c r="J247" s="160"/>
      <c r="K247" s="160"/>
      <c r="L247" s="164"/>
      <c r="M247" s="165"/>
      <c r="N247" s="160"/>
      <c r="O247" s="160"/>
      <c r="P247" s="160"/>
      <c r="Q247" s="160"/>
      <c r="R247" s="160"/>
      <c r="S247" s="160"/>
      <c r="T247" s="166"/>
      <c r="AT247" s="167" t="s">
        <v>149</v>
      </c>
      <c r="AU247" s="167" t="s">
        <v>81</v>
      </c>
      <c r="AV247" s="167" t="s">
        <v>81</v>
      </c>
      <c r="AW247" s="167" t="s">
        <v>115</v>
      </c>
      <c r="AX247" s="167" t="s">
        <v>73</v>
      </c>
      <c r="AY247" s="167" t="s">
        <v>137</v>
      </c>
    </row>
    <row r="248" spans="2:51" s="6" customFormat="1" ht="15.75" customHeight="1">
      <c r="B248" s="159"/>
      <c r="C248" s="160"/>
      <c r="D248" s="161" t="s">
        <v>149</v>
      </c>
      <c r="E248" s="160"/>
      <c r="F248" s="162" t="s">
        <v>663</v>
      </c>
      <c r="G248" s="160"/>
      <c r="H248" s="163">
        <v>3</v>
      </c>
      <c r="J248" s="160"/>
      <c r="K248" s="160"/>
      <c r="L248" s="164"/>
      <c r="M248" s="165"/>
      <c r="N248" s="160"/>
      <c r="O248" s="160"/>
      <c r="P248" s="160"/>
      <c r="Q248" s="160"/>
      <c r="R248" s="160"/>
      <c r="S248" s="160"/>
      <c r="T248" s="166"/>
      <c r="AT248" s="167" t="s">
        <v>149</v>
      </c>
      <c r="AU248" s="167" t="s">
        <v>81</v>
      </c>
      <c r="AV248" s="167" t="s">
        <v>81</v>
      </c>
      <c r="AW248" s="167" t="s">
        <v>115</v>
      </c>
      <c r="AX248" s="167" t="s">
        <v>73</v>
      </c>
      <c r="AY248" s="167" t="s">
        <v>137</v>
      </c>
    </row>
    <row r="249" spans="2:51" s="6" customFormat="1" ht="15.75" customHeight="1">
      <c r="B249" s="178"/>
      <c r="C249" s="179"/>
      <c r="D249" s="161" t="s">
        <v>149</v>
      </c>
      <c r="E249" s="179"/>
      <c r="F249" s="180" t="s">
        <v>240</v>
      </c>
      <c r="G249" s="179"/>
      <c r="H249" s="181">
        <v>5</v>
      </c>
      <c r="J249" s="179"/>
      <c r="K249" s="179"/>
      <c r="L249" s="182"/>
      <c r="M249" s="183"/>
      <c r="N249" s="179"/>
      <c r="O249" s="179"/>
      <c r="P249" s="179"/>
      <c r="Q249" s="179"/>
      <c r="R249" s="179"/>
      <c r="S249" s="179"/>
      <c r="T249" s="184"/>
      <c r="AT249" s="185" t="s">
        <v>149</v>
      </c>
      <c r="AU249" s="185" t="s">
        <v>81</v>
      </c>
      <c r="AV249" s="185" t="s">
        <v>162</v>
      </c>
      <c r="AW249" s="185" t="s">
        <v>115</v>
      </c>
      <c r="AX249" s="185" t="s">
        <v>20</v>
      </c>
      <c r="AY249" s="185" t="s">
        <v>137</v>
      </c>
    </row>
    <row r="250" spans="2:65" s="6" customFormat="1" ht="15.75" customHeight="1">
      <c r="B250" s="23"/>
      <c r="C250" s="145" t="s">
        <v>664</v>
      </c>
      <c r="D250" s="145" t="s">
        <v>140</v>
      </c>
      <c r="E250" s="146" t="s">
        <v>398</v>
      </c>
      <c r="F250" s="147" t="s">
        <v>399</v>
      </c>
      <c r="G250" s="148" t="s">
        <v>234</v>
      </c>
      <c r="H250" s="149">
        <v>143</v>
      </c>
      <c r="I250" s="150"/>
      <c r="J250" s="151">
        <f>ROUND($I$250*$H$250,2)</f>
        <v>0</v>
      </c>
      <c r="K250" s="147" t="s">
        <v>144</v>
      </c>
      <c r="L250" s="43"/>
      <c r="M250" s="152"/>
      <c r="N250" s="153" t="s">
        <v>44</v>
      </c>
      <c r="O250" s="24"/>
      <c r="P250" s="24"/>
      <c r="Q250" s="154">
        <v>0</v>
      </c>
      <c r="R250" s="154">
        <f>$Q$250*$H$250</f>
        <v>0</v>
      </c>
      <c r="S250" s="154">
        <v>0</v>
      </c>
      <c r="T250" s="155">
        <f>$S$250*$H$250</f>
        <v>0</v>
      </c>
      <c r="AR250" s="89" t="s">
        <v>162</v>
      </c>
      <c r="AT250" s="89" t="s">
        <v>140</v>
      </c>
      <c r="AU250" s="89" t="s">
        <v>81</v>
      </c>
      <c r="AY250" s="6" t="s">
        <v>137</v>
      </c>
      <c r="BE250" s="156">
        <f>IF($N$250="základní",$J$250,0)</f>
        <v>0</v>
      </c>
      <c r="BF250" s="156">
        <f>IF($N$250="snížená",$J$250,0)</f>
        <v>0</v>
      </c>
      <c r="BG250" s="156">
        <f>IF($N$250="zákl. přenesená",$J$250,0)</f>
        <v>0</v>
      </c>
      <c r="BH250" s="156">
        <f>IF($N$250="sníž. přenesená",$J$250,0)</f>
        <v>0</v>
      </c>
      <c r="BI250" s="156">
        <f>IF($N$250="nulová",$J$250,0)</f>
        <v>0</v>
      </c>
      <c r="BJ250" s="89" t="s">
        <v>20</v>
      </c>
      <c r="BK250" s="156">
        <f>ROUND($I$250*$H$250,2)</f>
        <v>0</v>
      </c>
      <c r="BL250" s="89" t="s">
        <v>162</v>
      </c>
      <c r="BM250" s="89" t="s">
        <v>665</v>
      </c>
    </row>
    <row r="251" spans="2:47" s="6" customFormat="1" ht="38.25" customHeight="1">
      <c r="B251" s="23"/>
      <c r="C251" s="24"/>
      <c r="D251" s="157" t="s">
        <v>147</v>
      </c>
      <c r="E251" s="24"/>
      <c r="F251" s="158" t="s">
        <v>401</v>
      </c>
      <c r="G251" s="24"/>
      <c r="H251" s="24"/>
      <c r="J251" s="24"/>
      <c r="K251" s="24"/>
      <c r="L251" s="43"/>
      <c r="M251" s="56"/>
      <c r="N251" s="24"/>
      <c r="O251" s="24"/>
      <c r="P251" s="24"/>
      <c r="Q251" s="24"/>
      <c r="R251" s="24"/>
      <c r="S251" s="24"/>
      <c r="T251" s="57"/>
      <c r="AT251" s="6" t="s">
        <v>147</v>
      </c>
      <c r="AU251" s="6" t="s">
        <v>81</v>
      </c>
    </row>
    <row r="252" spans="2:51" s="6" customFormat="1" ht="15.75" customHeight="1">
      <c r="B252" s="159"/>
      <c r="C252" s="160"/>
      <c r="D252" s="161" t="s">
        <v>149</v>
      </c>
      <c r="E252" s="160"/>
      <c r="F252" s="162" t="s">
        <v>666</v>
      </c>
      <c r="G252" s="160"/>
      <c r="H252" s="163">
        <v>143</v>
      </c>
      <c r="J252" s="160"/>
      <c r="K252" s="160"/>
      <c r="L252" s="164"/>
      <c r="M252" s="165"/>
      <c r="N252" s="160"/>
      <c r="O252" s="160"/>
      <c r="P252" s="160"/>
      <c r="Q252" s="160"/>
      <c r="R252" s="160"/>
      <c r="S252" s="160"/>
      <c r="T252" s="166"/>
      <c r="AT252" s="167" t="s">
        <v>149</v>
      </c>
      <c r="AU252" s="167" t="s">
        <v>81</v>
      </c>
      <c r="AV252" s="167" t="s">
        <v>81</v>
      </c>
      <c r="AW252" s="167" t="s">
        <v>115</v>
      </c>
      <c r="AX252" s="167" t="s">
        <v>20</v>
      </c>
      <c r="AY252" s="167" t="s">
        <v>137</v>
      </c>
    </row>
    <row r="253" spans="2:65" s="6" customFormat="1" ht="15.75" customHeight="1">
      <c r="B253" s="23"/>
      <c r="C253" s="145" t="s">
        <v>667</v>
      </c>
      <c r="D253" s="145" t="s">
        <v>140</v>
      </c>
      <c r="E253" s="146" t="s">
        <v>406</v>
      </c>
      <c r="F253" s="147" t="s">
        <v>407</v>
      </c>
      <c r="G253" s="148" t="s">
        <v>205</v>
      </c>
      <c r="H253" s="149">
        <v>1234</v>
      </c>
      <c r="I253" s="150"/>
      <c r="J253" s="151">
        <f>ROUND($I$253*$H$253,2)</f>
        <v>0</v>
      </c>
      <c r="K253" s="147" t="s">
        <v>144</v>
      </c>
      <c r="L253" s="43"/>
      <c r="M253" s="152"/>
      <c r="N253" s="153" t="s">
        <v>44</v>
      </c>
      <c r="O253" s="24"/>
      <c r="P253" s="24"/>
      <c r="Q253" s="154">
        <v>0</v>
      </c>
      <c r="R253" s="154">
        <f>$Q$253*$H$253</f>
        <v>0</v>
      </c>
      <c r="S253" s="154">
        <v>0</v>
      </c>
      <c r="T253" s="155">
        <f>$S$253*$H$253</f>
        <v>0</v>
      </c>
      <c r="AR253" s="89" t="s">
        <v>162</v>
      </c>
      <c r="AT253" s="89" t="s">
        <v>140</v>
      </c>
      <c r="AU253" s="89" t="s">
        <v>81</v>
      </c>
      <c r="AY253" s="6" t="s">
        <v>137</v>
      </c>
      <c r="BE253" s="156">
        <f>IF($N$253="základní",$J$253,0)</f>
        <v>0</v>
      </c>
      <c r="BF253" s="156">
        <f>IF($N$253="snížená",$J$253,0)</f>
        <v>0</v>
      </c>
      <c r="BG253" s="156">
        <f>IF($N$253="zákl. přenesená",$J$253,0)</f>
        <v>0</v>
      </c>
      <c r="BH253" s="156">
        <f>IF($N$253="sníž. přenesená",$J$253,0)</f>
        <v>0</v>
      </c>
      <c r="BI253" s="156">
        <f>IF($N$253="nulová",$J$253,0)</f>
        <v>0</v>
      </c>
      <c r="BJ253" s="89" t="s">
        <v>20</v>
      </c>
      <c r="BK253" s="156">
        <f>ROUND($I$253*$H$253,2)</f>
        <v>0</v>
      </c>
      <c r="BL253" s="89" t="s">
        <v>162</v>
      </c>
      <c r="BM253" s="89" t="s">
        <v>668</v>
      </c>
    </row>
    <row r="254" spans="2:47" s="6" customFormat="1" ht="38.25" customHeight="1">
      <c r="B254" s="23"/>
      <c r="C254" s="24"/>
      <c r="D254" s="157" t="s">
        <v>147</v>
      </c>
      <c r="E254" s="24"/>
      <c r="F254" s="158" t="s">
        <v>409</v>
      </c>
      <c r="G254" s="24"/>
      <c r="H254" s="24"/>
      <c r="J254" s="24"/>
      <c r="K254" s="24"/>
      <c r="L254" s="43"/>
      <c r="M254" s="56"/>
      <c r="N254" s="24"/>
      <c r="O254" s="24"/>
      <c r="P254" s="24"/>
      <c r="Q254" s="24"/>
      <c r="R254" s="24"/>
      <c r="S254" s="24"/>
      <c r="T254" s="57"/>
      <c r="AT254" s="6" t="s">
        <v>147</v>
      </c>
      <c r="AU254" s="6" t="s">
        <v>81</v>
      </c>
    </row>
    <row r="255" spans="2:51" s="6" customFormat="1" ht="15.75" customHeight="1">
      <c r="B255" s="159"/>
      <c r="C255" s="160"/>
      <c r="D255" s="161" t="s">
        <v>149</v>
      </c>
      <c r="E255" s="160"/>
      <c r="F255" s="162" t="s">
        <v>669</v>
      </c>
      <c r="G255" s="160"/>
      <c r="H255" s="163">
        <v>1234</v>
      </c>
      <c r="J255" s="160"/>
      <c r="K255" s="160"/>
      <c r="L255" s="164"/>
      <c r="M255" s="165"/>
      <c r="N255" s="160"/>
      <c r="O255" s="160"/>
      <c r="P255" s="160"/>
      <c r="Q255" s="160"/>
      <c r="R255" s="160"/>
      <c r="S255" s="160"/>
      <c r="T255" s="166"/>
      <c r="AT255" s="167" t="s">
        <v>149</v>
      </c>
      <c r="AU255" s="167" t="s">
        <v>81</v>
      </c>
      <c r="AV255" s="167" t="s">
        <v>81</v>
      </c>
      <c r="AW255" s="167" t="s">
        <v>115</v>
      </c>
      <c r="AX255" s="167" t="s">
        <v>20</v>
      </c>
      <c r="AY255" s="167" t="s">
        <v>137</v>
      </c>
    </row>
    <row r="256" spans="2:65" s="6" customFormat="1" ht="15.75" customHeight="1">
      <c r="B256" s="23"/>
      <c r="C256" s="145" t="s">
        <v>670</v>
      </c>
      <c r="D256" s="145" t="s">
        <v>140</v>
      </c>
      <c r="E256" s="146" t="s">
        <v>671</v>
      </c>
      <c r="F256" s="147" t="s">
        <v>672</v>
      </c>
      <c r="G256" s="148" t="s">
        <v>205</v>
      </c>
      <c r="H256" s="149">
        <v>256</v>
      </c>
      <c r="I256" s="150"/>
      <c r="J256" s="151">
        <f>ROUND($I$256*$H$256,2)</f>
        <v>0</v>
      </c>
      <c r="K256" s="147" t="s">
        <v>144</v>
      </c>
      <c r="L256" s="43"/>
      <c r="M256" s="152"/>
      <c r="N256" s="153" t="s">
        <v>44</v>
      </c>
      <c r="O256" s="24"/>
      <c r="P256" s="24"/>
      <c r="Q256" s="154">
        <v>0</v>
      </c>
      <c r="R256" s="154">
        <f>$Q$256*$H$256</f>
        <v>0</v>
      </c>
      <c r="S256" s="154">
        <v>0</v>
      </c>
      <c r="T256" s="155">
        <f>$S$256*$H$256</f>
        <v>0</v>
      </c>
      <c r="AR256" s="89" t="s">
        <v>162</v>
      </c>
      <c r="AT256" s="89" t="s">
        <v>140</v>
      </c>
      <c r="AU256" s="89" t="s">
        <v>81</v>
      </c>
      <c r="AY256" s="6" t="s">
        <v>137</v>
      </c>
      <c r="BE256" s="156">
        <f>IF($N$256="základní",$J$256,0)</f>
        <v>0</v>
      </c>
      <c r="BF256" s="156">
        <f>IF($N$256="snížená",$J$256,0)</f>
        <v>0</v>
      </c>
      <c r="BG256" s="156">
        <f>IF($N$256="zákl. přenesená",$J$256,0)</f>
        <v>0</v>
      </c>
      <c r="BH256" s="156">
        <f>IF($N$256="sníž. přenesená",$J$256,0)</f>
        <v>0</v>
      </c>
      <c r="BI256" s="156">
        <f>IF($N$256="nulová",$J$256,0)</f>
        <v>0</v>
      </c>
      <c r="BJ256" s="89" t="s">
        <v>20</v>
      </c>
      <c r="BK256" s="156">
        <f>ROUND($I$256*$H$256,2)</f>
        <v>0</v>
      </c>
      <c r="BL256" s="89" t="s">
        <v>162</v>
      </c>
      <c r="BM256" s="89" t="s">
        <v>673</v>
      </c>
    </row>
    <row r="257" spans="2:47" s="6" customFormat="1" ht="38.25" customHeight="1">
      <c r="B257" s="23"/>
      <c r="C257" s="24"/>
      <c r="D257" s="157" t="s">
        <v>147</v>
      </c>
      <c r="E257" s="24"/>
      <c r="F257" s="158" t="s">
        <v>674</v>
      </c>
      <c r="G257" s="24"/>
      <c r="H257" s="24"/>
      <c r="J257" s="24"/>
      <c r="K257" s="24"/>
      <c r="L257" s="43"/>
      <c r="M257" s="56"/>
      <c r="N257" s="24"/>
      <c r="O257" s="24"/>
      <c r="P257" s="24"/>
      <c r="Q257" s="24"/>
      <c r="R257" s="24"/>
      <c r="S257" s="24"/>
      <c r="T257" s="57"/>
      <c r="AT257" s="6" t="s">
        <v>147</v>
      </c>
      <c r="AU257" s="6" t="s">
        <v>81</v>
      </c>
    </row>
    <row r="258" spans="2:51" s="6" customFormat="1" ht="15.75" customHeight="1">
      <c r="B258" s="159"/>
      <c r="C258" s="160"/>
      <c r="D258" s="161" t="s">
        <v>149</v>
      </c>
      <c r="E258" s="160"/>
      <c r="F258" s="162" t="s">
        <v>585</v>
      </c>
      <c r="G258" s="160"/>
      <c r="H258" s="163">
        <v>81</v>
      </c>
      <c r="J258" s="160"/>
      <c r="K258" s="160"/>
      <c r="L258" s="164"/>
      <c r="M258" s="165"/>
      <c r="N258" s="160"/>
      <c r="O258" s="160"/>
      <c r="P258" s="160"/>
      <c r="Q258" s="160"/>
      <c r="R258" s="160"/>
      <c r="S258" s="160"/>
      <c r="T258" s="166"/>
      <c r="AT258" s="167" t="s">
        <v>149</v>
      </c>
      <c r="AU258" s="167" t="s">
        <v>81</v>
      </c>
      <c r="AV258" s="167" t="s">
        <v>81</v>
      </c>
      <c r="AW258" s="167" t="s">
        <v>115</v>
      </c>
      <c r="AX258" s="167" t="s">
        <v>73</v>
      </c>
      <c r="AY258" s="167" t="s">
        <v>137</v>
      </c>
    </row>
    <row r="259" spans="2:51" s="6" customFormat="1" ht="15.75" customHeight="1">
      <c r="B259" s="159"/>
      <c r="C259" s="160"/>
      <c r="D259" s="161" t="s">
        <v>149</v>
      </c>
      <c r="E259" s="160"/>
      <c r="F259" s="162" t="s">
        <v>586</v>
      </c>
      <c r="G259" s="160"/>
      <c r="H259" s="163">
        <v>175</v>
      </c>
      <c r="J259" s="160"/>
      <c r="K259" s="160"/>
      <c r="L259" s="164"/>
      <c r="M259" s="165"/>
      <c r="N259" s="160"/>
      <c r="O259" s="160"/>
      <c r="P259" s="160"/>
      <c r="Q259" s="160"/>
      <c r="R259" s="160"/>
      <c r="S259" s="160"/>
      <c r="T259" s="166"/>
      <c r="AT259" s="167" t="s">
        <v>149</v>
      </c>
      <c r="AU259" s="167" t="s">
        <v>81</v>
      </c>
      <c r="AV259" s="167" t="s">
        <v>81</v>
      </c>
      <c r="AW259" s="167" t="s">
        <v>115</v>
      </c>
      <c r="AX259" s="167" t="s">
        <v>73</v>
      </c>
      <c r="AY259" s="167" t="s">
        <v>137</v>
      </c>
    </row>
    <row r="260" spans="2:51" s="6" customFormat="1" ht="15.75" customHeight="1">
      <c r="B260" s="178"/>
      <c r="C260" s="179"/>
      <c r="D260" s="161" t="s">
        <v>149</v>
      </c>
      <c r="E260" s="179"/>
      <c r="F260" s="180" t="s">
        <v>240</v>
      </c>
      <c r="G260" s="179"/>
      <c r="H260" s="181">
        <v>256</v>
      </c>
      <c r="J260" s="179"/>
      <c r="K260" s="179"/>
      <c r="L260" s="182"/>
      <c r="M260" s="183"/>
      <c r="N260" s="179"/>
      <c r="O260" s="179"/>
      <c r="P260" s="179"/>
      <c r="Q260" s="179"/>
      <c r="R260" s="179"/>
      <c r="S260" s="179"/>
      <c r="T260" s="184"/>
      <c r="AT260" s="185" t="s">
        <v>149</v>
      </c>
      <c r="AU260" s="185" t="s">
        <v>81</v>
      </c>
      <c r="AV260" s="185" t="s">
        <v>162</v>
      </c>
      <c r="AW260" s="185" t="s">
        <v>115</v>
      </c>
      <c r="AX260" s="185" t="s">
        <v>20</v>
      </c>
      <c r="AY260" s="185" t="s">
        <v>137</v>
      </c>
    </row>
    <row r="261" spans="2:63" s="132" customFormat="1" ht="30.75" customHeight="1">
      <c r="B261" s="133"/>
      <c r="C261" s="134"/>
      <c r="D261" s="134" t="s">
        <v>72</v>
      </c>
      <c r="E261" s="143" t="s">
        <v>411</v>
      </c>
      <c r="F261" s="143" t="s">
        <v>412</v>
      </c>
      <c r="G261" s="134"/>
      <c r="H261" s="134"/>
      <c r="J261" s="144">
        <f>$BK$261</f>
        <v>0</v>
      </c>
      <c r="K261" s="134"/>
      <c r="L261" s="137"/>
      <c r="M261" s="138"/>
      <c r="N261" s="134"/>
      <c r="O261" s="134"/>
      <c r="P261" s="139">
        <f>SUM($P$262:$P$278)</f>
        <v>0</v>
      </c>
      <c r="Q261" s="134"/>
      <c r="R261" s="139">
        <f>SUM($R$262:$R$278)</f>
        <v>0</v>
      </c>
      <c r="S261" s="134"/>
      <c r="T261" s="140">
        <f>SUM($T$262:$T$278)</f>
        <v>0</v>
      </c>
      <c r="AR261" s="141" t="s">
        <v>20</v>
      </c>
      <c r="AT261" s="141" t="s">
        <v>72</v>
      </c>
      <c r="AU261" s="141" t="s">
        <v>20</v>
      </c>
      <c r="AY261" s="141" t="s">
        <v>137</v>
      </c>
      <c r="BK261" s="142">
        <f>SUM($BK$262:$BK$278)</f>
        <v>0</v>
      </c>
    </row>
    <row r="262" spans="2:65" s="6" customFormat="1" ht="15.75" customHeight="1">
      <c r="B262" s="23"/>
      <c r="C262" s="145" t="s">
        <v>675</v>
      </c>
      <c r="D262" s="145" t="s">
        <v>140</v>
      </c>
      <c r="E262" s="146" t="s">
        <v>414</v>
      </c>
      <c r="F262" s="147" t="s">
        <v>415</v>
      </c>
      <c r="G262" s="148" t="s">
        <v>326</v>
      </c>
      <c r="H262" s="149">
        <v>508.17</v>
      </c>
      <c r="I262" s="150"/>
      <c r="J262" s="151">
        <f>ROUND($I$262*$H$262,2)</f>
        <v>0</v>
      </c>
      <c r="K262" s="147" t="s">
        <v>144</v>
      </c>
      <c r="L262" s="43"/>
      <c r="M262" s="152"/>
      <c r="N262" s="153" t="s">
        <v>44</v>
      </c>
      <c r="O262" s="24"/>
      <c r="P262" s="24"/>
      <c r="Q262" s="154">
        <v>0</v>
      </c>
      <c r="R262" s="154">
        <f>$Q$262*$H$262</f>
        <v>0</v>
      </c>
      <c r="S262" s="154">
        <v>0</v>
      </c>
      <c r="T262" s="155">
        <f>$S$262*$H$262</f>
        <v>0</v>
      </c>
      <c r="AR262" s="89" t="s">
        <v>162</v>
      </c>
      <c r="AT262" s="89" t="s">
        <v>140</v>
      </c>
      <c r="AU262" s="89" t="s">
        <v>81</v>
      </c>
      <c r="AY262" s="6" t="s">
        <v>137</v>
      </c>
      <c r="BE262" s="156">
        <f>IF($N$262="základní",$J$262,0)</f>
        <v>0</v>
      </c>
      <c r="BF262" s="156">
        <f>IF($N$262="snížená",$J$262,0)</f>
        <v>0</v>
      </c>
      <c r="BG262" s="156">
        <f>IF($N$262="zákl. přenesená",$J$262,0)</f>
        <v>0</v>
      </c>
      <c r="BH262" s="156">
        <f>IF($N$262="sníž. přenesená",$J$262,0)</f>
        <v>0</v>
      </c>
      <c r="BI262" s="156">
        <f>IF($N$262="nulová",$J$262,0)</f>
        <v>0</v>
      </c>
      <c r="BJ262" s="89" t="s">
        <v>20</v>
      </c>
      <c r="BK262" s="156">
        <f>ROUND($I$262*$H$262,2)</f>
        <v>0</v>
      </c>
      <c r="BL262" s="89" t="s">
        <v>162</v>
      </c>
      <c r="BM262" s="89" t="s">
        <v>676</v>
      </c>
    </row>
    <row r="263" spans="2:47" s="6" customFormat="1" ht="16.5" customHeight="1">
      <c r="B263" s="23"/>
      <c r="C263" s="24"/>
      <c r="D263" s="157" t="s">
        <v>147</v>
      </c>
      <c r="E263" s="24"/>
      <c r="F263" s="158" t="s">
        <v>417</v>
      </c>
      <c r="G263" s="24"/>
      <c r="H263" s="24"/>
      <c r="J263" s="24"/>
      <c r="K263" s="24"/>
      <c r="L263" s="43"/>
      <c r="M263" s="56"/>
      <c r="N263" s="24"/>
      <c r="O263" s="24"/>
      <c r="P263" s="24"/>
      <c r="Q263" s="24"/>
      <c r="R263" s="24"/>
      <c r="S263" s="24"/>
      <c r="T263" s="57"/>
      <c r="AT263" s="6" t="s">
        <v>147</v>
      </c>
      <c r="AU263" s="6" t="s">
        <v>81</v>
      </c>
    </row>
    <row r="264" spans="2:51" s="6" customFormat="1" ht="15.75" customHeight="1">
      <c r="B264" s="159"/>
      <c r="C264" s="160"/>
      <c r="D264" s="161" t="s">
        <v>149</v>
      </c>
      <c r="E264" s="160"/>
      <c r="F264" s="162" t="s">
        <v>677</v>
      </c>
      <c r="G264" s="160"/>
      <c r="H264" s="163">
        <v>508.17</v>
      </c>
      <c r="J264" s="160"/>
      <c r="K264" s="160"/>
      <c r="L264" s="164"/>
      <c r="M264" s="165"/>
      <c r="N264" s="160"/>
      <c r="O264" s="160"/>
      <c r="P264" s="160"/>
      <c r="Q264" s="160"/>
      <c r="R264" s="160"/>
      <c r="S264" s="160"/>
      <c r="T264" s="166"/>
      <c r="AT264" s="167" t="s">
        <v>149</v>
      </c>
      <c r="AU264" s="167" t="s">
        <v>81</v>
      </c>
      <c r="AV264" s="167" t="s">
        <v>81</v>
      </c>
      <c r="AW264" s="167" t="s">
        <v>115</v>
      </c>
      <c r="AX264" s="167" t="s">
        <v>20</v>
      </c>
      <c r="AY264" s="167" t="s">
        <v>137</v>
      </c>
    </row>
    <row r="265" spans="2:65" s="6" customFormat="1" ht="15.75" customHeight="1">
      <c r="B265" s="23"/>
      <c r="C265" s="145" t="s">
        <v>678</v>
      </c>
      <c r="D265" s="145" t="s">
        <v>140</v>
      </c>
      <c r="E265" s="146" t="s">
        <v>423</v>
      </c>
      <c r="F265" s="147" t="s">
        <v>424</v>
      </c>
      <c r="G265" s="148" t="s">
        <v>326</v>
      </c>
      <c r="H265" s="149">
        <v>2540.85</v>
      </c>
      <c r="I265" s="150"/>
      <c r="J265" s="151">
        <f>ROUND($I$265*$H$265,2)</f>
        <v>0</v>
      </c>
      <c r="K265" s="147" t="s">
        <v>144</v>
      </c>
      <c r="L265" s="43"/>
      <c r="M265" s="152"/>
      <c r="N265" s="153" t="s">
        <v>44</v>
      </c>
      <c r="O265" s="24"/>
      <c r="P265" s="24"/>
      <c r="Q265" s="154">
        <v>0</v>
      </c>
      <c r="R265" s="154">
        <f>$Q$265*$H$265</f>
        <v>0</v>
      </c>
      <c r="S265" s="154">
        <v>0</v>
      </c>
      <c r="T265" s="155">
        <f>$S$265*$H$265</f>
        <v>0</v>
      </c>
      <c r="AR265" s="89" t="s">
        <v>162</v>
      </c>
      <c r="AT265" s="89" t="s">
        <v>140</v>
      </c>
      <c r="AU265" s="89" t="s">
        <v>81</v>
      </c>
      <c r="AY265" s="6" t="s">
        <v>137</v>
      </c>
      <c r="BE265" s="156">
        <f>IF($N$265="základní",$J$265,0)</f>
        <v>0</v>
      </c>
      <c r="BF265" s="156">
        <f>IF($N$265="snížená",$J$265,0)</f>
        <v>0</v>
      </c>
      <c r="BG265" s="156">
        <f>IF($N$265="zákl. přenesená",$J$265,0)</f>
        <v>0</v>
      </c>
      <c r="BH265" s="156">
        <f>IF($N$265="sníž. přenesená",$J$265,0)</f>
        <v>0</v>
      </c>
      <c r="BI265" s="156">
        <f>IF($N$265="nulová",$J$265,0)</f>
        <v>0</v>
      </c>
      <c r="BJ265" s="89" t="s">
        <v>20</v>
      </c>
      <c r="BK265" s="156">
        <f>ROUND($I$265*$H$265,2)</f>
        <v>0</v>
      </c>
      <c r="BL265" s="89" t="s">
        <v>162</v>
      </c>
      <c r="BM265" s="89" t="s">
        <v>679</v>
      </c>
    </row>
    <row r="266" spans="2:47" s="6" customFormat="1" ht="27" customHeight="1">
      <c r="B266" s="23"/>
      <c r="C266" s="24"/>
      <c r="D266" s="157" t="s">
        <v>147</v>
      </c>
      <c r="E266" s="24"/>
      <c r="F266" s="158" t="s">
        <v>426</v>
      </c>
      <c r="G266" s="24"/>
      <c r="H266" s="24"/>
      <c r="J266" s="24"/>
      <c r="K266" s="24"/>
      <c r="L266" s="43"/>
      <c r="M266" s="56"/>
      <c r="N266" s="24"/>
      <c r="O266" s="24"/>
      <c r="P266" s="24"/>
      <c r="Q266" s="24"/>
      <c r="R266" s="24"/>
      <c r="S266" s="24"/>
      <c r="T266" s="57"/>
      <c r="AT266" s="6" t="s">
        <v>147</v>
      </c>
      <c r="AU266" s="6" t="s">
        <v>81</v>
      </c>
    </row>
    <row r="267" spans="2:51" s="6" customFormat="1" ht="15.75" customHeight="1">
      <c r="B267" s="159"/>
      <c r="C267" s="160"/>
      <c r="D267" s="161" t="s">
        <v>149</v>
      </c>
      <c r="E267" s="160"/>
      <c r="F267" s="162" t="s">
        <v>680</v>
      </c>
      <c r="G267" s="160"/>
      <c r="H267" s="163">
        <v>2540.85</v>
      </c>
      <c r="J267" s="160"/>
      <c r="K267" s="160"/>
      <c r="L267" s="164"/>
      <c r="M267" s="165"/>
      <c r="N267" s="160"/>
      <c r="O267" s="160"/>
      <c r="P267" s="160"/>
      <c r="Q267" s="160"/>
      <c r="R267" s="160"/>
      <c r="S267" s="160"/>
      <c r="T267" s="166"/>
      <c r="AT267" s="167" t="s">
        <v>149</v>
      </c>
      <c r="AU267" s="167" t="s">
        <v>81</v>
      </c>
      <c r="AV267" s="167" t="s">
        <v>81</v>
      </c>
      <c r="AW267" s="167" t="s">
        <v>115</v>
      </c>
      <c r="AX267" s="167" t="s">
        <v>20</v>
      </c>
      <c r="AY267" s="167" t="s">
        <v>137</v>
      </c>
    </row>
    <row r="268" spans="2:65" s="6" customFormat="1" ht="15.75" customHeight="1">
      <c r="B268" s="23"/>
      <c r="C268" s="145" t="s">
        <v>681</v>
      </c>
      <c r="D268" s="145" t="s">
        <v>140</v>
      </c>
      <c r="E268" s="146" t="s">
        <v>682</v>
      </c>
      <c r="F268" s="147" t="s">
        <v>683</v>
      </c>
      <c r="G268" s="148" t="s">
        <v>326</v>
      </c>
      <c r="H268" s="149">
        <v>2.2</v>
      </c>
      <c r="I268" s="150"/>
      <c r="J268" s="151">
        <f>ROUND($I$268*$H$268,2)</f>
        <v>0</v>
      </c>
      <c r="K268" s="147" t="s">
        <v>144</v>
      </c>
      <c r="L268" s="43"/>
      <c r="M268" s="152"/>
      <c r="N268" s="153" t="s">
        <v>44</v>
      </c>
      <c r="O268" s="24"/>
      <c r="P268" s="24"/>
      <c r="Q268" s="154">
        <v>0</v>
      </c>
      <c r="R268" s="154">
        <f>$Q$268*$H$268</f>
        <v>0</v>
      </c>
      <c r="S268" s="154">
        <v>0</v>
      </c>
      <c r="T268" s="155">
        <f>$S$268*$H$268</f>
        <v>0</v>
      </c>
      <c r="AR268" s="89" t="s">
        <v>162</v>
      </c>
      <c r="AT268" s="89" t="s">
        <v>140</v>
      </c>
      <c r="AU268" s="89" t="s">
        <v>81</v>
      </c>
      <c r="AY268" s="6" t="s">
        <v>137</v>
      </c>
      <c r="BE268" s="156">
        <f>IF($N$268="základní",$J$268,0)</f>
        <v>0</v>
      </c>
      <c r="BF268" s="156">
        <f>IF($N$268="snížená",$J$268,0)</f>
        <v>0</v>
      </c>
      <c r="BG268" s="156">
        <f>IF($N$268="zákl. přenesená",$J$268,0)</f>
        <v>0</v>
      </c>
      <c r="BH268" s="156">
        <f>IF($N$268="sníž. přenesená",$J$268,0)</f>
        <v>0</v>
      </c>
      <c r="BI268" s="156">
        <f>IF($N$268="nulová",$J$268,0)</f>
        <v>0</v>
      </c>
      <c r="BJ268" s="89" t="s">
        <v>20</v>
      </c>
      <c r="BK268" s="156">
        <f>ROUND($I$268*$H$268,2)</f>
        <v>0</v>
      </c>
      <c r="BL268" s="89" t="s">
        <v>162</v>
      </c>
      <c r="BM268" s="89" t="s">
        <v>684</v>
      </c>
    </row>
    <row r="269" spans="2:47" s="6" customFormat="1" ht="16.5" customHeight="1">
      <c r="B269" s="23"/>
      <c r="C269" s="24"/>
      <c r="D269" s="157" t="s">
        <v>147</v>
      </c>
      <c r="E269" s="24"/>
      <c r="F269" s="158" t="s">
        <v>685</v>
      </c>
      <c r="G269" s="24"/>
      <c r="H269" s="24"/>
      <c r="J269" s="24"/>
      <c r="K269" s="24"/>
      <c r="L269" s="43"/>
      <c r="M269" s="56"/>
      <c r="N269" s="24"/>
      <c r="O269" s="24"/>
      <c r="P269" s="24"/>
      <c r="Q269" s="24"/>
      <c r="R269" s="24"/>
      <c r="S269" s="24"/>
      <c r="T269" s="57"/>
      <c r="AT269" s="6" t="s">
        <v>147</v>
      </c>
      <c r="AU269" s="6" t="s">
        <v>81</v>
      </c>
    </row>
    <row r="270" spans="2:51" s="6" customFormat="1" ht="15.75" customHeight="1">
      <c r="B270" s="159"/>
      <c r="C270" s="160"/>
      <c r="D270" s="161" t="s">
        <v>149</v>
      </c>
      <c r="E270" s="160"/>
      <c r="F270" s="162" t="s">
        <v>686</v>
      </c>
      <c r="G270" s="160"/>
      <c r="H270" s="163">
        <v>2.2</v>
      </c>
      <c r="J270" s="160"/>
      <c r="K270" s="160"/>
      <c r="L270" s="164"/>
      <c r="M270" s="165"/>
      <c r="N270" s="160"/>
      <c r="O270" s="160"/>
      <c r="P270" s="160"/>
      <c r="Q270" s="160"/>
      <c r="R270" s="160"/>
      <c r="S270" s="160"/>
      <c r="T270" s="166"/>
      <c r="AT270" s="167" t="s">
        <v>149</v>
      </c>
      <c r="AU270" s="167" t="s">
        <v>81</v>
      </c>
      <c r="AV270" s="167" t="s">
        <v>81</v>
      </c>
      <c r="AW270" s="167" t="s">
        <v>115</v>
      </c>
      <c r="AX270" s="167" t="s">
        <v>20</v>
      </c>
      <c r="AY270" s="167" t="s">
        <v>137</v>
      </c>
    </row>
    <row r="271" spans="2:65" s="6" customFormat="1" ht="15.75" customHeight="1">
      <c r="B271" s="23"/>
      <c r="C271" s="145" t="s">
        <v>687</v>
      </c>
      <c r="D271" s="145" t="s">
        <v>140</v>
      </c>
      <c r="E271" s="146" t="s">
        <v>688</v>
      </c>
      <c r="F271" s="147" t="s">
        <v>689</v>
      </c>
      <c r="G271" s="148" t="s">
        <v>326</v>
      </c>
      <c r="H271" s="149">
        <v>8.8</v>
      </c>
      <c r="I271" s="150"/>
      <c r="J271" s="151">
        <f>ROUND($I$271*$H$271,2)</f>
        <v>0</v>
      </c>
      <c r="K271" s="147" t="s">
        <v>144</v>
      </c>
      <c r="L271" s="43"/>
      <c r="M271" s="152"/>
      <c r="N271" s="153" t="s">
        <v>44</v>
      </c>
      <c r="O271" s="24"/>
      <c r="P271" s="24"/>
      <c r="Q271" s="154">
        <v>0</v>
      </c>
      <c r="R271" s="154">
        <f>$Q$271*$H$271</f>
        <v>0</v>
      </c>
      <c r="S271" s="154">
        <v>0</v>
      </c>
      <c r="T271" s="155">
        <f>$S$271*$H$271</f>
        <v>0</v>
      </c>
      <c r="AR271" s="89" t="s">
        <v>162</v>
      </c>
      <c r="AT271" s="89" t="s">
        <v>140</v>
      </c>
      <c r="AU271" s="89" t="s">
        <v>81</v>
      </c>
      <c r="AY271" s="6" t="s">
        <v>137</v>
      </c>
      <c r="BE271" s="156">
        <f>IF($N$271="základní",$J$271,0)</f>
        <v>0</v>
      </c>
      <c r="BF271" s="156">
        <f>IF($N$271="snížená",$J$271,0)</f>
        <v>0</v>
      </c>
      <c r="BG271" s="156">
        <f>IF($N$271="zákl. přenesená",$J$271,0)</f>
        <v>0</v>
      </c>
      <c r="BH271" s="156">
        <f>IF($N$271="sníž. přenesená",$J$271,0)</f>
        <v>0</v>
      </c>
      <c r="BI271" s="156">
        <f>IF($N$271="nulová",$J$271,0)</f>
        <v>0</v>
      </c>
      <c r="BJ271" s="89" t="s">
        <v>20</v>
      </c>
      <c r="BK271" s="156">
        <f>ROUND($I$271*$H$271,2)</f>
        <v>0</v>
      </c>
      <c r="BL271" s="89" t="s">
        <v>162</v>
      </c>
      <c r="BM271" s="89" t="s">
        <v>690</v>
      </c>
    </row>
    <row r="272" spans="2:47" s="6" customFormat="1" ht="27" customHeight="1">
      <c r="B272" s="23"/>
      <c r="C272" s="24"/>
      <c r="D272" s="157" t="s">
        <v>147</v>
      </c>
      <c r="E272" s="24"/>
      <c r="F272" s="158" t="s">
        <v>426</v>
      </c>
      <c r="G272" s="24"/>
      <c r="H272" s="24"/>
      <c r="J272" s="24"/>
      <c r="K272" s="24"/>
      <c r="L272" s="43"/>
      <c r="M272" s="56"/>
      <c r="N272" s="24"/>
      <c r="O272" s="24"/>
      <c r="P272" s="24"/>
      <c r="Q272" s="24"/>
      <c r="R272" s="24"/>
      <c r="S272" s="24"/>
      <c r="T272" s="57"/>
      <c r="AT272" s="6" t="s">
        <v>147</v>
      </c>
      <c r="AU272" s="6" t="s">
        <v>81</v>
      </c>
    </row>
    <row r="273" spans="2:51" s="6" customFormat="1" ht="15.75" customHeight="1">
      <c r="B273" s="159"/>
      <c r="C273" s="160"/>
      <c r="D273" s="161" t="s">
        <v>149</v>
      </c>
      <c r="E273" s="160"/>
      <c r="F273" s="162" t="s">
        <v>691</v>
      </c>
      <c r="G273" s="160"/>
      <c r="H273" s="163">
        <v>8.8</v>
      </c>
      <c r="J273" s="160"/>
      <c r="K273" s="160"/>
      <c r="L273" s="164"/>
      <c r="M273" s="165"/>
      <c r="N273" s="160"/>
      <c r="O273" s="160"/>
      <c r="P273" s="160"/>
      <c r="Q273" s="160"/>
      <c r="R273" s="160"/>
      <c r="S273" s="160"/>
      <c r="T273" s="166"/>
      <c r="AT273" s="167" t="s">
        <v>149</v>
      </c>
      <c r="AU273" s="167" t="s">
        <v>81</v>
      </c>
      <c r="AV273" s="167" t="s">
        <v>81</v>
      </c>
      <c r="AW273" s="167" t="s">
        <v>115</v>
      </c>
      <c r="AX273" s="167" t="s">
        <v>20</v>
      </c>
      <c r="AY273" s="167" t="s">
        <v>137</v>
      </c>
    </row>
    <row r="274" spans="2:65" s="6" customFormat="1" ht="15.75" customHeight="1">
      <c r="B274" s="23"/>
      <c r="C274" s="145" t="s">
        <v>692</v>
      </c>
      <c r="D274" s="145" t="s">
        <v>140</v>
      </c>
      <c r="E274" s="146" t="s">
        <v>450</v>
      </c>
      <c r="F274" s="147" t="s">
        <v>451</v>
      </c>
      <c r="G274" s="148" t="s">
        <v>326</v>
      </c>
      <c r="H274" s="149">
        <v>2.2</v>
      </c>
      <c r="I274" s="150"/>
      <c r="J274" s="151">
        <f>ROUND($I$274*$H$274,2)</f>
        <v>0</v>
      </c>
      <c r="K274" s="147" t="s">
        <v>144</v>
      </c>
      <c r="L274" s="43"/>
      <c r="M274" s="152"/>
      <c r="N274" s="153" t="s">
        <v>44</v>
      </c>
      <c r="O274" s="24"/>
      <c r="P274" s="24"/>
      <c r="Q274" s="154">
        <v>0</v>
      </c>
      <c r="R274" s="154">
        <f>$Q$274*$H$274</f>
        <v>0</v>
      </c>
      <c r="S274" s="154">
        <v>0</v>
      </c>
      <c r="T274" s="155">
        <f>$S$274*$H$274</f>
        <v>0</v>
      </c>
      <c r="AR274" s="89" t="s">
        <v>162</v>
      </c>
      <c r="AT274" s="89" t="s">
        <v>140</v>
      </c>
      <c r="AU274" s="89" t="s">
        <v>81</v>
      </c>
      <c r="AY274" s="6" t="s">
        <v>137</v>
      </c>
      <c r="BE274" s="156">
        <f>IF($N$274="základní",$J$274,0)</f>
        <v>0</v>
      </c>
      <c r="BF274" s="156">
        <f>IF($N$274="snížená",$J$274,0)</f>
        <v>0</v>
      </c>
      <c r="BG274" s="156">
        <f>IF($N$274="zákl. přenesená",$J$274,0)</f>
        <v>0</v>
      </c>
      <c r="BH274" s="156">
        <f>IF($N$274="sníž. přenesená",$J$274,0)</f>
        <v>0</v>
      </c>
      <c r="BI274" s="156">
        <f>IF($N$274="nulová",$J$274,0)</f>
        <v>0</v>
      </c>
      <c r="BJ274" s="89" t="s">
        <v>20</v>
      </c>
      <c r="BK274" s="156">
        <f>ROUND($I$274*$H$274,2)</f>
        <v>0</v>
      </c>
      <c r="BL274" s="89" t="s">
        <v>162</v>
      </c>
      <c r="BM274" s="89" t="s">
        <v>693</v>
      </c>
    </row>
    <row r="275" spans="2:47" s="6" customFormat="1" ht="16.5" customHeight="1">
      <c r="B275" s="23"/>
      <c r="C275" s="24"/>
      <c r="D275" s="157" t="s">
        <v>147</v>
      </c>
      <c r="E275" s="24"/>
      <c r="F275" s="158" t="s">
        <v>453</v>
      </c>
      <c r="G275" s="24"/>
      <c r="H275" s="24"/>
      <c r="J275" s="24"/>
      <c r="K275" s="24"/>
      <c r="L275" s="43"/>
      <c r="M275" s="56"/>
      <c r="N275" s="24"/>
      <c r="O275" s="24"/>
      <c r="P275" s="24"/>
      <c r="Q275" s="24"/>
      <c r="R275" s="24"/>
      <c r="S275" s="24"/>
      <c r="T275" s="57"/>
      <c r="AT275" s="6" t="s">
        <v>147</v>
      </c>
      <c r="AU275" s="6" t="s">
        <v>81</v>
      </c>
    </row>
    <row r="276" spans="2:51" s="6" customFormat="1" ht="15.75" customHeight="1">
      <c r="B276" s="159"/>
      <c r="C276" s="160"/>
      <c r="D276" s="161" t="s">
        <v>149</v>
      </c>
      <c r="E276" s="160"/>
      <c r="F276" s="162" t="s">
        <v>686</v>
      </c>
      <c r="G276" s="160"/>
      <c r="H276" s="163">
        <v>2.2</v>
      </c>
      <c r="J276" s="160"/>
      <c r="K276" s="160"/>
      <c r="L276" s="164"/>
      <c r="M276" s="165"/>
      <c r="N276" s="160"/>
      <c r="O276" s="160"/>
      <c r="P276" s="160"/>
      <c r="Q276" s="160"/>
      <c r="R276" s="160"/>
      <c r="S276" s="160"/>
      <c r="T276" s="166"/>
      <c r="AT276" s="167" t="s">
        <v>149</v>
      </c>
      <c r="AU276" s="167" t="s">
        <v>81</v>
      </c>
      <c r="AV276" s="167" t="s">
        <v>81</v>
      </c>
      <c r="AW276" s="167" t="s">
        <v>115</v>
      </c>
      <c r="AX276" s="167" t="s">
        <v>20</v>
      </c>
      <c r="AY276" s="167" t="s">
        <v>137</v>
      </c>
    </row>
    <row r="277" spans="2:65" s="6" customFormat="1" ht="15.75" customHeight="1">
      <c r="B277" s="23"/>
      <c r="C277" s="145" t="s">
        <v>694</v>
      </c>
      <c r="D277" s="145" t="s">
        <v>140</v>
      </c>
      <c r="E277" s="146" t="s">
        <v>461</v>
      </c>
      <c r="F277" s="147" t="s">
        <v>462</v>
      </c>
      <c r="G277" s="148" t="s">
        <v>326</v>
      </c>
      <c r="H277" s="149">
        <v>508.17</v>
      </c>
      <c r="I277" s="150"/>
      <c r="J277" s="151">
        <f>ROUND($I$277*$H$277,2)</f>
        <v>0</v>
      </c>
      <c r="K277" s="147" t="s">
        <v>144</v>
      </c>
      <c r="L277" s="43"/>
      <c r="M277" s="152"/>
      <c r="N277" s="153" t="s">
        <v>44</v>
      </c>
      <c r="O277" s="24"/>
      <c r="P277" s="24"/>
      <c r="Q277" s="154">
        <v>0</v>
      </c>
      <c r="R277" s="154">
        <f>$Q$277*$H$277</f>
        <v>0</v>
      </c>
      <c r="S277" s="154">
        <v>0</v>
      </c>
      <c r="T277" s="155">
        <f>$S$277*$H$277</f>
        <v>0</v>
      </c>
      <c r="AR277" s="89" t="s">
        <v>162</v>
      </c>
      <c r="AT277" s="89" t="s">
        <v>140</v>
      </c>
      <c r="AU277" s="89" t="s">
        <v>81</v>
      </c>
      <c r="AY277" s="6" t="s">
        <v>137</v>
      </c>
      <c r="BE277" s="156">
        <f>IF($N$277="základní",$J$277,0)</f>
        <v>0</v>
      </c>
      <c r="BF277" s="156">
        <f>IF($N$277="snížená",$J$277,0)</f>
        <v>0</v>
      </c>
      <c r="BG277" s="156">
        <f>IF($N$277="zákl. přenesená",$J$277,0)</f>
        <v>0</v>
      </c>
      <c r="BH277" s="156">
        <f>IF($N$277="sníž. přenesená",$J$277,0)</f>
        <v>0</v>
      </c>
      <c r="BI277" s="156">
        <f>IF($N$277="nulová",$J$277,0)</f>
        <v>0</v>
      </c>
      <c r="BJ277" s="89" t="s">
        <v>20</v>
      </c>
      <c r="BK277" s="156">
        <f>ROUND($I$277*$H$277,2)</f>
        <v>0</v>
      </c>
      <c r="BL277" s="89" t="s">
        <v>162</v>
      </c>
      <c r="BM277" s="89" t="s">
        <v>695</v>
      </c>
    </row>
    <row r="278" spans="2:47" s="6" customFormat="1" ht="16.5" customHeight="1">
      <c r="B278" s="23"/>
      <c r="C278" s="24"/>
      <c r="D278" s="157" t="s">
        <v>147</v>
      </c>
      <c r="E278" s="24"/>
      <c r="F278" s="158" t="s">
        <v>464</v>
      </c>
      <c r="G278" s="24"/>
      <c r="H278" s="24"/>
      <c r="J278" s="24"/>
      <c r="K278" s="24"/>
      <c r="L278" s="43"/>
      <c r="M278" s="56"/>
      <c r="N278" s="24"/>
      <c r="O278" s="24"/>
      <c r="P278" s="24"/>
      <c r="Q278" s="24"/>
      <c r="R278" s="24"/>
      <c r="S278" s="24"/>
      <c r="T278" s="57"/>
      <c r="AT278" s="6" t="s">
        <v>147</v>
      </c>
      <c r="AU278" s="6" t="s">
        <v>81</v>
      </c>
    </row>
    <row r="279" spans="2:63" s="132" customFormat="1" ht="30.75" customHeight="1">
      <c r="B279" s="133"/>
      <c r="C279" s="134"/>
      <c r="D279" s="134" t="s">
        <v>72</v>
      </c>
      <c r="E279" s="143" t="s">
        <v>467</v>
      </c>
      <c r="F279" s="143" t="s">
        <v>468</v>
      </c>
      <c r="G279" s="134"/>
      <c r="H279" s="134"/>
      <c r="J279" s="144">
        <f>$BK$279</f>
        <v>0</v>
      </c>
      <c r="K279" s="134"/>
      <c r="L279" s="137"/>
      <c r="M279" s="138"/>
      <c r="N279" s="134"/>
      <c r="O279" s="134"/>
      <c r="P279" s="139">
        <f>SUM($P$280:$P$281)</f>
        <v>0</v>
      </c>
      <c r="Q279" s="134"/>
      <c r="R279" s="139">
        <f>SUM($R$280:$R$281)</f>
        <v>0</v>
      </c>
      <c r="S279" s="134"/>
      <c r="T279" s="140">
        <f>SUM($T$280:$T$281)</f>
        <v>0</v>
      </c>
      <c r="AR279" s="141" t="s">
        <v>20</v>
      </c>
      <c r="AT279" s="141" t="s">
        <v>72</v>
      </c>
      <c r="AU279" s="141" t="s">
        <v>20</v>
      </c>
      <c r="AY279" s="141" t="s">
        <v>137</v>
      </c>
      <c r="BK279" s="142">
        <f>SUM($BK$280:$BK$281)</f>
        <v>0</v>
      </c>
    </row>
    <row r="280" spans="2:65" s="6" customFormat="1" ht="15.75" customHeight="1">
      <c r="B280" s="23"/>
      <c r="C280" s="145" t="s">
        <v>696</v>
      </c>
      <c r="D280" s="145" t="s">
        <v>140</v>
      </c>
      <c r="E280" s="146" t="s">
        <v>697</v>
      </c>
      <c r="F280" s="147" t="s">
        <v>698</v>
      </c>
      <c r="G280" s="148" t="s">
        <v>326</v>
      </c>
      <c r="H280" s="149">
        <v>357.717</v>
      </c>
      <c r="I280" s="150"/>
      <c r="J280" s="151">
        <f>ROUND($I$280*$H$280,2)</f>
        <v>0</v>
      </c>
      <c r="K280" s="147" t="s">
        <v>144</v>
      </c>
      <c r="L280" s="43"/>
      <c r="M280" s="152"/>
      <c r="N280" s="153" t="s">
        <v>44</v>
      </c>
      <c r="O280" s="24"/>
      <c r="P280" s="24"/>
      <c r="Q280" s="154">
        <v>0</v>
      </c>
      <c r="R280" s="154">
        <f>$Q$280*$H$280</f>
        <v>0</v>
      </c>
      <c r="S280" s="154">
        <v>0</v>
      </c>
      <c r="T280" s="155">
        <f>$S$280*$H$280</f>
        <v>0</v>
      </c>
      <c r="AR280" s="89" t="s">
        <v>162</v>
      </c>
      <c r="AT280" s="89" t="s">
        <v>140</v>
      </c>
      <c r="AU280" s="89" t="s">
        <v>81</v>
      </c>
      <c r="AY280" s="6" t="s">
        <v>137</v>
      </c>
      <c r="BE280" s="156">
        <f>IF($N$280="základní",$J$280,0)</f>
        <v>0</v>
      </c>
      <c r="BF280" s="156">
        <f>IF($N$280="snížená",$J$280,0)</f>
        <v>0</v>
      </c>
      <c r="BG280" s="156">
        <f>IF($N$280="zákl. přenesená",$J$280,0)</f>
        <v>0</v>
      </c>
      <c r="BH280" s="156">
        <f>IF($N$280="sníž. přenesená",$J$280,0)</f>
        <v>0</v>
      </c>
      <c r="BI280" s="156">
        <f>IF($N$280="nulová",$J$280,0)</f>
        <v>0</v>
      </c>
      <c r="BJ280" s="89" t="s">
        <v>20</v>
      </c>
      <c r="BK280" s="156">
        <f>ROUND($I$280*$H$280,2)</f>
        <v>0</v>
      </c>
      <c r="BL280" s="89" t="s">
        <v>162</v>
      </c>
      <c r="BM280" s="89" t="s">
        <v>699</v>
      </c>
    </row>
    <row r="281" spans="2:47" s="6" customFormat="1" ht="16.5" customHeight="1">
      <c r="B281" s="23"/>
      <c r="C281" s="24"/>
      <c r="D281" s="157" t="s">
        <v>147</v>
      </c>
      <c r="E281" s="24"/>
      <c r="F281" s="158" t="s">
        <v>700</v>
      </c>
      <c r="G281" s="24"/>
      <c r="H281" s="24"/>
      <c r="J281" s="24"/>
      <c r="K281" s="24"/>
      <c r="L281" s="43"/>
      <c r="M281" s="56"/>
      <c r="N281" s="24"/>
      <c r="O281" s="24"/>
      <c r="P281" s="24"/>
      <c r="Q281" s="24"/>
      <c r="R281" s="24"/>
      <c r="S281" s="24"/>
      <c r="T281" s="57"/>
      <c r="AT281" s="6" t="s">
        <v>147</v>
      </c>
      <c r="AU281" s="6" t="s">
        <v>81</v>
      </c>
    </row>
    <row r="282" spans="2:63" s="132" customFormat="1" ht="37.5" customHeight="1">
      <c r="B282" s="133"/>
      <c r="C282" s="134"/>
      <c r="D282" s="134" t="s">
        <v>72</v>
      </c>
      <c r="E282" s="135" t="s">
        <v>701</v>
      </c>
      <c r="F282" s="135" t="s">
        <v>702</v>
      </c>
      <c r="G282" s="134"/>
      <c r="H282" s="134"/>
      <c r="J282" s="136">
        <f>$BK$282</f>
        <v>0</v>
      </c>
      <c r="K282" s="134"/>
      <c r="L282" s="137"/>
      <c r="M282" s="138"/>
      <c r="N282" s="134"/>
      <c r="O282" s="134"/>
      <c r="P282" s="139">
        <f>$P$283</f>
        <v>0</v>
      </c>
      <c r="Q282" s="134"/>
      <c r="R282" s="139">
        <f>$R$283</f>
        <v>0.004602</v>
      </c>
      <c r="S282" s="134"/>
      <c r="T282" s="140">
        <f>$T$283</f>
        <v>0</v>
      </c>
      <c r="AR282" s="141" t="s">
        <v>81</v>
      </c>
      <c r="AT282" s="141" t="s">
        <v>72</v>
      </c>
      <c r="AU282" s="141" t="s">
        <v>73</v>
      </c>
      <c r="AY282" s="141" t="s">
        <v>137</v>
      </c>
      <c r="BK282" s="142">
        <f>$BK$283</f>
        <v>0</v>
      </c>
    </row>
    <row r="283" spans="2:63" s="132" customFormat="1" ht="21" customHeight="1">
      <c r="B283" s="133"/>
      <c r="C283" s="134"/>
      <c r="D283" s="134" t="s">
        <v>72</v>
      </c>
      <c r="E283" s="143" t="s">
        <v>703</v>
      </c>
      <c r="F283" s="143" t="s">
        <v>704</v>
      </c>
      <c r="G283" s="134"/>
      <c r="H283" s="134"/>
      <c r="J283" s="144">
        <f>$BK$283</f>
        <v>0</v>
      </c>
      <c r="K283" s="134"/>
      <c r="L283" s="137"/>
      <c r="M283" s="138"/>
      <c r="N283" s="134"/>
      <c r="O283" s="134"/>
      <c r="P283" s="139">
        <f>SUM($P$284:$P$286)</f>
        <v>0</v>
      </c>
      <c r="Q283" s="134"/>
      <c r="R283" s="139">
        <f>SUM($R$284:$R$286)</f>
        <v>0.004602</v>
      </c>
      <c r="S283" s="134"/>
      <c r="T283" s="140">
        <f>SUM($T$284:$T$286)</f>
        <v>0</v>
      </c>
      <c r="AR283" s="141" t="s">
        <v>81</v>
      </c>
      <c r="AT283" s="141" t="s">
        <v>72</v>
      </c>
      <c r="AU283" s="141" t="s">
        <v>20</v>
      </c>
      <c r="AY283" s="141" t="s">
        <v>137</v>
      </c>
      <c r="BK283" s="142">
        <f>SUM($BK$284:$BK$286)</f>
        <v>0</v>
      </c>
    </row>
    <row r="284" spans="2:65" s="6" customFormat="1" ht="15.75" customHeight="1">
      <c r="B284" s="23"/>
      <c r="C284" s="145" t="s">
        <v>705</v>
      </c>
      <c r="D284" s="145" t="s">
        <v>140</v>
      </c>
      <c r="E284" s="146" t="s">
        <v>706</v>
      </c>
      <c r="F284" s="147" t="s">
        <v>707</v>
      </c>
      <c r="G284" s="148" t="s">
        <v>205</v>
      </c>
      <c r="H284" s="149">
        <v>7.8</v>
      </c>
      <c r="I284" s="150"/>
      <c r="J284" s="151">
        <f>ROUND($I$284*$H$284,2)</f>
        <v>0</v>
      </c>
      <c r="K284" s="147" t="s">
        <v>144</v>
      </c>
      <c r="L284" s="43"/>
      <c r="M284" s="152"/>
      <c r="N284" s="153" t="s">
        <v>44</v>
      </c>
      <c r="O284" s="24"/>
      <c r="P284" s="24"/>
      <c r="Q284" s="154">
        <v>0.00059</v>
      </c>
      <c r="R284" s="154">
        <f>$Q$284*$H$284</f>
        <v>0.004602</v>
      </c>
      <c r="S284" s="154">
        <v>0</v>
      </c>
      <c r="T284" s="155">
        <f>$S$284*$H$284</f>
        <v>0</v>
      </c>
      <c r="AR284" s="89" t="s">
        <v>294</v>
      </c>
      <c r="AT284" s="89" t="s">
        <v>140</v>
      </c>
      <c r="AU284" s="89" t="s">
        <v>81</v>
      </c>
      <c r="AY284" s="6" t="s">
        <v>137</v>
      </c>
      <c r="BE284" s="156">
        <f>IF($N$284="základní",$J$284,0)</f>
        <v>0</v>
      </c>
      <c r="BF284" s="156">
        <f>IF($N$284="snížená",$J$284,0)</f>
        <v>0</v>
      </c>
      <c r="BG284" s="156">
        <f>IF($N$284="zákl. přenesená",$J$284,0)</f>
        <v>0</v>
      </c>
      <c r="BH284" s="156">
        <f>IF($N$284="sníž. přenesená",$J$284,0)</f>
        <v>0</v>
      </c>
      <c r="BI284" s="156">
        <f>IF($N$284="nulová",$J$284,0)</f>
        <v>0</v>
      </c>
      <c r="BJ284" s="89" t="s">
        <v>20</v>
      </c>
      <c r="BK284" s="156">
        <f>ROUND($I$284*$H$284,2)</f>
        <v>0</v>
      </c>
      <c r="BL284" s="89" t="s">
        <v>294</v>
      </c>
      <c r="BM284" s="89" t="s">
        <v>708</v>
      </c>
    </row>
    <row r="285" spans="2:47" s="6" customFormat="1" ht="16.5" customHeight="1">
      <c r="B285" s="23"/>
      <c r="C285" s="24"/>
      <c r="D285" s="157" t="s">
        <v>147</v>
      </c>
      <c r="E285" s="24"/>
      <c r="F285" s="158" t="s">
        <v>709</v>
      </c>
      <c r="G285" s="24"/>
      <c r="H285" s="24"/>
      <c r="J285" s="24"/>
      <c r="K285" s="24"/>
      <c r="L285" s="43"/>
      <c r="M285" s="56"/>
      <c r="N285" s="24"/>
      <c r="O285" s="24"/>
      <c r="P285" s="24"/>
      <c r="Q285" s="24"/>
      <c r="R285" s="24"/>
      <c r="S285" s="24"/>
      <c r="T285" s="57"/>
      <c r="AT285" s="6" t="s">
        <v>147</v>
      </c>
      <c r="AU285" s="6" t="s">
        <v>81</v>
      </c>
    </row>
    <row r="286" spans="2:51" s="6" customFormat="1" ht="15.75" customHeight="1">
      <c r="B286" s="159"/>
      <c r="C286" s="160"/>
      <c r="D286" s="161" t="s">
        <v>149</v>
      </c>
      <c r="E286" s="160"/>
      <c r="F286" s="162" t="s">
        <v>710</v>
      </c>
      <c r="G286" s="160"/>
      <c r="H286" s="163">
        <v>7.8</v>
      </c>
      <c r="J286" s="160"/>
      <c r="K286" s="160"/>
      <c r="L286" s="164"/>
      <c r="M286" s="168"/>
      <c r="N286" s="169"/>
      <c r="O286" s="169"/>
      <c r="P286" s="169"/>
      <c r="Q286" s="169"/>
      <c r="R286" s="169"/>
      <c r="S286" s="169"/>
      <c r="T286" s="170"/>
      <c r="AT286" s="167" t="s">
        <v>149</v>
      </c>
      <c r="AU286" s="167" t="s">
        <v>81</v>
      </c>
      <c r="AV286" s="167" t="s">
        <v>81</v>
      </c>
      <c r="AW286" s="167" t="s">
        <v>115</v>
      </c>
      <c r="AX286" s="167" t="s">
        <v>20</v>
      </c>
      <c r="AY286" s="167" t="s">
        <v>137</v>
      </c>
    </row>
    <row r="287" spans="2:12" s="6" customFormat="1" ht="7.5" customHeight="1">
      <c r="B287" s="38"/>
      <c r="C287" s="39"/>
      <c r="D287" s="39"/>
      <c r="E287" s="39"/>
      <c r="F287" s="39"/>
      <c r="G287" s="39"/>
      <c r="H287" s="39"/>
      <c r="I287" s="101"/>
      <c r="J287" s="39"/>
      <c r="K287" s="39"/>
      <c r="L287" s="43"/>
    </row>
    <row r="288" s="2" customFormat="1" ht="14.25" customHeight="1"/>
  </sheetData>
  <sheetProtection password="CC35" sheet="1" objects="1" scenarios="1" formatColumns="0" formatRows="0" sort="0" autoFilter="0"/>
  <autoFilter ref="C86:K86"/>
  <mergeCells count="9">
    <mergeCell ref="E79:H79"/>
    <mergeCell ref="G1:H1"/>
    <mergeCell ref="L2:V2"/>
    <mergeCell ref="E7:H7"/>
    <mergeCell ref="E9:H9"/>
    <mergeCell ref="E24:H24"/>
    <mergeCell ref="E45:H45"/>
    <mergeCell ref="E47:H47"/>
    <mergeCell ref="E77:H7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2"/>
      <c r="C1" s="242"/>
      <c r="D1" s="241" t="s">
        <v>1</v>
      </c>
      <c r="E1" s="242"/>
      <c r="F1" s="243" t="s">
        <v>1257</v>
      </c>
      <c r="G1" s="248" t="s">
        <v>1258</v>
      </c>
      <c r="H1" s="248"/>
      <c r="I1" s="242"/>
      <c r="J1" s="243" t="s">
        <v>1259</v>
      </c>
      <c r="K1" s="241" t="s">
        <v>106</v>
      </c>
      <c r="L1" s="243" t="s">
        <v>1260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6"/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2" t="s">
        <v>90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81</v>
      </c>
    </row>
    <row r="4" spans="2:46" s="2" customFormat="1" ht="37.5" customHeight="1">
      <c r="B4" s="10"/>
      <c r="C4" s="11"/>
      <c r="D4" s="12" t="s">
        <v>107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7" t="str">
        <f>'Rekapitulace stavby'!$K$6</f>
        <v>Revitalizace horní části Vratislavova náměstí v Novém Městě na Moravě</v>
      </c>
      <c r="F7" s="205"/>
      <c r="G7" s="205"/>
      <c r="H7" s="205"/>
      <c r="J7" s="11"/>
      <c r="K7" s="13"/>
    </row>
    <row r="8" spans="2:11" s="6" customFormat="1" ht="15.75" customHeight="1">
      <c r="B8" s="23"/>
      <c r="C8" s="24"/>
      <c r="D8" s="19" t="s">
        <v>108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20" t="s">
        <v>711</v>
      </c>
      <c r="F9" s="212"/>
      <c r="G9" s="212"/>
      <c r="H9" s="21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110</v>
      </c>
      <c r="G12" s="24"/>
      <c r="H12" s="24"/>
      <c r="I12" s="88" t="s">
        <v>23</v>
      </c>
      <c r="J12" s="52" t="str">
        <f>'Rekapitulace stavby'!$AN$8</f>
        <v>06.03.2014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 t="str">
        <f>IF('Rekapitulace stavby'!$AN$10="","",'Rekapitulace stavby'!$AN$10)</f>
        <v>00294900</v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Město Nové Město na Moravě</v>
      </c>
      <c r="F15" s="24"/>
      <c r="G15" s="24"/>
      <c r="H15" s="24"/>
      <c r="I15" s="88" t="s">
        <v>31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32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34</v>
      </c>
      <c r="E20" s="24"/>
      <c r="F20" s="24"/>
      <c r="G20" s="24"/>
      <c r="H20" s="24"/>
      <c r="I20" s="88" t="s">
        <v>28</v>
      </c>
      <c r="J20" s="17" t="str">
        <f>IF('Rekapitulace stavby'!$AN$16="","",'Rekapitulace stavby'!$AN$16)</f>
        <v>87669455</v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Ing. Šárka Vrbová</v>
      </c>
      <c r="F21" s="24"/>
      <c r="G21" s="24"/>
      <c r="H21" s="24"/>
      <c r="I21" s="88" t="s">
        <v>31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38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8"/>
      <c r="F24" s="238"/>
      <c r="G24" s="238"/>
      <c r="H24" s="238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39</v>
      </c>
      <c r="E27" s="24"/>
      <c r="F27" s="24"/>
      <c r="G27" s="24"/>
      <c r="H27" s="24"/>
      <c r="J27" s="67">
        <f>ROUND($J$84,2)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41</v>
      </c>
      <c r="G29" s="24"/>
      <c r="H29" s="24"/>
      <c r="I29" s="95" t="s">
        <v>40</v>
      </c>
      <c r="J29" s="28" t="s">
        <v>42</v>
      </c>
      <c r="K29" s="27"/>
    </row>
    <row r="30" spans="2:11" s="6" customFormat="1" ht="15" customHeight="1">
      <c r="B30" s="23"/>
      <c r="C30" s="24"/>
      <c r="D30" s="30" t="s">
        <v>43</v>
      </c>
      <c r="E30" s="30" t="s">
        <v>44</v>
      </c>
      <c r="F30" s="96">
        <f>ROUND(SUM($BE$84:$BE$172),2)</f>
        <v>0</v>
      </c>
      <c r="G30" s="24"/>
      <c r="H30" s="24"/>
      <c r="I30" s="97">
        <v>0.21</v>
      </c>
      <c r="J30" s="96">
        <f>ROUND(SUM($BE$84:$BE$172)*$I$30,2)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45</v>
      </c>
      <c r="F31" s="96">
        <f>ROUND(SUM($BF$84:$BF$172),2)</f>
        <v>0</v>
      </c>
      <c r="G31" s="24"/>
      <c r="H31" s="24"/>
      <c r="I31" s="97">
        <v>0.15</v>
      </c>
      <c r="J31" s="96">
        <f>ROUND(SUM($BF$84:$BF$172)*$I$31,2)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46</v>
      </c>
      <c r="F32" s="96">
        <f>ROUND(SUM($BG$84:$BG$172),2)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47</v>
      </c>
      <c r="F33" s="96">
        <f>ROUND(SUM($BH$84:$BH$172),2)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48</v>
      </c>
      <c r="F34" s="96">
        <f>ROUND(SUM($BI$84:$BI$172),2)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49</v>
      </c>
      <c r="E36" s="34"/>
      <c r="F36" s="34"/>
      <c r="G36" s="98" t="s">
        <v>50</v>
      </c>
      <c r="H36" s="35" t="s">
        <v>51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111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7" t="str">
        <f>$E$7</f>
        <v>Revitalizace horní části Vratislavova náměstí v Novém Městě na Moravě</v>
      </c>
      <c r="F45" s="212"/>
      <c r="G45" s="212"/>
      <c r="H45" s="212"/>
      <c r="J45" s="24"/>
      <c r="K45" s="27"/>
    </row>
    <row r="46" spans="2:11" s="6" customFormat="1" ht="15" customHeight="1">
      <c r="B46" s="23"/>
      <c r="C46" s="19" t="s">
        <v>108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20" t="str">
        <f>$E$9</f>
        <v>SO 401 - Veřejné osvětlení</v>
      </c>
      <c r="F47" s="212"/>
      <c r="G47" s="212"/>
      <c r="H47" s="21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 </v>
      </c>
      <c r="G49" s="24"/>
      <c r="H49" s="24"/>
      <c r="I49" s="88" t="s">
        <v>23</v>
      </c>
      <c r="J49" s="52" t="str">
        <f>IF($J$12="","",$J$12)</f>
        <v>06.03.2014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Město Nové Město na Moravě</v>
      </c>
      <c r="G51" s="24"/>
      <c r="H51" s="24"/>
      <c r="I51" s="88" t="s">
        <v>34</v>
      </c>
      <c r="J51" s="17" t="str">
        <f>$E$21</f>
        <v>Ing. Šárka Vrbová</v>
      </c>
      <c r="K51" s="27"/>
    </row>
    <row r="52" spans="2:11" s="6" customFormat="1" ht="15" customHeight="1">
      <c r="B52" s="23"/>
      <c r="C52" s="19" t="s">
        <v>32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112</v>
      </c>
      <c r="D54" s="32"/>
      <c r="E54" s="32"/>
      <c r="F54" s="32"/>
      <c r="G54" s="32"/>
      <c r="H54" s="32"/>
      <c r="I54" s="106"/>
      <c r="J54" s="107" t="s">
        <v>113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114</v>
      </c>
      <c r="D56" s="24"/>
      <c r="E56" s="24"/>
      <c r="F56" s="24"/>
      <c r="G56" s="24"/>
      <c r="H56" s="24"/>
      <c r="J56" s="67">
        <f>ROUND($J$84,2)</f>
        <v>0</v>
      </c>
      <c r="K56" s="27"/>
      <c r="AU56" s="6" t="s">
        <v>115</v>
      </c>
    </row>
    <row r="57" spans="2:11" s="73" customFormat="1" ht="25.5" customHeight="1">
      <c r="B57" s="108"/>
      <c r="C57" s="109"/>
      <c r="D57" s="110" t="s">
        <v>477</v>
      </c>
      <c r="E57" s="110"/>
      <c r="F57" s="110"/>
      <c r="G57" s="110"/>
      <c r="H57" s="110"/>
      <c r="I57" s="111"/>
      <c r="J57" s="112">
        <f>ROUND($J$85,2)</f>
        <v>0</v>
      </c>
      <c r="K57" s="113"/>
    </row>
    <row r="58" spans="2:11" s="114" customFormat="1" ht="21" customHeight="1">
      <c r="B58" s="115"/>
      <c r="C58" s="116"/>
      <c r="D58" s="117" t="s">
        <v>712</v>
      </c>
      <c r="E58" s="117"/>
      <c r="F58" s="117"/>
      <c r="G58" s="117"/>
      <c r="H58" s="117"/>
      <c r="I58" s="118"/>
      <c r="J58" s="119">
        <f>ROUND($J$86,2)</f>
        <v>0</v>
      </c>
      <c r="K58" s="120"/>
    </row>
    <row r="59" spans="2:11" s="114" customFormat="1" ht="21" customHeight="1">
      <c r="B59" s="115"/>
      <c r="C59" s="116"/>
      <c r="D59" s="117" t="s">
        <v>713</v>
      </c>
      <c r="E59" s="117"/>
      <c r="F59" s="117"/>
      <c r="G59" s="117"/>
      <c r="H59" s="117"/>
      <c r="I59" s="118"/>
      <c r="J59" s="119">
        <f>ROUND($J$90,2)</f>
        <v>0</v>
      </c>
      <c r="K59" s="120"/>
    </row>
    <row r="60" spans="2:11" s="114" customFormat="1" ht="21" customHeight="1">
      <c r="B60" s="115"/>
      <c r="C60" s="116"/>
      <c r="D60" s="117" t="s">
        <v>714</v>
      </c>
      <c r="E60" s="117"/>
      <c r="F60" s="117"/>
      <c r="G60" s="117"/>
      <c r="H60" s="117"/>
      <c r="I60" s="118"/>
      <c r="J60" s="119">
        <f>ROUND($J$102,2)</f>
        <v>0</v>
      </c>
      <c r="K60" s="120"/>
    </row>
    <row r="61" spans="2:11" s="114" customFormat="1" ht="21" customHeight="1">
      <c r="B61" s="115"/>
      <c r="C61" s="116"/>
      <c r="D61" s="117" t="s">
        <v>715</v>
      </c>
      <c r="E61" s="117"/>
      <c r="F61" s="117"/>
      <c r="G61" s="117"/>
      <c r="H61" s="117"/>
      <c r="I61" s="118"/>
      <c r="J61" s="119">
        <f>ROUND($J$108,2)</f>
        <v>0</v>
      </c>
      <c r="K61" s="120"/>
    </row>
    <row r="62" spans="2:11" s="114" customFormat="1" ht="21" customHeight="1">
      <c r="B62" s="115"/>
      <c r="C62" s="116"/>
      <c r="D62" s="117" t="s">
        <v>716</v>
      </c>
      <c r="E62" s="117"/>
      <c r="F62" s="117"/>
      <c r="G62" s="117"/>
      <c r="H62" s="117"/>
      <c r="I62" s="118"/>
      <c r="J62" s="119">
        <f>ROUND($J$131,2)</f>
        <v>0</v>
      </c>
      <c r="K62" s="120"/>
    </row>
    <row r="63" spans="2:11" s="73" customFormat="1" ht="25.5" customHeight="1">
      <c r="B63" s="108"/>
      <c r="C63" s="109"/>
      <c r="D63" s="110" t="s">
        <v>717</v>
      </c>
      <c r="E63" s="110"/>
      <c r="F63" s="110"/>
      <c r="G63" s="110"/>
      <c r="H63" s="110"/>
      <c r="I63" s="111"/>
      <c r="J63" s="112">
        <f>ROUND($J$136,2)</f>
        <v>0</v>
      </c>
      <c r="K63" s="113"/>
    </row>
    <row r="64" spans="2:11" s="114" customFormat="1" ht="21" customHeight="1">
      <c r="B64" s="115"/>
      <c r="C64" s="116"/>
      <c r="D64" s="117" t="s">
        <v>718</v>
      </c>
      <c r="E64" s="117"/>
      <c r="F64" s="117"/>
      <c r="G64" s="117"/>
      <c r="H64" s="117"/>
      <c r="I64" s="118"/>
      <c r="J64" s="119">
        <f>ROUND($J$137,2)</f>
        <v>0</v>
      </c>
      <c r="K64" s="120"/>
    </row>
    <row r="65" spans="2:11" s="6" customFormat="1" ht="22.5" customHeight="1">
      <c r="B65" s="23"/>
      <c r="C65" s="24"/>
      <c r="D65" s="24"/>
      <c r="E65" s="24"/>
      <c r="F65" s="24"/>
      <c r="G65" s="24"/>
      <c r="H65" s="24"/>
      <c r="J65" s="24"/>
      <c r="K65" s="27"/>
    </row>
    <row r="66" spans="2:11" s="6" customFormat="1" ht="7.5" customHeight="1">
      <c r="B66" s="38"/>
      <c r="C66" s="39"/>
      <c r="D66" s="39"/>
      <c r="E66" s="39"/>
      <c r="F66" s="39"/>
      <c r="G66" s="39"/>
      <c r="H66" s="39"/>
      <c r="I66" s="101"/>
      <c r="J66" s="39"/>
      <c r="K66" s="40"/>
    </row>
    <row r="70" spans="2:12" s="6" customFormat="1" ht="7.5" customHeight="1">
      <c r="B70" s="41"/>
      <c r="C70" s="42"/>
      <c r="D70" s="42"/>
      <c r="E70" s="42"/>
      <c r="F70" s="42"/>
      <c r="G70" s="42"/>
      <c r="H70" s="42"/>
      <c r="I70" s="103"/>
      <c r="J70" s="42"/>
      <c r="K70" s="42"/>
      <c r="L70" s="43"/>
    </row>
    <row r="71" spans="2:12" s="6" customFormat="1" ht="37.5" customHeight="1">
      <c r="B71" s="23"/>
      <c r="C71" s="12" t="s">
        <v>119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5" customHeight="1">
      <c r="B73" s="23"/>
      <c r="C73" s="19" t="s">
        <v>15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16.5" customHeight="1">
      <c r="B74" s="23"/>
      <c r="C74" s="24"/>
      <c r="D74" s="24"/>
      <c r="E74" s="237" t="str">
        <f>$E$7</f>
        <v>Revitalizace horní části Vratislavova náměstí v Novém Městě na Moravě</v>
      </c>
      <c r="F74" s="212"/>
      <c r="G74" s="212"/>
      <c r="H74" s="212"/>
      <c r="J74" s="24"/>
      <c r="K74" s="24"/>
      <c r="L74" s="43"/>
    </row>
    <row r="75" spans="2:12" s="6" customFormat="1" ht="15" customHeight="1">
      <c r="B75" s="23"/>
      <c r="C75" s="19" t="s">
        <v>108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9.5" customHeight="1">
      <c r="B76" s="23"/>
      <c r="C76" s="24"/>
      <c r="D76" s="24"/>
      <c r="E76" s="220" t="str">
        <f>$E$9</f>
        <v>SO 401 - Veřejné osvětlení</v>
      </c>
      <c r="F76" s="212"/>
      <c r="G76" s="212"/>
      <c r="H76" s="212"/>
      <c r="J76" s="24"/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8.75" customHeight="1">
      <c r="B78" s="23"/>
      <c r="C78" s="19" t="s">
        <v>21</v>
      </c>
      <c r="D78" s="24"/>
      <c r="E78" s="24"/>
      <c r="F78" s="17" t="str">
        <f>$F$12</f>
        <v> </v>
      </c>
      <c r="G78" s="24"/>
      <c r="H78" s="24"/>
      <c r="I78" s="88" t="s">
        <v>23</v>
      </c>
      <c r="J78" s="52" t="str">
        <f>IF($J$12="","",$J$12)</f>
        <v>06.03.2014</v>
      </c>
      <c r="K78" s="24"/>
      <c r="L78" s="43"/>
    </row>
    <row r="79" spans="2:12" s="6" customFormat="1" ht="7.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5.75" customHeight="1">
      <c r="B80" s="23"/>
      <c r="C80" s="19" t="s">
        <v>27</v>
      </c>
      <c r="D80" s="24"/>
      <c r="E80" s="24"/>
      <c r="F80" s="17" t="str">
        <f>$E$15</f>
        <v>Město Nové Město na Moravě</v>
      </c>
      <c r="G80" s="24"/>
      <c r="H80" s="24"/>
      <c r="I80" s="88" t="s">
        <v>34</v>
      </c>
      <c r="J80" s="17" t="str">
        <f>$E$21</f>
        <v>Ing. Šárka Vrbová</v>
      </c>
      <c r="K80" s="24"/>
      <c r="L80" s="43"/>
    </row>
    <row r="81" spans="2:12" s="6" customFormat="1" ht="15" customHeight="1">
      <c r="B81" s="23"/>
      <c r="C81" s="19" t="s">
        <v>32</v>
      </c>
      <c r="D81" s="24"/>
      <c r="E81" s="24"/>
      <c r="F81" s="17">
        <f>IF($E$18="","",$E$18)</f>
      </c>
      <c r="G81" s="24"/>
      <c r="H81" s="24"/>
      <c r="J81" s="24"/>
      <c r="K81" s="24"/>
      <c r="L81" s="43"/>
    </row>
    <row r="82" spans="2:12" s="6" customFormat="1" ht="11.25" customHeight="1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20" s="121" customFormat="1" ht="30" customHeight="1">
      <c r="B83" s="122"/>
      <c r="C83" s="123" t="s">
        <v>120</v>
      </c>
      <c r="D83" s="124" t="s">
        <v>58</v>
      </c>
      <c r="E83" s="124" t="s">
        <v>54</v>
      </c>
      <c r="F83" s="124" t="s">
        <v>121</v>
      </c>
      <c r="G83" s="124" t="s">
        <v>122</v>
      </c>
      <c r="H83" s="124" t="s">
        <v>123</v>
      </c>
      <c r="I83" s="125" t="s">
        <v>124</v>
      </c>
      <c r="J83" s="124" t="s">
        <v>125</v>
      </c>
      <c r="K83" s="126" t="s">
        <v>126</v>
      </c>
      <c r="L83" s="127"/>
      <c r="M83" s="59" t="s">
        <v>127</v>
      </c>
      <c r="N83" s="60" t="s">
        <v>43</v>
      </c>
      <c r="O83" s="60" t="s">
        <v>128</v>
      </c>
      <c r="P83" s="60" t="s">
        <v>129</v>
      </c>
      <c r="Q83" s="60" t="s">
        <v>130</v>
      </c>
      <c r="R83" s="60" t="s">
        <v>131</v>
      </c>
      <c r="S83" s="60" t="s">
        <v>132</v>
      </c>
      <c r="T83" s="61" t="s">
        <v>133</v>
      </c>
    </row>
    <row r="84" spans="2:63" s="6" customFormat="1" ht="30" customHeight="1">
      <c r="B84" s="23"/>
      <c r="C84" s="66" t="s">
        <v>114</v>
      </c>
      <c r="D84" s="24"/>
      <c r="E84" s="24"/>
      <c r="F84" s="24"/>
      <c r="G84" s="24"/>
      <c r="H84" s="24"/>
      <c r="J84" s="128">
        <f>$BK$84</f>
        <v>0</v>
      </c>
      <c r="K84" s="24"/>
      <c r="L84" s="43"/>
      <c r="M84" s="63"/>
      <c r="N84" s="64"/>
      <c r="O84" s="64"/>
      <c r="P84" s="129">
        <f>$P$85+$P$136</f>
        <v>0</v>
      </c>
      <c r="Q84" s="64"/>
      <c r="R84" s="129">
        <f>$R$85+$R$136</f>
        <v>84.81223600000001</v>
      </c>
      <c r="S84" s="64"/>
      <c r="T84" s="130">
        <f>$T$85+$T$136</f>
        <v>0</v>
      </c>
      <c r="AT84" s="6" t="s">
        <v>72</v>
      </c>
      <c r="AU84" s="6" t="s">
        <v>115</v>
      </c>
      <c r="BK84" s="131">
        <f>$BK$85+$BK$136</f>
        <v>0</v>
      </c>
    </row>
    <row r="85" spans="2:63" s="132" customFormat="1" ht="37.5" customHeight="1">
      <c r="B85" s="133"/>
      <c r="C85" s="134"/>
      <c r="D85" s="134" t="s">
        <v>72</v>
      </c>
      <c r="E85" s="135" t="s">
        <v>701</v>
      </c>
      <c r="F85" s="135" t="s">
        <v>702</v>
      </c>
      <c r="G85" s="134"/>
      <c r="H85" s="134"/>
      <c r="J85" s="136">
        <f>$BK$85</f>
        <v>0</v>
      </c>
      <c r="K85" s="134"/>
      <c r="L85" s="137"/>
      <c r="M85" s="138"/>
      <c r="N85" s="134"/>
      <c r="O85" s="134"/>
      <c r="P85" s="139">
        <f>$P$86+$P$90+$P$102+$P$108+$P$131</f>
        <v>0</v>
      </c>
      <c r="Q85" s="134"/>
      <c r="R85" s="139">
        <f>$R$86+$R$90+$R$102+$R$108+$R$131</f>
        <v>1.8448200000000001</v>
      </c>
      <c r="S85" s="134"/>
      <c r="T85" s="140">
        <f>$T$86+$T$90+$T$102+$T$108+$T$131</f>
        <v>0</v>
      </c>
      <c r="AR85" s="141" t="s">
        <v>81</v>
      </c>
      <c r="AT85" s="141" t="s">
        <v>72</v>
      </c>
      <c r="AU85" s="141" t="s">
        <v>73</v>
      </c>
      <c r="AY85" s="141" t="s">
        <v>137</v>
      </c>
      <c r="BK85" s="142">
        <f>$BK$86+$BK$90+$BK$102+$BK$108+$BK$131</f>
        <v>0</v>
      </c>
    </row>
    <row r="86" spans="2:63" s="132" customFormat="1" ht="21" customHeight="1">
      <c r="B86" s="133"/>
      <c r="C86" s="134"/>
      <c r="D86" s="134" t="s">
        <v>72</v>
      </c>
      <c r="E86" s="143" t="s">
        <v>719</v>
      </c>
      <c r="F86" s="143" t="s">
        <v>720</v>
      </c>
      <c r="G86" s="134"/>
      <c r="H86" s="134"/>
      <c r="J86" s="144">
        <f>$BK$86</f>
        <v>0</v>
      </c>
      <c r="K86" s="134"/>
      <c r="L86" s="137"/>
      <c r="M86" s="138"/>
      <c r="N86" s="134"/>
      <c r="O86" s="134"/>
      <c r="P86" s="139">
        <f>SUM($P$87:$P$89)</f>
        <v>0</v>
      </c>
      <c r="Q86" s="134"/>
      <c r="R86" s="139">
        <f>SUM($R$87:$R$89)</f>
        <v>0</v>
      </c>
      <c r="S86" s="134"/>
      <c r="T86" s="140">
        <f>SUM($T$87:$T$89)</f>
        <v>0</v>
      </c>
      <c r="AR86" s="141" t="s">
        <v>81</v>
      </c>
      <c r="AT86" s="141" t="s">
        <v>72</v>
      </c>
      <c r="AU86" s="141" t="s">
        <v>20</v>
      </c>
      <c r="AY86" s="141" t="s">
        <v>137</v>
      </c>
      <c r="BK86" s="142">
        <f>SUM($BK$87:$BK$89)</f>
        <v>0</v>
      </c>
    </row>
    <row r="87" spans="2:65" s="6" customFormat="1" ht="15.75" customHeight="1">
      <c r="B87" s="23"/>
      <c r="C87" s="145" t="s">
        <v>20</v>
      </c>
      <c r="D87" s="145" t="s">
        <v>140</v>
      </c>
      <c r="E87" s="146" t="s">
        <v>721</v>
      </c>
      <c r="F87" s="147" t="s">
        <v>722</v>
      </c>
      <c r="G87" s="148" t="s">
        <v>359</v>
      </c>
      <c r="H87" s="149">
        <v>1</v>
      </c>
      <c r="I87" s="150"/>
      <c r="J87" s="151">
        <f>ROUND($I$87*$H$87,2)</f>
        <v>0</v>
      </c>
      <c r="K87" s="147" t="s">
        <v>144</v>
      </c>
      <c r="L87" s="43"/>
      <c r="M87" s="152"/>
      <c r="N87" s="153" t="s">
        <v>44</v>
      </c>
      <c r="O87" s="24"/>
      <c r="P87" s="24"/>
      <c r="Q87" s="154">
        <v>0</v>
      </c>
      <c r="R87" s="154">
        <f>$Q$87*$H$87</f>
        <v>0</v>
      </c>
      <c r="S87" s="154">
        <v>0</v>
      </c>
      <c r="T87" s="155">
        <f>$S$87*$H$87</f>
        <v>0</v>
      </c>
      <c r="AR87" s="89" t="s">
        <v>294</v>
      </c>
      <c r="AT87" s="89" t="s">
        <v>140</v>
      </c>
      <c r="AU87" s="89" t="s">
        <v>81</v>
      </c>
      <c r="AY87" s="6" t="s">
        <v>137</v>
      </c>
      <c r="BE87" s="156">
        <f>IF($N$87="základní",$J$87,0)</f>
        <v>0</v>
      </c>
      <c r="BF87" s="156">
        <f>IF($N$87="snížená",$J$87,0)</f>
        <v>0</v>
      </c>
      <c r="BG87" s="156">
        <f>IF($N$87="zákl. přenesená",$J$87,0)</f>
        <v>0</v>
      </c>
      <c r="BH87" s="156">
        <f>IF($N$87="sníž. přenesená",$J$87,0)</f>
        <v>0</v>
      </c>
      <c r="BI87" s="156">
        <f>IF($N$87="nulová",$J$87,0)</f>
        <v>0</v>
      </c>
      <c r="BJ87" s="89" t="s">
        <v>20</v>
      </c>
      <c r="BK87" s="156">
        <f>ROUND($I$87*$H$87,2)</f>
        <v>0</v>
      </c>
      <c r="BL87" s="89" t="s">
        <v>294</v>
      </c>
      <c r="BM87" s="89" t="s">
        <v>723</v>
      </c>
    </row>
    <row r="88" spans="2:47" s="6" customFormat="1" ht="27" customHeight="1">
      <c r="B88" s="23"/>
      <c r="C88" s="24"/>
      <c r="D88" s="157" t="s">
        <v>147</v>
      </c>
      <c r="E88" s="24"/>
      <c r="F88" s="158" t="s">
        <v>724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147</v>
      </c>
      <c r="AU88" s="6" t="s">
        <v>81</v>
      </c>
    </row>
    <row r="89" spans="2:51" s="6" customFormat="1" ht="15.75" customHeight="1">
      <c r="B89" s="159"/>
      <c r="C89" s="160"/>
      <c r="D89" s="161" t="s">
        <v>149</v>
      </c>
      <c r="E89" s="160"/>
      <c r="F89" s="162" t="s">
        <v>725</v>
      </c>
      <c r="G89" s="160"/>
      <c r="H89" s="163">
        <v>1</v>
      </c>
      <c r="J89" s="160"/>
      <c r="K89" s="160"/>
      <c r="L89" s="164"/>
      <c r="M89" s="165"/>
      <c r="N89" s="160"/>
      <c r="O89" s="160"/>
      <c r="P89" s="160"/>
      <c r="Q89" s="160"/>
      <c r="R89" s="160"/>
      <c r="S89" s="160"/>
      <c r="T89" s="166"/>
      <c r="AT89" s="167" t="s">
        <v>149</v>
      </c>
      <c r="AU89" s="167" t="s">
        <v>81</v>
      </c>
      <c r="AV89" s="167" t="s">
        <v>81</v>
      </c>
      <c r="AW89" s="167" t="s">
        <v>115</v>
      </c>
      <c r="AX89" s="167" t="s">
        <v>20</v>
      </c>
      <c r="AY89" s="167" t="s">
        <v>137</v>
      </c>
    </row>
    <row r="90" spans="2:63" s="132" customFormat="1" ht="30.75" customHeight="1">
      <c r="B90" s="133"/>
      <c r="C90" s="134"/>
      <c r="D90" s="134" t="s">
        <v>72</v>
      </c>
      <c r="E90" s="143" t="s">
        <v>726</v>
      </c>
      <c r="F90" s="143" t="s">
        <v>727</v>
      </c>
      <c r="G90" s="134"/>
      <c r="H90" s="134"/>
      <c r="J90" s="144">
        <f>$BK$90</f>
        <v>0</v>
      </c>
      <c r="K90" s="134"/>
      <c r="L90" s="137"/>
      <c r="M90" s="138"/>
      <c r="N90" s="134"/>
      <c r="O90" s="134"/>
      <c r="P90" s="139">
        <f>SUM($P$91:$P$101)</f>
        <v>0</v>
      </c>
      <c r="Q90" s="134"/>
      <c r="R90" s="139">
        <f>SUM($R$91:$R$101)</f>
        <v>0.4219</v>
      </c>
      <c r="S90" s="134"/>
      <c r="T90" s="140">
        <f>SUM($T$91:$T$101)</f>
        <v>0</v>
      </c>
      <c r="AR90" s="141" t="s">
        <v>81</v>
      </c>
      <c r="AT90" s="141" t="s">
        <v>72</v>
      </c>
      <c r="AU90" s="141" t="s">
        <v>20</v>
      </c>
      <c r="AY90" s="141" t="s">
        <v>137</v>
      </c>
      <c r="BK90" s="142">
        <f>SUM($BK$91:$BK$101)</f>
        <v>0</v>
      </c>
    </row>
    <row r="91" spans="2:65" s="6" customFormat="1" ht="15.75" customHeight="1">
      <c r="B91" s="23"/>
      <c r="C91" s="145" t="s">
        <v>81</v>
      </c>
      <c r="D91" s="145" t="s">
        <v>140</v>
      </c>
      <c r="E91" s="146" t="s">
        <v>728</v>
      </c>
      <c r="F91" s="147" t="s">
        <v>729</v>
      </c>
      <c r="G91" s="148" t="s">
        <v>234</v>
      </c>
      <c r="H91" s="149">
        <v>10</v>
      </c>
      <c r="I91" s="150"/>
      <c r="J91" s="151">
        <f>ROUND($I$91*$H$91,2)</f>
        <v>0</v>
      </c>
      <c r="K91" s="147" t="s">
        <v>144</v>
      </c>
      <c r="L91" s="43"/>
      <c r="M91" s="152"/>
      <c r="N91" s="153" t="s">
        <v>44</v>
      </c>
      <c r="O91" s="24"/>
      <c r="P91" s="24"/>
      <c r="Q91" s="154">
        <v>0</v>
      </c>
      <c r="R91" s="154">
        <f>$Q$91*$H$91</f>
        <v>0</v>
      </c>
      <c r="S91" s="154">
        <v>0</v>
      </c>
      <c r="T91" s="155">
        <f>$S$91*$H$91</f>
        <v>0</v>
      </c>
      <c r="AR91" s="89" t="s">
        <v>294</v>
      </c>
      <c r="AT91" s="89" t="s">
        <v>140</v>
      </c>
      <c r="AU91" s="89" t="s">
        <v>81</v>
      </c>
      <c r="AY91" s="6" t="s">
        <v>137</v>
      </c>
      <c r="BE91" s="156">
        <f>IF($N$91="základní",$J$91,0)</f>
        <v>0</v>
      </c>
      <c r="BF91" s="156">
        <f>IF($N$91="snížená",$J$91,0)</f>
        <v>0</v>
      </c>
      <c r="BG91" s="156">
        <f>IF($N$91="zákl. přenesená",$J$91,0)</f>
        <v>0</v>
      </c>
      <c r="BH91" s="156">
        <f>IF($N$91="sníž. přenesená",$J$91,0)</f>
        <v>0</v>
      </c>
      <c r="BI91" s="156">
        <f>IF($N$91="nulová",$J$91,0)</f>
        <v>0</v>
      </c>
      <c r="BJ91" s="89" t="s">
        <v>20</v>
      </c>
      <c r="BK91" s="156">
        <f>ROUND($I$91*$H$91,2)</f>
        <v>0</v>
      </c>
      <c r="BL91" s="89" t="s">
        <v>294</v>
      </c>
      <c r="BM91" s="89" t="s">
        <v>730</v>
      </c>
    </row>
    <row r="92" spans="2:47" s="6" customFormat="1" ht="16.5" customHeight="1">
      <c r="B92" s="23"/>
      <c r="C92" s="24"/>
      <c r="D92" s="157" t="s">
        <v>147</v>
      </c>
      <c r="E92" s="24"/>
      <c r="F92" s="158" t="s">
        <v>731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147</v>
      </c>
      <c r="AU92" s="6" t="s">
        <v>81</v>
      </c>
    </row>
    <row r="93" spans="2:51" s="6" customFormat="1" ht="15.75" customHeight="1">
      <c r="B93" s="159"/>
      <c r="C93" s="160"/>
      <c r="D93" s="161" t="s">
        <v>149</v>
      </c>
      <c r="E93" s="160"/>
      <c r="F93" s="162" t="s">
        <v>732</v>
      </c>
      <c r="G93" s="160"/>
      <c r="H93" s="163">
        <v>10</v>
      </c>
      <c r="J93" s="160"/>
      <c r="K93" s="160"/>
      <c r="L93" s="164"/>
      <c r="M93" s="165"/>
      <c r="N93" s="160"/>
      <c r="O93" s="160"/>
      <c r="P93" s="160"/>
      <c r="Q93" s="160"/>
      <c r="R93" s="160"/>
      <c r="S93" s="160"/>
      <c r="T93" s="166"/>
      <c r="AT93" s="167" t="s">
        <v>149</v>
      </c>
      <c r="AU93" s="167" t="s">
        <v>81</v>
      </c>
      <c r="AV93" s="167" t="s">
        <v>81</v>
      </c>
      <c r="AW93" s="167" t="s">
        <v>115</v>
      </c>
      <c r="AX93" s="167" t="s">
        <v>20</v>
      </c>
      <c r="AY93" s="167" t="s">
        <v>137</v>
      </c>
    </row>
    <row r="94" spans="2:65" s="6" customFormat="1" ht="15.75" customHeight="1">
      <c r="B94" s="23"/>
      <c r="C94" s="186" t="s">
        <v>156</v>
      </c>
      <c r="D94" s="186" t="s">
        <v>295</v>
      </c>
      <c r="E94" s="187" t="s">
        <v>733</v>
      </c>
      <c r="F94" s="188" t="s">
        <v>734</v>
      </c>
      <c r="G94" s="189" t="s">
        <v>234</v>
      </c>
      <c r="H94" s="190">
        <v>10</v>
      </c>
      <c r="I94" s="191"/>
      <c r="J94" s="192">
        <f>ROUND($I$94*$H$94,2)</f>
        <v>0</v>
      </c>
      <c r="K94" s="188" t="s">
        <v>144</v>
      </c>
      <c r="L94" s="193"/>
      <c r="M94" s="194"/>
      <c r="N94" s="195" t="s">
        <v>44</v>
      </c>
      <c r="O94" s="24"/>
      <c r="P94" s="24"/>
      <c r="Q94" s="154">
        <v>0.00019</v>
      </c>
      <c r="R94" s="154">
        <f>$Q$94*$H$94</f>
        <v>0.0019000000000000002</v>
      </c>
      <c r="S94" s="154">
        <v>0</v>
      </c>
      <c r="T94" s="155">
        <f>$S$94*$H$94</f>
        <v>0</v>
      </c>
      <c r="AR94" s="89" t="s">
        <v>397</v>
      </c>
      <c r="AT94" s="89" t="s">
        <v>295</v>
      </c>
      <c r="AU94" s="89" t="s">
        <v>81</v>
      </c>
      <c r="AY94" s="6" t="s">
        <v>137</v>
      </c>
      <c r="BE94" s="156">
        <f>IF($N$94="základní",$J$94,0)</f>
        <v>0</v>
      </c>
      <c r="BF94" s="156">
        <f>IF($N$94="snížená",$J$94,0)</f>
        <v>0</v>
      </c>
      <c r="BG94" s="156">
        <f>IF($N$94="zákl. přenesená",$J$94,0)</f>
        <v>0</v>
      </c>
      <c r="BH94" s="156">
        <f>IF($N$94="sníž. přenesená",$J$94,0)</f>
        <v>0</v>
      </c>
      <c r="BI94" s="156">
        <f>IF($N$94="nulová",$J$94,0)</f>
        <v>0</v>
      </c>
      <c r="BJ94" s="89" t="s">
        <v>20</v>
      </c>
      <c r="BK94" s="156">
        <f>ROUND($I$94*$H$94,2)</f>
        <v>0</v>
      </c>
      <c r="BL94" s="89" t="s">
        <v>294</v>
      </c>
      <c r="BM94" s="89" t="s">
        <v>735</v>
      </c>
    </row>
    <row r="95" spans="2:47" s="6" customFormat="1" ht="27" customHeight="1">
      <c r="B95" s="23"/>
      <c r="C95" s="24"/>
      <c r="D95" s="157" t="s">
        <v>147</v>
      </c>
      <c r="E95" s="24"/>
      <c r="F95" s="158" t="s">
        <v>736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147</v>
      </c>
      <c r="AU95" s="6" t="s">
        <v>81</v>
      </c>
    </row>
    <row r="96" spans="2:47" s="6" customFormat="1" ht="30.75" customHeight="1">
      <c r="B96" s="23"/>
      <c r="C96" s="24"/>
      <c r="D96" s="161" t="s">
        <v>329</v>
      </c>
      <c r="E96" s="24"/>
      <c r="F96" s="196" t="s">
        <v>737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329</v>
      </c>
      <c r="AU96" s="6" t="s">
        <v>81</v>
      </c>
    </row>
    <row r="97" spans="2:65" s="6" customFormat="1" ht="15.75" customHeight="1">
      <c r="B97" s="23"/>
      <c r="C97" s="145" t="s">
        <v>162</v>
      </c>
      <c r="D97" s="145" t="s">
        <v>140</v>
      </c>
      <c r="E97" s="146" t="s">
        <v>738</v>
      </c>
      <c r="F97" s="147" t="s">
        <v>739</v>
      </c>
      <c r="G97" s="148" t="s">
        <v>234</v>
      </c>
      <c r="H97" s="149">
        <v>400</v>
      </c>
      <c r="I97" s="150"/>
      <c r="J97" s="151">
        <f>ROUND($I$97*$H$97,2)</f>
        <v>0</v>
      </c>
      <c r="K97" s="147" t="s">
        <v>144</v>
      </c>
      <c r="L97" s="43"/>
      <c r="M97" s="152"/>
      <c r="N97" s="153" t="s">
        <v>44</v>
      </c>
      <c r="O97" s="24"/>
      <c r="P97" s="24"/>
      <c r="Q97" s="154">
        <v>0</v>
      </c>
      <c r="R97" s="154">
        <f>$Q$97*$H$97</f>
        <v>0</v>
      </c>
      <c r="S97" s="154">
        <v>0</v>
      </c>
      <c r="T97" s="155">
        <f>$S$97*$H$97</f>
        <v>0</v>
      </c>
      <c r="AR97" s="89" t="s">
        <v>294</v>
      </c>
      <c r="AT97" s="89" t="s">
        <v>140</v>
      </c>
      <c r="AU97" s="89" t="s">
        <v>81</v>
      </c>
      <c r="AY97" s="6" t="s">
        <v>137</v>
      </c>
      <c r="BE97" s="156">
        <f>IF($N$97="základní",$J$97,0)</f>
        <v>0</v>
      </c>
      <c r="BF97" s="156">
        <f>IF($N$97="snížená",$J$97,0)</f>
        <v>0</v>
      </c>
      <c r="BG97" s="156">
        <f>IF($N$97="zákl. přenesená",$J$97,0)</f>
        <v>0</v>
      </c>
      <c r="BH97" s="156">
        <f>IF($N$97="sníž. přenesená",$J$97,0)</f>
        <v>0</v>
      </c>
      <c r="BI97" s="156">
        <f>IF($N$97="nulová",$J$97,0)</f>
        <v>0</v>
      </c>
      <c r="BJ97" s="89" t="s">
        <v>20</v>
      </c>
      <c r="BK97" s="156">
        <f>ROUND($I$97*$H$97,2)</f>
        <v>0</v>
      </c>
      <c r="BL97" s="89" t="s">
        <v>294</v>
      </c>
      <c r="BM97" s="89" t="s">
        <v>740</v>
      </c>
    </row>
    <row r="98" spans="2:47" s="6" customFormat="1" ht="27" customHeight="1">
      <c r="B98" s="23"/>
      <c r="C98" s="24"/>
      <c r="D98" s="157" t="s">
        <v>147</v>
      </c>
      <c r="E98" s="24"/>
      <c r="F98" s="158" t="s">
        <v>741</v>
      </c>
      <c r="G98" s="24"/>
      <c r="H98" s="24"/>
      <c r="J98" s="24"/>
      <c r="K98" s="24"/>
      <c r="L98" s="43"/>
      <c r="M98" s="56"/>
      <c r="N98" s="24"/>
      <c r="O98" s="24"/>
      <c r="P98" s="24"/>
      <c r="Q98" s="24"/>
      <c r="R98" s="24"/>
      <c r="S98" s="24"/>
      <c r="T98" s="57"/>
      <c r="AT98" s="6" t="s">
        <v>147</v>
      </c>
      <c r="AU98" s="6" t="s">
        <v>81</v>
      </c>
    </row>
    <row r="99" spans="2:65" s="6" customFormat="1" ht="15.75" customHeight="1">
      <c r="B99" s="23"/>
      <c r="C99" s="186" t="s">
        <v>136</v>
      </c>
      <c r="D99" s="186" t="s">
        <v>295</v>
      </c>
      <c r="E99" s="187" t="s">
        <v>742</v>
      </c>
      <c r="F99" s="188" t="s">
        <v>743</v>
      </c>
      <c r="G99" s="189" t="s">
        <v>744</v>
      </c>
      <c r="H99" s="190">
        <v>420</v>
      </c>
      <c r="I99" s="191"/>
      <c r="J99" s="192">
        <f>ROUND($I$99*$H$99,2)</f>
        <v>0</v>
      </c>
      <c r="K99" s="188" t="s">
        <v>144</v>
      </c>
      <c r="L99" s="193"/>
      <c r="M99" s="194"/>
      <c r="N99" s="195" t="s">
        <v>44</v>
      </c>
      <c r="O99" s="24"/>
      <c r="P99" s="24"/>
      <c r="Q99" s="154">
        <v>0.001</v>
      </c>
      <c r="R99" s="154">
        <f>$Q$99*$H$99</f>
        <v>0.42</v>
      </c>
      <c r="S99" s="154">
        <v>0</v>
      </c>
      <c r="T99" s="155">
        <f>$S$99*$H$99</f>
        <v>0</v>
      </c>
      <c r="AR99" s="89" t="s">
        <v>397</v>
      </c>
      <c r="AT99" s="89" t="s">
        <v>295</v>
      </c>
      <c r="AU99" s="89" t="s">
        <v>81</v>
      </c>
      <c r="AY99" s="6" t="s">
        <v>137</v>
      </c>
      <c r="BE99" s="156">
        <f>IF($N$99="základní",$J$99,0)</f>
        <v>0</v>
      </c>
      <c r="BF99" s="156">
        <f>IF($N$99="snížená",$J$99,0)</f>
        <v>0</v>
      </c>
      <c r="BG99" s="156">
        <f>IF($N$99="zákl. přenesená",$J$99,0)</f>
        <v>0</v>
      </c>
      <c r="BH99" s="156">
        <f>IF($N$99="sníž. přenesená",$J$99,0)</f>
        <v>0</v>
      </c>
      <c r="BI99" s="156">
        <f>IF($N$99="nulová",$J$99,0)</f>
        <v>0</v>
      </c>
      <c r="BJ99" s="89" t="s">
        <v>20</v>
      </c>
      <c r="BK99" s="156">
        <f>ROUND($I$99*$H$99,2)</f>
        <v>0</v>
      </c>
      <c r="BL99" s="89" t="s">
        <v>294</v>
      </c>
      <c r="BM99" s="89" t="s">
        <v>745</v>
      </c>
    </row>
    <row r="100" spans="2:47" s="6" customFormat="1" ht="16.5" customHeight="1">
      <c r="B100" s="23"/>
      <c r="C100" s="24"/>
      <c r="D100" s="157" t="s">
        <v>147</v>
      </c>
      <c r="E100" s="24"/>
      <c r="F100" s="158" t="s">
        <v>746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147</v>
      </c>
      <c r="AU100" s="6" t="s">
        <v>81</v>
      </c>
    </row>
    <row r="101" spans="2:51" s="6" customFormat="1" ht="15.75" customHeight="1">
      <c r="B101" s="159"/>
      <c r="C101" s="160"/>
      <c r="D101" s="161" t="s">
        <v>149</v>
      </c>
      <c r="E101" s="160"/>
      <c r="F101" s="162" t="s">
        <v>747</v>
      </c>
      <c r="G101" s="160"/>
      <c r="H101" s="163">
        <v>420</v>
      </c>
      <c r="J101" s="160"/>
      <c r="K101" s="160"/>
      <c r="L101" s="164"/>
      <c r="M101" s="165"/>
      <c r="N101" s="160"/>
      <c r="O101" s="160"/>
      <c r="P101" s="160"/>
      <c r="Q101" s="160"/>
      <c r="R101" s="160"/>
      <c r="S101" s="160"/>
      <c r="T101" s="166"/>
      <c r="AT101" s="167" t="s">
        <v>149</v>
      </c>
      <c r="AU101" s="167" t="s">
        <v>81</v>
      </c>
      <c r="AV101" s="167" t="s">
        <v>81</v>
      </c>
      <c r="AW101" s="167" t="s">
        <v>115</v>
      </c>
      <c r="AX101" s="167" t="s">
        <v>20</v>
      </c>
      <c r="AY101" s="167" t="s">
        <v>137</v>
      </c>
    </row>
    <row r="102" spans="2:63" s="132" customFormat="1" ht="30.75" customHeight="1">
      <c r="B102" s="133"/>
      <c r="C102" s="134"/>
      <c r="D102" s="134" t="s">
        <v>72</v>
      </c>
      <c r="E102" s="143" t="s">
        <v>748</v>
      </c>
      <c r="F102" s="143" t="s">
        <v>749</v>
      </c>
      <c r="G102" s="134"/>
      <c r="H102" s="134"/>
      <c r="J102" s="144">
        <f>$BK$102</f>
        <v>0</v>
      </c>
      <c r="K102" s="134"/>
      <c r="L102" s="137"/>
      <c r="M102" s="138"/>
      <c r="N102" s="134"/>
      <c r="O102" s="134"/>
      <c r="P102" s="139">
        <f>SUM($P$103:$P$107)</f>
        <v>0</v>
      </c>
      <c r="Q102" s="134"/>
      <c r="R102" s="139">
        <f>SUM($R$103:$R$107)</f>
        <v>0.29164</v>
      </c>
      <c r="S102" s="134"/>
      <c r="T102" s="140">
        <f>SUM($T$103:$T$107)</f>
        <v>0</v>
      </c>
      <c r="AR102" s="141" t="s">
        <v>81</v>
      </c>
      <c r="AT102" s="141" t="s">
        <v>72</v>
      </c>
      <c r="AU102" s="141" t="s">
        <v>20</v>
      </c>
      <c r="AY102" s="141" t="s">
        <v>137</v>
      </c>
      <c r="BK102" s="142">
        <f>SUM($BK$103:$BK$107)</f>
        <v>0</v>
      </c>
    </row>
    <row r="103" spans="2:65" s="6" customFormat="1" ht="15.75" customHeight="1">
      <c r="B103" s="23"/>
      <c r="C103" s="145" t="s">
        <v>174</v>
      </c>
      <c r="D103" s="145" t="s">
        <v>140</v>
      </c>
      <c r="E103" s="146" t="s">
        <v>750</v>
      </c>
      <c r="F103" s="147" t="s">
        <v>751</v>
      </c>
      <c r="G103" s="148" t="s">
        <v>234</v>
      </c>
      <c r="H103" s="149">
        <v>460</v>
      </c>
      <c r="I103" s="150"/>
      <c r="J103" s="151">
        <f>ROUND($I$103*$H$103,2)</f>
        <v>0</v>
      </c>
      <c r="K103" s="147" t="s">
        <v>144</v>
      </c>
      <c r="L103" s="43"/>
      <c r="M103" s="152"/>
      <c r="N103" s="153" t="s">
        <v>44</v>
      </c>
      <c r="O103" s="24"/>
      <c r="P103" s="24"/>
      <c r="Q103" s="154">
        <v>0</v>
      </c>
      <c r="R103" s="154">
        <f>$Q$103*$H$103</f>
        <v>0</v>
      </c>
      <c r="S103" s="154">
        <v>0</v>
      </c>
      <c r="T103" s="155">
        <f>$S$103*$H$103</f>
        <v>0</v>
      </c>
      <c r="AR103" s="89" t="s">
        <v>294</v>
      </c>
      <c r="AT103" s="89" t="s">
        <v>140</v>
      </c>
      <c r="AU103" s="89" t="s">
        <v>81</v>
      </c>
      <c r="AY103" s="6" t="s">
        <v>137</v>
      </c>
      <c r="BE103" s="156">
        <f>IF($N$103="základní",$J$103,0)</f>
        <v>0</v>
      </c>
      <c r="BF103" s="156">
        <f>IF($N$103="snížená",$J$103,0)</f>
        <v>0</v>
      </c>
      <c r="BG103" s="156">
        <f>IF($N$103="zákl. přenesená",$J$103,0)</f>
        <v>0</v>
      </c>
      <c r="BH103" s="156">
        <f>IF($N$103="sníž. přenesená",$J$103,0)</f>
        <v>0</v>
      </c>
      <c r="BI103" s="156">
        <f>IF($N$103="nulová",$J$103,0)</f>
        <v>0</v>
      </c>
      <c r="BJ103" s="89" t="s">
        <v>20</v>
      </c>
      <c r="BK103" s="156">
        <f>ROUND($I$103*$H$103,2)</f>
        <v>0</v>
      </c>
      <c r="BL103" s="89" t="s">
        <v>294</v>
      </c>
      <c r="BM103" s="89" t="s">
        <v>752</v>
      </c>
    </row>
    <row r="104" spans="2:47" s="6" customFormat="1" ht="27" customHeight="1">
      <c r="B104" s="23"/>
      <c r="C104" s="24"/>
      <c r="D104" s="157" t="s">
        <v>147</v>
      </c>
      <c r="E104" s="24"/>
      <c r="F104" s="158" t="s">
        <v>753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147</v>
      </c>
      <c r="AU104" s="6" t="s">
        <v>81</v>
      </c>
    </row>
    <row r="105" spans="2:51" s="6" customFormat="1" ht="15.75" customHeight="1">
      <c r="B105" s="159"/>
      <c r="C105" s="160"/>
      <c r="D105" s="161" t="s">
        <v>149</v>
      </c>
      <c r="E105" s="160"/>
      <c r="F105" s="162" t="s">
        <v>754</v>
      </c>
      <c r="G105" s="160"/>
      <c r="H105" s="163">
        <v>460</v>
      </c>
      <c r="J105" s="160"/>
      <c r="K105" s="160"/>
      <c r="L105" s="164"/>
      <c r="M105" s="165"/>
      <c r="N105" s="160"/>
      <c r="O105" s="160"/>
      <c r="P105" s="160"/>
      <c r="Q105" s="160"/>
      <c r="R105" s="160"/>
      <c r="S105" s="160"/>
      <c r="T105" s="166"/>
      <c r="AT105" s="167" t="s">
        <v>149</v>
      </c>
      <c r="AU105" s="167" t="s">
        <v>81</v>
      </c>
      <c r="AV105" s="167" t="s">
        <v>81</v>
      </c>
      <c r="AW105" s="167" t="s">
        <v>115</v>
      </c>
      <c r="AX105" s="167" t="s">
        <v>20</v>
      </c>
      <c r="AY105" s="167" t="s">
        <v>137</v>
      </c>
    </row>
    <row r="106" spans="2:65" s="6" customFormat="1" ht="15.75" customHeight="1">
      <c r="B106" s="23"/>
      <c r="C106" s="186" t="s">
        <v>180</v>
      </c>
      <c r="D106" s="186" t="s">
        <v>295</v>
      </c>
      <c r="E106" s="187" t="s">
        <v>755</v>
      </c>
      <c r="F106" s="188" t="s">
        <v>756</v>
      </c>
      <c r="G106" s="189" t="s">
        <v>234</v>
      </c>
      <c r="H106" s="190">
        <v>460</v>
      </c>
      <c r="I106" s="191"/>
      <c r="J106" s="192">
        <f>ROUND($I$106*$H$106,2)</f>
        <v>0</v>
      </c>
      <c r="K106" s="188" t="s">
        <v>144</v>
      </c>
      <c r="L106" s="193"/>
      <c r="M106" s="194"/>
      <c r="N106" s="195" t="s">
        <v>44</v>
      </c>
      <c r="O106" s="24"/>
      <c r="P106" s="24"/>
      <c r="Q106" s="154">
        <v>0.000634</v>
      </c>
      <c r="R106" s="154">
        <f>$Q$106*$H$106</f>
        <v>0.29164</v>
      </c>
      <c r="S106" s="154">
        <v>0</v>
      </c>
      <c r="T106" s="155">
        <f>$S$106*$H$106</f>
        <v>0</v>
      </c>
      <c r="AR106" s="89" t="s">
        <v>397</v>
      </c>
      <c r="AT106" s="89" t="s">
        <v>295</v>
      </c>
      <c r="AU106" s="89" t="s">
        <v>81</v>
      </c>
      <c r="AY106" s="6" t="s">
        <v>137</v>
      </c>
      <c r="BE106" s="156">
        <f>IF($N$106="základní",$J$106,0)</f>
        <v>0</v>
      </c>
      <c r="BF106" s="156">
        <f>IF($N$106="snížená",$J$106,0)</f>
        <v>0</v>
      </c>
      <c r="BG106" s="156">
        <f>IF($N$106="zákl. přenesená",$J$106,0)</f>
        <v>0</v>
      </c>
      <c r="BH106" s="156">
        <f>IF($N$106="sníž. přenesená",$J$106,0)</f>
        <v>0</v>
      </c>
      <c r="BI106" s="156">
        <f>IF($N$106="nulová",$J$106,0)</f>
        <v>0</v>
      </c>
      <c r="BJ106" s="89" t="s">
        <v>20</v>
      </c>
      <c r="BK106" s="156">
        <f>ROUND($I$106*$H$106,2)</f>
        <v>0</v>
      </c>
      <c r="BL106" s="89" t="s">
        <v>294</v>
      </c>
      <c r="BM106" s="89" t="s">
        <v>757</v>
      </c>
    </row>
    <row r="107" spans="2:47" s="6" customFormat="1" ht="27" customHeight="1">
      <c r="B107" s="23"/>
      <c r="C107" s="24"/>
      <c r="D107" s="157" t="s">
        <v>147</v>
      </c>
      <c r="E107" s="24"/>
      <c r="F107" s="158" t="s">
        <v>758</v>
      </c>
      <c r="G107" s="24"/>
      <c r="H107" s="24"/>
      <c r="J107" s="24"/>
      <c r="K107" s="24"/>
      <c r="L107" s="43"/>
      <c r="M107" s="56"/>
      <c r="N107" s="24"/>
      <c r="O107" s="24"/>
      <c r="P107" s="24"/>
      <c r="Q107" s="24"/>
      <c r="R107" s="24"/>
      <c r="S107" s="24"/>
      <c r="T107" s="57"/>
      <c r="AT107" s="6" t="s">
        <v>147</v>
      </c>
      <c r="AU107" s="6" t="s">
        <v>81</v>
      </c>
    </row>
    <row r="108" spans="2:63" s="132" customFormat="1" ht="30.75" customHeight="1">
      <c r="B108" s="133"/>
      <c r="C108" s="134"/>
      <c r="D108" s="134" t="s">
        <v>72</v>
      </c>
      <c r="E108" s="143" t="s">
        <v>759</v>
      </c>
      <c r="F108" s="143" t="s">
        <v>760</v>
      </c>
      <c r="G108" s="134"/>
      <c r="H108" s="134"/>
      <c r="J108" s="144">
        <f>$BK$108</f>
        <v>0</v>
      </c>
      <c r="K108" s="134"/>
      <c r="L108" s="137"/>
      <c r="M108" s="138"/>
      <c r="N108" s="134"/>
      <c r="O108" s="134"/>
      <c r="P108" s="139">
        <f>SUM($P$109:$P$130)</f>
        <v>0</v>
      </c>
      <c r="Q108" s="134"/>
      <c r="R108" s="139">
        <f>SUM($R$109:$R$130)</f>
        <v>1.13128</v>
      </c>
      <c r="S108" s="134"/>
      <c r="T108" s="140">
        <f>SUM($T$109:$T$130)</f>
        <v>0</v>
      </c>
      <c r="AR108" s="141" t="s">
        <v>81</v>
      </c>
      <c r="AT108" s="141" t="s">
        <v>72</v>
      </c>
      <c r="AU108" s="141" t="s">
        <v>20</v>
      </c>
      <c r="AY108" s="141" t="s">
        <v>137</v>
      </c>
      <c r="BK108" s="142">
        <f>SUM($BK$109:$BK$130)</f>
        <v>0</v>
      </c>
    </row>
    <row r="109" spans="2:65" s="6" customFormat="1" ht="15.75" customHeight="1">
      <c r="B109" s="23"/>
      <c r="C109" s="145" t="s">
        <v>185</v>
      </c>
      <c r="D109" s="145" t="s">
        <v>140</v>
      </c>
      <c r="E109" s="146" t="s">
        <v>761</v>
      </c>
      <c r="F109" s="147" t="s">
        <v>762</v>
      </c>
      <c r="G109" s="148" t="s">
        <v>359</v>
      </c>
      <c r="H109" s="149">
        <v>12</v>
      </c>
      <c r="I109" s="150"/>
      <c r="J109" s="151">
        <f>ROUND($I$109*$H$109,2)</f>
        <v>0</v>
      </c>
      <c r="K109" s="147" t="s">
        <v>144</v>
      </c>
      <c r="L109" s="43"/>
      <c r="M109" s="152"/>
      <c r="N109" s="153" t="s">
        <v>44</v>
      </c>
      <c r="O109" s="24"/>
      <c r="P109" s="24"/>
      <c r="Q109" s="154">
        <v>0</v>
      </c>
      <c r="R109" s="154">
        <f>$Q$109*$H$109</f>
        <v>0</v>
      </c>
      <c r="S109" s="154">
        <v>0</v>
      </c>
      <c r="T109" s="155">
        <f>$S$109*$H$109</f>
        <v>0</v>
      </c>
      <c r="AR109" s="89" t="s">
        <v>294</v>
      </c>
      <c r="AT109" s="89" t="s">
        <v>140</v>
      </c>
      <c r="AU109" s="89" t="s">
        <v>81</v>
      </c>
      <c r="AY109" s="6" t="s">
        <v>137</v>
      </c>
      <c r="BE109" s="156">
        <f>IF($N$109="základní",$J$109,0)</f>
        <v>0</v>
      </c>
      <c r="BF109" s="156">
        <f>IF($N$109="snížená",$J$109,0)</f>
        <v>0</v>
      </c>
      <c r="BG109" s="156">
        <f>IF($N$109="zákl. přenesená",$J$109,0)</f>
        <v>0</v>
      </c>
      <c r="BH109" s="156">
        <f>IF($N$109="sníž. přenesená",$J$109,0)</f>
        <v>0</v>
      </c>
      <c r="BI109" s="156">
        <f>IF($N$109="nulová",$J$109,0)</f>
        <v>0</v>
      </c>
      <c r="BJ109" s="89" t="s">
        <v>20</v>
      </c>
      <c r="BK109" s="156">
        <f>ROUND($I$109*$H$109,2)</f>
        <v>0</v>
      </c>
      <c r="BL109" s="89" t="s">
        <v>294</v>
      </c>
      <c r="BM109" s="89" t="s">
        <v>763</v>
      </c>
    </row>
    <row r="110" spans="2:47" s="6" customFormat="1" ht="16.5" customHeight="1">
      <c r="B110" s="23"/>
      <c r="C110" s="24"/>
      <c r="D110" s="157" t="s">
        <v>147</v>
      </c>
      <c r="E110" s="24"/>
      <c r="F110" s="158" t="s">
        <v>764</v>
      </c>
      <c r="G110" s="24"/>
      <c r="H110" s="24"/>
      <c r="J110" s="24"/>
      <c r="K110" s="24"/>
      <c r="L110" s="43"/>
      <c r="M110" s="56"/>
      <c r="N110" s="24"/>
      <c r="O110" s="24"/>
      <c r="P110" s="24"/>
      <c r="Q110" s="24"/>
      <c r="R110" s="24"/>
      <c r="S110" s="24"/>
      <c r="T110" s="57"/>
      <c r="AT110" s="6" t="s">
        <v>147</v>
      </c>
      <c r="AU110" s="6" t="s">
        <v>81</v>
      </c>
    </row>
    <row r="111" spans="2:65" s="6" customFormat="1" ht="15.75" customHeight="1">
      <c r="B111" s="23"/>
      <c r="C111" s="186" t="s">
        <v>252</v>
      </c>
      <c r="D111" s="186" t="s">
        <v>295</v>
      </c>
      <c r="E111" s="187" t="s">
        <v>765</v>
      </c>
      <c r="F111" s="188" t="s">
        <v>766</v>
      </c>
      <c r="G111" s="189" t="s">
        <v>359</v>
      </c>
      <c r="H111" s="190">
        <v>7</v>
      </c>
      <c r="I111" s="191"/>
      <c r="J111" s="192">
        <f>ROUND($I$111*$H$111,2)</f>
        <v>0</v>
      </c>
      <c r="K111" s="188" t="s">
        <v>144</v>
      </c>
      <c r="L111" s="193"/>
      <c r="M111" s="194"/>
      <c r="N111" s="195" t="s">
        <v>44</v>
      </c>
      <c r="O111" s="24"/>
      <c r="P111" s="24"/>
      <c r="Q111" s="154">
        <v>0.0115</v>
      </c>
      <c r="R111" s="154">
        <f>$Q$111*$H$111</f>
        <v>0.0805</v>
      </c>
      <c r="S111" s="154">
        <v>0</v>
      </c>
      <c r="T111" s="155">
        <f>$S$111*$H$111</f>
        <v>0</v>
      </c>
      <c r="AR111" s="89" t="s">
        <v>397</v>
      </c>
      <c r="AT111" s="89" t="s">
        <v>295</v>
      </c>
      <c r="AU111" s="89" t="s">
        <v>81</v>
      </c>
      <c r="AY111" s="6" t="s">
        <v>137</v>
      </c>
      <c r="BE111" s="156">
        <f>IF($N$111="základní",$J$111,0)</f>
        <v>0</v>
      </c>
      <c r="BF111" s="156">
        <f>IF($N$111="snížená",$J$111,0)</f>
        <v>0</v>
      </c>
      <c r="BG111" s="156">
        <f>IF($N$111="zákl. přenesená",$J$111,0)</f>
        <v>0</v>
      </c>
      <c r="BH111" s="156">
        <f>IF($N$111="sníž. přenesená",$J$111,0)</f>
        <v>0</v>
      </c>
      <c r="BI111" s="156">
        <f>IF($N$111="nulová",$J$111,0)</f>
        <v>0</v>
      </c>
      <c r="BJ111" s="89" t="s">
        <v>20</v>
      </c>
      <c r="BK111" s="156">
        <f>ROUND($I$111*$H$111,2)</f>
        <v>0</v>
      </c>
      <c r="BL111" s="89" t="s">
        <v>294</v>
      </c>
      <c r="BM111" s="89" t="s">
        <v>767</v>
      </c>
    </row>
    <row r="112" spans="2:65" s="6" customFormat="1" ht="15.75" customHeight="1">
      <c r="B112" s="23"/>
      <c r="C112" s="189" t="s">
        <v>25</v>
      </c>
      <c r="D112" s="189" t="s">
        <v>295</v>
      </c>
      <c r="E112" s="187" t="s">
        <v>768</v>
      </c>
      <c r="F112" s="188" t="s">
        <v>769</v>
      </c>
      <c r="G112" s="189" t="s">
        <v>359</v>
      </c>
      <c r="H112" s="190">
        <v>5</v>
      </c>
      <c r="I112" s="191"/>
      <c r="J112" s="192">
        <f>ROUND($I$112*$H$112,2)</f>
        <v>0</v>
      </c>
      <c r="K112" s="188" t="s">
        <v>144</v>
      </c>
      <c r="L112" s="193"/>
      <c r="M112" s="194"/>
      <c r="N112" s="195" t="s">
        <v>44</v>
      </c>
      <c r="O112" s="24"/>
      <c r="P112" s="24"/>
      <c r="Q112" s="154">
        <v>0.0125</v>
      </c>
      <c r="R112" s="154">
        <f>$Q$112*$H$112</f>
        <v>0.0625</v>
      </c>
      <c r="S112" s="154">
        <v>0</v>
      </c>
      <c r="T112" s="155">
        <f>$S$112*$H$112</f>
        <v>0</v>
      </c>
      <c r="AR112" s="89" t="s">
        <v>397</v>
      </c>
      <c r="AT112" s="89" t="s">
        <v>295</v>
      </c>
      <c r="AU112" s="89" t="s">
        <v>81</v>
      </c>
      <c r="AY112" s="89" t="s">
        <v>137</v>
      </c>
      <c r="BE112" s="156">
        <f>IF($N$112="základní",$J$112,0)</f>
        <v>0</v>
      </c>
      <c r="BF112" s="156">
        <f>IF($N$112="snížená",$J$112,0)</f>
        <v>0</v>
      </c>
      <c r="BG112" s="156">
        <f>IF($N$112="zákl. přenesená",$J$112,0)</f>
        <v>0</v>
      </c>
      <c r="BH112" s="156">
        <f>IF($N$112="sníž. přenesená",$J$112,0)</f>
        <v>0</v>
      </c>
      <c r="BI112" s="156">
        <f>IF($N$112="nulová",$J$112,0)</f>
        <v>0</v>
      </c>
      <c r="BJ112" s="89" t="s">
        <v>20</v>
      </c>
      <c r="BK112" s="156">
        <f>ROUND($I$112*$H$112,2)</f>
        <v>0</v>
      </c>
      <c r="BL112" s="89" t="s">
        <v>294</v>
      </c>
      <c r="BM112" s="89" t="s">
        <v>770</v>
      </c>
    </row>
    <row r="113" spans="2:65" s="6" customFormat="1" ht="15.75" customHeight="1">
      <c r="B113" s="23"/>
      <c r="C113" s="189" t="s">
        <v>263</v>
      </c>
      <c r="D113" s="189" t="s">
        <v>295</v>
      </c>
      <c r="E113" s="187" t="s">
        <v>771</v>
      </c>
      <c r="F113" s="188" t="s">
        <v>772</v>
      </c>
      <c r="G113" s="189" t="s">
        <v>359</v>
      </c>
      <c r="H113" s="190">
        <v>12</v>
      </c>
      <c r="I113" s="191"/>
      <c r="J113" s="192">
        <f>ROUND($I$113*$H$113,2)</f>
        <v>0</v>
      </c>
      <c r="K113" s="188" t="s">
        <v>144</v>
      </c>
      <c r="L113" s="193"/>
      <c r="M113" s="194"/>
      <c r="N113" s="195" t="s">
        <v>44</v>
      </c>
      <c r="O113" s="24"/>
      <c r="P113" s="24"/>
      <c r="Q113" s="154">
        <v>0.00017</v>
      </c>
      <c r="R113" s="154">
        <f>$Q$113*$H$113</f>
        <v>0.00204</v>
      </c>
      <c r="S113" s="154">
        <v>0</v>
      </c>
      <c r="T113" s="155">
        <f>$S$113*$H$113</f>
        <v>0</v>
      </c>
      <c r="AR113" s="89" t="s">
        <v>397</v>
      </c>
      <c r="AT113" s="89" t="s">
        <v>295</v>
      </c>
      <c r="AU113" s="89" t="s">
        <v>81</v>
      </c>
      <c r="AY113" s="89" t="s">
        <v>137</v>
      </c>
      <c r="BE113" s="156">
        <f>IF($N$113="základní",$J$113,0)</f>
        <v>0</v>
      </c>
      <c r="BF113" s="156">
        <f>IF($N$113="snížená",$J$113,0)</f>
        <v>0</v>
      </c>
      <c r="BG113" s="156">
        <f>IF($N$113="zákl. přenesená",$J$113,0)</f>
        <v>0</v>
      </c>
      <c r="BH113" s="156">
        <f>IF($N$113="sníž. přenesená",$J$113,0)</f>
        <v>0</v>
      </c>
      <c r="BI113" s="156">
        <f>IF($N$113="nulová",$J$113,0)</f>
        <v>0</v>
      </c>
      <c r="BJ113" s="89" t="s">
        <v>20</v>
      </c>
      <c r="BK113" s="156">
        <f>ROUND($I$113*$H$113,2)</f>
        <v>0</v>
      </c>
      <c r="BL113" s="89" t="s">
        <v>294</v>
      </c>
      <c r="BM113" s="89" t="s">
        <v>773</v>
      </c>
    </row>
    <row r="114" spans="2:47" s="6" customFormat="1" ht="16.5" customHeight="1">
      <c r="B114" s="23"/>
      <c r="C114" s="24"/>
      <c r="D114" s="157" t="s">
        <v>147</v>
      </c>
      <c r="E114" s="24"/>
      <c r="F114" s="158" t="s">
        <v>774</v>
      </c>
      <c r="G114" s="24"/>
      <c r="H114" s="24"/>
      <c r="J114" s="24"/>
      <c r="K114" s="24"/>
      <c r="L114" s="43"/>
      <c r="M114" s="56"/>
      <c r="N114" s="24"/>
      <c r="O114" s="24"/>
      <c r="P114" s="24"/>
      <c r="Q114" s="24"/>
      <c r="R114" s="24"/>
      <c r="S114" s="24"/>
      <c r="T114" s="57"/>
      <c r="AT114" s="6" t="s">
        <v>147</v>
      </c>
      <c r="AU114" s="6" t="s">
        <v>81</v>
      </c>
    </row>
    <row r="115" spans="2:65" s="6" customFormat="1" ht="15.75" customHeight="1">
      <c r="B115" s="23"/>
      <c r="C115" s="145" t="s">
        <v>267</v>
      </c>
      <c r="D115" s="145" t="s">
        <v>140</v>
      </c>
      <c r="E115" s="146" t="s">
        <v>775</v>
      </c>
      <c r="F115" s="147" t="s">
        <v>776</v>
      </c>
      <c r="G115" s="148" t="s">
        <v>359</v>
      </c>
      <c r="H115" s="149">
        <v>12</v>
      </c>
      <c r="I115" s="150"/>
      <c r="J115" s="151">
        <f>ROUND($I$115*$H$115,2)</f>
        <v>0</v>
      </c>
      <c r="K115" s="147" t="s">
        <v>144</v>
      </c>
      <c r="L115" s="43"/>
      <c r="M115" s="152"/>
      <c r="N115" s="153" t="s">
        <v>44</v>
      </c>
      <c r="O115" s="24"/>
      <c r="P115" s="24"/>
      <c r="Q115" s="154">
        <v>0</v>
      </c>
      <c r="R115" s="154">
        <f>$Q$115*$H$115</f>
        <v>0</v>
      </c>
      <c r="S115" s="154">
        <v>0</v>
      </c>
      <c r="T115" s="155">
        <f>$S$115*$H$115</f>
        <v>0</v>
      </c>
      <c r="AR115" s="89" t="s">
        <v>294</v>
      </c>
      <c r="AT115" s="89" t="s">
        <v>140</v>
      </c>
      <c r="AU115" s="89" t="s">
        <v>81</v>
      </c>
      <c r="AY115" s="6" t="s">
        <v>137</v>
      </c>
      <c r="BE115" s="156">
        <f>IF($N$115="základní",$J$115,0)</f>
        <v>0</v>
      </c>
      <c r="BF115" s="156">
        <f>IF($N$115="snížená",$J$115,0)</f>
        <v>0</v>
      </c>
      <c r="BG115" s="156">
        <f>IF($N$115="zákl. přenesená",$J$115,0)</f>
        <v>0</v>
      </c>
      <c r="BH115" s="156">
        <f>IF($N$115="sníž. přenesená",$J$115,0)</f>
        <v>0</v>
      </c>
      <c r="BI115" s="156">
        <f>IF($N$115="nulová",$J$115,0)</f>
        <v>0</v>
      </c>
      <c r="BJ115" s="89" t="s">
        <v>20</v>
      </c>
      <c r="BK115" s="156">
        <f>ROUND($I$115*$H$115,2)</f>
        <v>0</v>
      </c>
      <c r="BL115" s="89" t="s">
        <v>294</v>
      </c>
      <c r="BM115" s="89" t="s">
        <v>777</v>
      </c>
    </row>
    <row r="116" spans="2:47" s="6" customFormat="1" ht="16.5" customHeight="1">
      <c r="B116" s="23"/>
      <c r="C116" s="24"/>
      <c r="D116" s="157" t="s">
        <v>147</v>
      </c>
      <c r="E116" s="24"/>
      <c r="F116" s="158" t="s">
        <v>778</v>
      </c>
      <c r="G116" s="24"/>
      <c r="H116" s="24"/>
      <c r="J116" s="24"/>
      <c r="K116" s="24"/>
      <c r="L116" s="43"/>
      <c r="M116" s="56"/>
      <c r="N116" s="24"/>
      <c r="O116" s="24"/>
      <c r="P116" s="24"/>
      <c r="Q116" s="24"/>
      <c r="R116" s="24"/>
      <c r="S116" s="24"/>
      <c r="T116" s="57"/>
      <c r="AT116" s="6" t="s">
        <v>147</v>
      </c>
      <c r="AU116" s="6" t="s">
        <v>81</v>
      </c>
    </row>
    <row r="117" spans="2:65" s="6" customFormat="1" ht="15.75" customHeight="1">
      <c r="B117" s="23"/>
      <c r="C117" s="186" t="s">
        <v>274</v>
      </c>
      <c r="D117" s="186" t="s">
        <v>295</v>
      </c>
      <c r="E117" s="187" t="s">
        <v>779</v>
      </c>
      <c r="F117" s="188" t="s">
        <v>780</v>
      </c>
      <c r="G117" s="189" t="s">
        <v>359</v>
      </c>
      <c r="H117" s="190">
        <v>7</v>
      </c>
      <c r="I117" s="191"/>
      <c r="J117" s="192">
        <f>ROUND($I$117*$H$117,2)</f>
        <v>0</v>
      </c>
      <c r="K117" s="188" t="s">
        <v>144</v>
      </c>
      <c r="L117" s="193"/>
      <c r="M117" s="194"/>
      <c r="N117" s="195" t="s">
        <v>44</v>
      </c>
      <c r="O117" s="24"/>
      <c r="P117" s="24"/>
      <c r="Q117" s="154">
        <v>0.062</v>
      </c>
      <c r="R117" s="154">
        <f>$Q$117*$H$117</f>
        <v>0.434</v>
      </c>
      <c r="S117" s="154">
        <v>0</v>
      </c>
      <c r="T117" s="155">
        <f>$S$117*$H$117</f>
        <v>0</v>
      </c>
      <c r="AR117" s="89" t="s">
        <v>397</v>
      </c>
      <c r="AT117" s="89" t="s">
        <v>295</v>
      </c>
      <c r="AU117" s="89" t="s">
        <v>81</v>
      </c>
      <c r="AY117" s="6" t="s">
        <v>137</v>
      </c>
      <c r="BE117" s="156">
        <f>IF($N$117="základní",$J$117,0)</f>
        <v>0</v>
      </c>
      <c r="BF117" s="156">
        <f>IF($N$117="snížená",$J$117,0)</f>
        <v>0</v>
      </c>
      <c r="BG117" s="156">
        <f>IF($N$117="zákl. přenesená",$J$117,0)</f>
        <v>0</v>
      </c>
      <c r="BH117" s="156">
        <f>IF($N$117="sníž. přenesená",$J$117,0)</f>
        <v>0</v>
      </c>
      <c r="BI117" s="156">
        <f>IF($N$117="nulová",$J$117,0)</f>
        <v>0</v>
      </c>
      <c r="BJ117" s="89" t="s">
        <v>20</v>
      </c>
      <c r="BK117" s="156">
        <f>ROUND($I$117*$H$117,2)</f>
        <v>0</v>
      </c>
      <c r="BL117" s="89" t="s">
        <v>294</v>
      </c>
      <c r="BM117" s="89" t="s">
        <v>781</v>
      </c>
    </row>
    <row r="118" spans="2:47" s="6" customFormat="1" ht="16.5" customHeight="1">
      <c r="B118" s="23"/>
      <c r="C118" s="24"/>
      <c r="D118" s="157" t="s">
        <v>147</v>
      </c>
      <c r="E118" s="24"/>
      <c r="F118" s="158" t="s">
        <v>782</v>
      </c>
      <c r="G118" s="24"/>
      <c r="H118" s="24"/>
      <c r="J118" s="24"/>
      <c r="K118" s="24"/>
      <c r="L118" s="43"/>
      <c r="M118" s="56"/>
      <c r="N118" s="24"/>
      <c r="O118" s="24"/>
      <c r="P118" s="24"/>
      <c r="Q118" s="24"/>
      <c r="R118" s="24"/>
      <c r="S118" s="24"/>
      <c r="T118" s="57"/>
      <c r="AT118" s="6" t="s">
        <v>147</v>
      </c>
      <c r="AU118" s="6" t="s">
        <v>81</v>
      </c>
    </row>
    <row r="119" spans="2:65" s="6" customFormat="1" ht="15.75" customHeight="1">
      <c r="B119" s="23"/>
      <c r="C119" s="186" t="s">
        <v>280</v>
      </c>
      <c r="D119" s="186" t="s">
        <v>295</v>
      </c>
      <c r="E119" s="187" t="s">
        <v>783</v>
      </c>
      <c r="F119" s="188" t="s">
        <v>784</v>
      </c>
      <c r="G119" s="189" t="s">
        <v>359</v>
      </c>
      <c r="H119" s="190">
        <v>5</v>
      </c>
      <c r="I119" s="191"/>
      <c r="J119" s="192">
        <f>ROUND($I$119*$H$119,2)</f>
        <v>0</v>
      </c>
      <c r="K119" s="188" t="s">
        <v>144</v>
      </c>
      <c r="L119" s="193"/>
      <c r="M119" s="194"/>
      <c r="N119" s="195" t="s">
        <v>44</v>
      </c>
      <c r="O119" s="24"/>
      <c r="P119" s="24"/>
      <c r="Q119" s="154">
        <v>0.052</v>
      </c>
      <c r="R119" s="154">
        <f>$Q$119*$H$119</f>
        <v>0.26</v>
      </c>
      <c r="S119" s="154">
        <v>0</v>
      </c>
      <c r="T119" s="155">
        <f>$S$119*$H$119</f>
        <v>0</v>
      </c>
      <c r="AR119" s="89" t="s">
        <v>397</v>
      </c>
      <c r="AT119" s="89" t="s">
        <v>295</v>
      </c>
      <c r="AU119" s="89" t="s">
        <v>81</v>
      </c>
      <c r="AY119" s="6" t="s">
        <v>137</v>
      </c>
      <c r="BE119" s="156">
        <f>IF($N$119="základní",$J$119,0)</f>
        <v>0</v>
      </c>
      <c r="BF119" s="156">
        <f>IF($N$119="snížená",$J$119,0)</f>
        <v>0</v>
      </c>
      <c r="BG119" s="156">
        <f>IF($N$119="zákl. přenesená",$J$119,0)</f>
        <v>0</v>
      </c>
      <c r="BH119" s="156">
        <f>IF($N$119="sníž. přenesená",$J$119,0)</f>
        <v>0</v>
      </c>
      <c r="BI119" s="156">
        <f>IF($N$119="nulová",$J$119,0)</f>
        <v>0</v>
      </c>
      <c r="BJ119" s="89" t="s">
        <v>20</v>
      </c>
      <c r="BK119" s="156">
        <f>ROUND($I$119*$H$119,2)</f>
        <v>0</v>
      </c>
      <c r="BL119" s="89" t="s">
        <v>294</v>
      </c>
      <c r="BM119" s="89" t="s">
        <v>785</v>
      </c>
    </row>
    <row r="120" spans="2:47" s="6" customFormat="1" ht="16.5" customHeight="1">
      <c r="B120" s="23"/>
      <c r="C120" s="24"/>
      <c r="D120" s="157" t="s">
        <v>147</v>
      </c>
      <c r="E120" s="24"/>
      <c r="F120" s="158" t="s">
        <v>786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147</v>
      </c>
      <c r="AU120" s="6" t="s">
        <v>81</v>
      </c>
    </row>
    <row r="121" spans="2:65" s="6" customFormat="1" ht="15.75" customHeight="1">
      <c r="B121" s="23"/>
      <c r="C121" s="145" t="s">
        <v>7</v>
      </c>
      <c r="D121" s="145" t="s">
        <v>140</v>
      </c>
      <c r="E121" s="146" t="s">
        <v>787</v>
      </c>
      <c r="F121" s="147" t="s">
        <v>788</v>
      </c>
      <c r="G121" s="148" t="s">
        <v>359</v>
      </c>
      <c r="H121" s="149">
        <v>2</v>
      </c>
      <c r="I121" s="150"/>
      <c r="J121" s="151">
        <f>ROUND($I$121*$H$121,2)</f>
        <v>0</v>
      </c>
      <c r="K121" s="147" t="s">
        <v>144</v>
      </c>
      <c r="L121" s="43"/>
      <c r="M121" s="152"/>
      <c r="N121" s="153" t="s">
        <v>44</v>
      </c>
      <c r="O121" s="24"/>
      <c r="P121" s="24"/>
      <c r="Q121" s="154">
        <v>0</v>
      </c>
      <c r="R121" s="154">
        <f>$Q$121*$H$121</f>
        <v>0</v>
      </c>
      <c r="S121" s="154">
        <v>0</v>
      </c>
      <c r="T121" s="155">
        <f>$S$121*$H$121</f>
        <v>0</v>
      </c>
      <c r="AR121" s="89" t="s">
        <v>294</v>
      </c>
      <c r="AT121" s="89" t="s">
        <v>140</v>
      </c>
      <c r="AU121" s="89" t="s">
        <v>81</v>
      </c>
      <c r="AY121" s="6" t="s">
        <v>137</v>
      </c>
      <c r="BE121" s="156">
        <f>IF($N$121="základní",$J$121,0)</f>
        <v>0</v>
      </c>
      <c r="BF121" s="156">
        <f>IF($N$121="snížená",$J$121,0)</f>
        <v>0</v>
      </c>
      <c r="BG121" s="156">
        <f>IF($N$121="zákl. přenesená",$J$121,0)</f>
        <v>0</v>
      </c>
      <c r="BH121" s="156">
        <f>IF($N$121="sníž. přenesená",$J$121,0)</f>
        <v>0</v>
      </c>
      <c r="BI121" s="156">
        <f>IF($N$121="nulová",$J$121,0)</f>
        <v>0</v>
      </c>
      <c r="BJ121" s="89" t="s">
        <v>20</v>
      </c>
      <c r="BK121" s="156">
        <f>ROUND($I$121*$H$121,2)</f>
        <v>0</v>
      </c>
      <c r="BL121" s="89" t="s">
        <v>294</v>
      </c>
      <c r="BM121" s="89" t="s">
        <v>789</v>
      </c>
    </row>
    <row r="122" spans="2:47" s="6" customFormat="1" ht="16.5" customHeight="1">
      <c r="B122" s="23"/>
      <c r="C122" s="24"/>
      <c r="D122" s="157" t="s">
        <v>147</v>
      </c>
      <c r="E122" s="24"/>
      <c r="F122" s="158" t="s">
        <v>790</v>
      </c>
      <c r="G122" s="24"/>
      <c r="H122" s="24"/>
      <c r="J122" s="24"/>
      <c r="K122" s="24"/>
      <c r="L122" s="43"/>
      <c r="M122" s="56"/>
      <c r="N122" s="24"/>
      <c r="O122" s="24"/>
      <c r="P122" s="24"/>
      <c r="Q122" s="24"/>
      <c r="R122" s="24"/>
      <c r="S122" s="24"/>
      <c r="T122" s="57"/>
      <c r="AT122" s="6" t="s">
        <v>147</v>
      </c>
      <c r="AU122" s="6" t="s">
        <v>81</v>
      </c>
    </row>
    <row r="123" spans="2:51" s="6" customFormat="1" ht="15.75" customHeight="1">
      <c r="B123" s="159"/>
      <c r="C123" s="160"/>
      <c r="D123" s="161" t="s">
        <v>149</v>
      </c>
      <c r="E123" s="160"/>
      <c r="F123" s="162" t="s">
        <v>791</v>
      </c>
      <c r="G123" s="160"/>
      <c r="H123" s="163">
        <v>2</v>
      </c>
      <c r="J123" s="160"/>
      <c r="K123" s="160"/>
      <c r="L123" s="164"/>
      <c r="M123" s="165"/>
      <c r="N123" s="160"/>
      <c r="O123" s="160"/>
      <c r="P123" s="160"/>
      <c r="Q123" s="160"/>
      <c r="R123" s="160"/>
      <c r="S123" s="160"/>
      <c r="T123" s="166"/>
      <c r="AT123" s="167" t="s">
        <v>149</v>
      </c>
      <c r="AU123" s="167" t="s">
        <v>81</v>
      </c>
      <c r="AV123" s="167" t="s">
        <v>81</v>
      </c>
      <c r="AW123" s="167" t="s">
        <v>115</v>
      </c>
      <c r="AX123" s="167" t="s">
        <v>20</v>
      </c>
      <c r="AY123" s="167" t="s">
        <v>137</v>
      </c>
    </row>
    <row r="124" spans="2:65" s="6" customFormat="1" ht="15.75" customHeight="1">
      <c r="B124" s="23"/>
      <c r="C124" s="186" t="s">
        <v>294</v>
      </c>
      <c r="D124" s="186" t="s">
        <v>295</v>
      </c>
      <c r="E124" s="187" t="s">
        <v>792</v>
      </c>
      <c r="F124" s="188" t="s">
        <v>793</v>
      </c>
      <c r="G124" s="189" t="s">
        <v>359</v>
      </c>
      <c r="H124" s="190">
        <v>2</v>
      </c>
      <c r="I124" s="191"/>
      <c r="J124" s="192">
        <f>ROUND($I$124*$H$124,2)</f>
        <v>0</v>
      </c>
      <c r="K124" s="188" t="s">
        <v>144</v>
      </c>
      <c r="L124" s="193"/>
      <c r="M124" s="194"/>
      <c r="N124" s="195" t="s">
        <v>44</v>
      </c>
      <c r="O124" s="24"/>
      <c r="P124" s="24"/>
      <c r="Q124" s="154">
        <v>0.143</v>
      </c>
      <c r="R124" s="154">
        <f>$Q$124*$H$124</f>
        <v>0.286</v>
      </c>
      <c r="S124" s="154">
        <v>0</v>
      </c>
      <c r="T124" s="155">
        <f>$S$124*$H$124</f>
        <v>0</v>
      </c>
      <c r="AR124" s="89" t="s">
        <v>397</v>
      </c>
      <c r="AT124" s="89" t="s">
        <v>295</v>
      </c>
      <c r="AU124" s="89" t="s">
        <v>81</v>
      </c>
      <c r="AY124" s="6" t="s">
        <v>137</v>
      </c>
      <c r="BE124" s="156">
        <f>IF($N$124="základní",$J$124,0)</f>
        <v>0</v>
      </c>
      <c r="BF124" s="156">
        <f>IF($N$124="snížená",$J$124,0)</f>
        <v>0</v>
      </c>
      <c r="BG124" s="156">
        <f>IF($N$124="zákl. přenesená",$J$124,0)</f>
        <v>0</v>
      </c>
      <c r="BH124" s="156">
        <f>IF($N$124="sníž. přenesená",$J$124,0)</f>
        <v>0</v>
      </c>
      <c r="BI124" s="156">
        <f>IF($N$124="nulová",$J$124,0)</f>
        <v>0</v>
      </c>
      <c r="BJ124" s="89" t="s">
        <v>20</v>
      </c>
      <c r="BK124" s="156">
        <f>ROUND($I$124*$H$124,2)</f>
        <v>0</v>
      </c>
      <c r="BL124" s="89" t="s">
        <v>294</v>
      </c>
      <c r="BM124" s="89" t="s">
        <v>794</v>
      </c>
    </row>
    <row r="125" spans="2:51" s="6" customFormat="1" ht="15.75" customHeight="1">
      <c r="B125" s="159"/>
      <c r="C125" s="160"/>
      <c r="D125" s="157" t="s">
        <v>149</v>
      </c>
      <c r="E125" s="162"/>
      <c r="F125" s="162" t="s">
        <v>795</v>
      </c>
      <c r="G125" s="160"/>
      <c r="H125" s="163">
        <v>2</v>
      </c>
      <c r="J125" s="160"/>
      <c r="K125" s="160"/>
      <c r="L125" s="164"/>
      <c r="M125" s="165"/>
      <c r="N125" s="160"/>
      <c r="O125" s="160"/>
      <c r="P125" s="160"/>
      <c r="Q125" s="160"/>
      <c r="R125" s="160"/>
      <c r="S125" s="160"/>
      <c r="T125" s="166"/>
      <c r="AT125" s="167" t="s">
        <v>149</v>
      </c>
      <c r="AU125" s="167" t="s">
        <v>81</v>
      </c>
      <c r="AV125" s="167" t="s">
        <v>81</v>
      </c>
      <c r="AW125" s="167" t="s">
        <v>115</v>
      </c>
      <c r="AX125" s="167" t="s">
        <v>20</v>
      </c>
      <c r="AY125" s="167" t="s">
        <v>137</v>
      </c>
    </row>
    <row r="126" spans="2:65" s="6" customFormat="1" ht="15.75" customHeight="1">
      <c r="B126" s="23"/>
      <c r="C126" s="145" t="s">
        <v>302</v>
      </c>
      <c r="D126" s="145" t="s">
        <v>140</v>
      </c>
      <c r="E126" s="146" t="s">
        <v>796</v>
      </c>
      <c r="F126" s="147" t="s">
        <v>797</v>
      </c>
      <c r="G126" s="148" t="s">
        <v>359</v>
      </c>
      <c r="H126" s="149">
        <v>12</v>
      </c>
      <c r="I126" s="150"/>
      <c r="J126" s="151">
        <f>ROUND($I$126*$H$126,2)</f>
        <v>0</v>
      </c>
      <c r="K126" s="147" t="s">
        <v>144</v>
      </c>
      <c r="L126" s="43"/>
      <c r="M126" s="152"/>
      <c r="N126" s="153" t="s">
        <v>44</v>
      </c>
      <c r="O126" s="24"/>
      <c r="P126" s="24"/>
      <c r="Q126" s="154">
        <v>0</v>
      </c>
      <c r="R126" s="154">
        <f>$Q$126*$H$126</f>
        <v>0</v>
      </c>
      <c r="S126" s="154">
        <v>0</v>
      </c>
      <c r="T126" s="155">
        <f>$S$126*$H$126</f>
        <v>0</v>
      </c>
      <c r="AR126" s="89" t="s">
        <v>294</v>
      </c>
      <c r="AT126" s="89" t="s">
        <v>140</v>
      </c>
      <c r="AU126" s="89" t="s">
        <v>81</v>
      </c>
      <c r="AY126" s="6" t="s">
        <v>137</v>
      </c>
      <c r="BE126" s="156">
        <f>IF($N$126="základní",$J$126,0)</f>
        <v>0</v>
      </c>
      <c r="BF126" s="156">
        <f>IF($N$126="snížená",$J$126,0)</f>
        <v>0</v>
      </c>
      <c r="BG126" s="156">
        <f>IF($N$126="zákl. přenesená",$J$126,0)</f>
        <v>0</v>
      </c>
      <c r="BH126" s="156">
        <f>IF($N$126="sníž. přenesená",$J$126,0)</f>
        <v>0</v>
      </c>
      <c r="BI126" s="156">
        <f>IF($N$126="nulová",$J$126,0)</f>
        <v>0</v>
      </c>
      <c r="BJ126" s="89" t="s">
        <v>20</v>
      </c>
      <c r="BK126" s="156">
        <f>ROUND($I$126*$H$126,2)</f>
        <v>0</v>
      </c>
      <c r="BL126" s="89" t="s">
        <v>294</v>
      </c>
      <c r="BM126" s="89" t="s">
        <v>798</v>
      </c>
    </row>
    <row r="127" spans="2:47" s="6" customFormat="1" ht="16.5" customHeight="1">
      <c r="B127" s="23"/>
      <c r="C127" s="24"/>
      <c r="D127" s="157" t="s">
        <v>147</v>
      </c>
      <c r="E127" s="24"/>
      <c r="F127" s="158" t="s">
        <v>799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147</v>
      </c>
      <c r="AU127" s="6" t="s">
        <v>81</v>
      </c>
    </row>
    <row r="128" spans="2:51" s="6" customFormat="1" ht="15.75" customHeight="1">
      <c r="B128" s="159"/>
      <c r="C128" s="160"/>
      <c r="D128" s="161" t="s">
        <v>149</v>
      </c>
      <c r="E128" s="160"/>
      <c r="F128" s="162" t="s">
        <v>800</v>
      </c>
      <c r="G128" s="160"/>
      <c r="H128" s="163">
        <v>12</v>
      </c>
      <c r="J128" s="160"/>
      <c r="K128" s="160"/>
      <c r="L128" s="164"/>
      <c r="M128" s="165"/>
      <c r="N128" s="160"/>
      <c r="O128" s="160"/>
      <c r="P128" s="160"/>
      <c r="Q128" s="160"/>
      <c r="R128" s="160"/>
      <c r="S128" s="160"/>
      <c r="T128" s="166"/>
      <c r="AT128" s="167" t="s">
        <v>149</v>
      </c>
      <c r="AU128" s="167" t="s">
        <v>81</v>
      </c>
      <c r="AV128" s="167" t="s">
        <v>81</v>
      </c>
      <c r="AW128" s="167" t="s">
        <v>115</v>
      </c>
      <c r="AX128" s="167" t="s">
        <v>20</v>
      </c>
      <c r="AY128" s="167" t="s">
        <v>137</v>
      </c>
    </row>
    <row r="129" spans="2:65" s="6" customFormat="1" ht="15.75" customHeight="1">
      <c r="B129" s="23"/>
      <c r="C129" s="186" t="s">
        <v>286</v>
      </c>
      <c r="D129" s="186" t="s">
        <v>295</v>
      </c>
      <c r="E129" s="187" t="s">
        <v>801</v>
      </c>
      <c r="F129" s="188" t="s">
        <v>802</v>
      </c>
      <c r="G129" s="189" t="s">
        <v>359</v>
      </c>
      <c r="H129" s="190">
        <v>12</v>
      </c>
      <c r="I129" s="191"/>
      <c r="J129" s="192">
        <f>ROUND($I$129*$H$129,2)</f>
        <v>0</v>
      </c>
      <c r="K129" s="188" t="s">
        <v>144</v>
      </c>
      <c r="L129" s="193"/>
      <c r="M129" s="194"/>
      <c r="N129" s="195" t="s">
        <v>44</v>
      </c>
      <c r="O129" s="24"/>
      <c r="P129" s="24"/>
      <c r="Q129" s="154">
        <v>0.00052</v>
      </c>
      <c r="R129" s="154">
        <f>$Q$129*$H$129</f>
        <v>0.006239999999999999</v>
      </c>
      <c r="S129" s="154">
        <v>0</v>
      </c>
      <c r="T129" s="155">
        <f>$S$129*$H$129</f>
        <v>0</v>
      </c>
      <c r="AR129" s="89" t="s">
        <v>397</v>
      </c>
      <c r="AT129" s="89" t="s">
        <v>295</v>
      </c>
      <c r="AU129" s="89" t="s">
        <v>81</v>
      </c>
      <c r="AY129" s="6" t="s">
        <v>137</v>
      </c>
      <c r="BE129" s="156">
        <f>IF($N$129="základní",$J$129,0)</f>
        <v>0</v>
      </c>
      <c r="BF129" s="156">
        <f>IF($N$129="snížená",$J$129,0)</f>
        <v>0</v>
      </c>
      <c r="BG129" s="156">
        <f>IF($N$129="zákl. přenesená",$J$129,0)</f>
        <v>0</v>
      </c>
      <c r="BH129" s="156">
        <f>IF($N$129="sníž. přenesená",$J$129,0)</f>
        <v>0</v>
      </c>
      <c r="BI129" s="156">
        <f>IF($N$129="nulová",$J$129,0)</f>
        <v>0</v>
      </c>
      <c r="BJ129" s="89" t="s">
        <v>20</v>
      </c>
      <c r="BK129" s="156">
        <f>ROUND($I$129*$H$129,2)</f>
        <v>0</v>
      </c>
      <c r="BL129" s="89" t="s">
        <v>294</v>
      </c>
      <c r="BM129" s="89" t="s">
        <v>803</v>
      </c>
    </row>
    <row r="130" spans="2:47" s="6" customFormat="1" ht="16.5" customHeight="1">
      <c r="B130" s="23"/>
      <c r="C130" s="24"/>
      <c r="D130" s="157" t="s">
        <v>147</v>
      </c>
      <c r="E130" s="24"/>
      <c r="F130" s="158" t="s">
        <v>802</v>
      </c>
      <c r="G130" s="24"/>
      <c r="H130" s="24"/>
      <c r="J130" s="24"/>
      <c r="K130" s="24"/>
      <c r="L130" s="43"/>
      <c r="M130" s="56"/>
      <c r="N130" s="24"/>
      <c r="O130" s="24"/>
      <c r="P130" s="24"/>
      <c r="Q130" s="24"/>
      <c r="R130" s="24"/>
      <c r="S130" s="24"/>
      <c r="T130" s="57"/>
      <c r="AT130" s="6" t="s">
        <v>147</v>
      </c>
      <c r="AU130" s="6" t="s">
        <v>81</v>
      </c>
    </row>
    <row r="131" spans="2:63" s="132" customFormat="1" ht="30.75" customHeight="1">
      <c r="B131" s="133"/>
      <c r="C131" s="134"/>
      <c r="D131" s="134" t="s">
        <v>72</v>
      </c>
      <c r="E131" s="143" t="s">
        <v>804</v>
      </c>
      <c r="F131" s="143" t="s">
        <v>805</v>
      </c>
      <c r="G131" s="134"/>
      <c r="H131" s="134"/>
      <c r="J131" s="144">
        <f>$BK$131</f>
        <v>0</v>
      </c>
      <c r="K131" s="134"/>
      <c r="L131" s="137"/>
      <c r="M131" s="138"/>
      <c r="N131" s="134"/>
      <c r="O131" s="134"/>
      <c r="P131" s="139">
        <f>SUM($P$132:$P$135)</f>
        <v>0</v>
      </c>
      <c r="Q131" s="134"/>
      <c r="R131" s="139">
        <f>SUM($R$132:$R$135)</f>
        <v>0</v>
      </c>
      <c r="S131" s="134"/>
      <c r="T131" s="140">
        <f>SUM($T$132:$T$135)</f>
        <v>0</v>
      </c>
      <c r="AR131" s="141" t="s">
        <v>81</v>
      </c>
      <c r="AT131" s="141" t="s">
        <v>72</v>
      </c>
      <c r="AU131" s="141" t="s">
        <v>20</v>
      </c>
      <c r="AY131" s="141" t="s">
        <v>137</v>
      </c>
      <c r="BK131" s="142">
        <f>SUM($BK$132:$BK$135)</f>
        <v>0</v>
      </c>
    </row>
    <row r="132" spans="2:65" s="6" customFormat="1" ht="15.75" customHeight="1">
      <c r="B132" s="23"/>
      <c r="C132" s="145" t="s">
        <v>311</v>
      </c>
      <c r="D132" s="145" t="s">
        <v>140</v>
      </c>
      <c r="E132" s="146" t="s">
        <v>806</v>
      </c>
      <c r="F132" s="147" t="s">
        <v>807</v>
      </c>
      <c r="G132" s="148" t="s">
        <v>359</v>
      </c>
      <c r="H132" s="149">
        <v>1</v>
      </c>
      <c r="I132" s="150"/>
      <c r="J132" s="151">
        <f>ROUND($I$132*$H$132,2)</f>
        <v>0</v>
      </c>
      <c r="K132" s="147" t="s">
        <v>144</v>
      </c>
      <c r="L132" s="43"/>
      <c r="M132" s="152"/>
      <c r="N132" s="153" t="s">
        <v>44</v>
      </c>
      <c r="O132" s="24"/>
      <c r="P132" s="24"/>
      <c r="Q132" s="154">
        <v>0</v>
      </c>
      <c r="R132" s="154">
        <f>$Q$132*$H$132</f>
        <v>0</v>
      </c>
      <c r="S132" s="154">
        <v>0</v>
      </c>
      <c r="T132" s="155">
        <f>$S$132*$H$132</f>
        <v>0</v>
      </c>
      <c r="AR132" s="89" t="s">
        <v>294</v>
      </c>
      <c r="AT132" s="89" t="s">
        <v>140</v>
      </c>
      <c r="AU132" s="89" t="s">
        <v>81</v>
      </c>
      <c r="AY132" s="6" t="s">
        <v>137</v>
      </c>
      <c r="BE132" s="156">
        <f>IF($N$132="základní",$J$132,0)</f>
        <v>0</v>
      </c>
      <c r="BF132" s="156">
        <f>IF($N$132="snížená",$J$132,0)</f>
        <v>0</v>
      </c>
      <c r="BG132" s="156">
        <f>IF($N$132="zákl. přenesená",$J$132,0)</f>
        <v>0</v>
      </c>
      <c r="BH132" s="156">
        <f>IF($N$132="sníž. přenesená",$J$132,0)</f>
        <v>0</v>
      </c>
      <c r="BI132" s="156">
        <f>IF($N$132="nulová",$J$132,0)</f>
        <v>0</v>
      </c>
      <c r="BJ132" s="89" t="s">
        <v>20</v>
      </c>
      <c r="BK132" s="156">
        <f>ROUND($I$132*$H$132,2)</f>
        <v>0</v>
      </c>
      <c r="BL132" s="89" t="s">
        <v>294</v>
      </c>
      <c r="BM132" s="89" t="s">
        <v>808</v>
      </c>
    </row>
    <row r="133" spans="2:51" s="6" customFormat="1" ht="15.75" customHeight="1">
      <c r="B133" s="159"/>
      <c r="C133" s="160"/>
      <c r="D133" s="157" t="s">
        <v>149</v>
      </c>
      <c r="E133" s="162"/>
      <c r="F133" s="162" t="s">
        <v>809</v>
      </c>
      <c r="G133" s="160"/>
      <c r="H133" s="163">
        <v>1</v>
      </c>
      <c r="J133" s="160"/>
      <c r="K133" s="160"/>
      <c r="L133" s="164"/>
      <c r="M133" s="165"/>
      <c r="N133" s="160"/>
      <c r="O133" s="160"/>
      <c r="P133" s="160"/>
      <c r="Q133" s="160"/>
      <c r="R133" s="160"/>
      <c r="S133" s="160"/>
      <c r="T133" s="166"/>
      <c r="AT133" s="167" t="s">
        <v>149</v>
      </c>
      <c r="AU133" s="167" t="s">
        <v>81</v>
      </c>
      <c r="AV133" s="167" t="s">
        <v>81</v>
      </c>
      <c r="AW133" s="167" t="s">
        <v>115</v>
      </c>
      <c r="AX133" s="167" t="s">
        <v>20</v>
      </c>
      <c r="AY133" s="167" t="s">
        <v>137</v>
      </c>
    </row>
    <row r="134" spans="2:65" s="6" customFormat="1" ht="15.75" customHeight="1">
      <c r="B134" s="23"/>
      <c r="C134" s="145" t="s">
        <v>317</v>
      </c>
      <c r="D134" s="145" t="s">
        <v>140</v>
      </c>
      <c r="E134" s="146" t="s">
        <v>810</v>
      </c>
      <c r="F134" s="147" t="s">
        <v>811</v>
      </c>
      <c r="G134" s="148" t="s">
        <v>359</v>
      </c>
      <c r="H134" s="149">
        <v>3</v>
      </c>
      <c r="I134" s="150"/>
      <c r="J134" s="151">
        <f>ROUND($I$134*$H$134,2)</f>
        <v>0</v>
      </c>
      <c r="K134" s="147" t="s">
        <v>144</v>
      </c>
      <c r="L134" s="43"/>
      <c r="M134" s="152"/>
      <c r="N134" s="153" t="s">
        <v>44</v>
      </c>
      <c r="O134" s="24"/>
      <c r="P134" s="24"/>
      <c r="Q134" s="154">
        <v>0</v>
      </c>
      <c r="R134" s="154">
        <f>$Q$134*$H$134</f>
        <v>0</v>
      </c>
      <c r="S134" s="154">
        <v>0</v>
      </c>
      <c r="T134" s="155">
        <f>$S$134*$H$134</f>
        <v>0</v>
      </c>
      <c r="AR134" s="89" t="s">
        <v>294</v>
      </c>
      <c r="AT134" s="89" t="s">
        <v>140</v>
      </c>
      <c r="AU134" s="89" t="s">
        <v>81</v>
      </c>
      <c r="AY134" s="6" t="s">
        <v>137</v>
      </c>
      <c r="BE134" s="156">
        <f>IF($N$134="základní",$J$134,0)</f>
        <v>0</v>
      </c>
      <c r="BF134" s="156">
        <f>IF($N$134="snížená",$J$134,0)</f>
        <v>0</v>
      </c>
      <c r="BG134" s="156">
        <f>IF($N$134="zákl. přenesená",$J$134,0)</f>
        <v>0</v>
      </c>
      <c r="BH134" s="156">
        <f>IF($N$134="sníž. přenesená",$J$134,0)</f>
        <v>0</v>
      </c>
      <c r="BI134" s="156">
        <f>IF($N$134="nulová",$J$134,0)</f>
        <v>0</v>
      </c>
      <c r="BJ134" s="89" t="s">
        <v>20</v>
      </c>
      <c r="BK134" s="156">
        <f>ROUND($I$134*$H$134,2)</f>
        <v>0</v>
      </c>
      <c r="BL134" s="89" t="s">
        <v>294</v>
      </c>
      <c r="BM134" s="89" t="s">
        <v>812</v>
      </c>
    </row>
    <row r="135" spans="2:51" s="6" customFormat="1" ht="15.75" customHeight="1">
      <c r="B135" s="159"/>
      <c r="C135" s="160"/>
      <c r="D135" s="157" t="s">
        <v>149</v>
      </c>
      <c r="E135" s="162"/>
      <c r="F135" s="162" t="s">
        <v>813</v>
      </c>
      <c r="G135" s="160"/>
      <c r="H135" s="163">
        <v>3</v>
      </c>
      <c r="J135" s="160"/>
      <c r="K135" s="160"/>
      <c r="L135" s="164"/>
      <c r="M135" s="165"/>
      <c r="N135" s="160"/>
      <c r="O135" s="160"/>
      <c r="P135" s="160"/>
      <c r="Q135" s="160"/>
      <c r="R135" s="160"/>
      <c r="S135" s="160"/>
      <c r="T135" s="166"/>
      <c r="AT135" s="167" t="s">
        <v>149</v>
      </c>
      <c r="AU135" s="167" t="s">
        <v>81</v>
      </c>
      <c r="AV135" s="167" t="s">
        <v>81</v>
      </c>
      <c r="AW135" s="167" t="s">
        <v>115</v>
      </c>
      <c r="AX135" s="167" t="s">
        <v>20</v>
      </c>
      <c r="AY135" s="167" t="s">
        <v>137</v>
      </c>
    </row>
    <row r="136" spans="2:63" s="132" customFormat="1" ht="37.5" customHeight="1">
      <c r="B136" s="133"/>
      <c r="C136" s="134"/>
      <c r="D136" s="134" t="s">
        <v>72</v>
      </c>
      <c r="E136" s="135" t="s">
        <v>295</v>
      </c>
      <c r="F136" s="135" t="s">
        <v>814</v>
      </c>
      <c r="G136" s="134"/>
      <c r="H136" s="134"/>
      <c r="J136" s="136">
        <f>$BK$136</f>
        <v>0</v>
      </c>
      <c r="K136" s="134"/>
      <c r="L136" s="137"/>
      <c r="M136" s="138"/>
      <c r="N136" s="134"/>
      <c r="O136" s="134"/>
      <c r="P136" s="139">
        <f>$P$137</f>
        <v>0</v>
      </c>
      <c r="Q136" s="134"/>
      <c r="R136" s="139">
        <f>$R$137</f>
        <v>82.96741600000001</v>
      </c>
      <c r="S136" s="134"/>
      <c r="T136" s="140">
        <f>$T$137</f>
        <v>0</v>
      </c>
      <c r="AR136" s="141" t="s">
        <v>156</v>
      </c>
      <c r="AT136" s="141" t="s">
        <v>72</v>
      </c>
      <c r="AU136" s="141" t="s">
        <v>73</v>
      </c>
      <c r="AY136" s="141" t="s">
        <v>137</v>
      </c>
      <c r="BK136" s="142">
        <f>$BK$137</f>
        <v>0</v>
      </c>
    </row>
    <row r="137" spans="2:63" s="132" customFormat="1" ht="21" customHeight="1">
      <c r="B137" s="133"/>
      <c r="C137" s="134"/>
      <c r="D137" s="134" t="s">
        <v>72</v>
      </c>
      <c r="E137" s="143" t="s">
        <v>815</v>
      </c>
      <c r="F137" s="143" t="s">
        <v>816</v>
      </c>
      <c r="G137" s="134"/>
      <c r="H137" s="134"/>
      <c r="J137" s="144">
        <f>$BK$137</f>
        <v>0</v>
      </c>
      <c r="K137" s="134"/>
      <c r="L137" s="137"/>
      <c r="M137" s="138"/>
      <c r="N137" s="134"/>
      <c r="O137" s="134"/>
      <c r="P137" s="139">
        <f>SUM($P$138:$P$172)</f>
        <v>0</v>
      </c>
      <c r="Q137" s="134"/>
      <c r="R137" s="139">
        <f>SUM($R$138:$R$172)</f>
        <v>82.96741600000001</v>
      </c>
      <c r="S137" s="134"/>
      <c r="T137" s="140">
        <f>SUM($T$138:$T$172)</f>
        <v>0</v>
      </c>
      <c r="AR137" s="141" t="s">
        <v>156</v>
      </c>
      <c r="AT137" s="141" t="s">
        <v>72</v>
      </c>
      <c r="AU137" s="141" t="s">
        <v>20</v>
      </c>
      <c r="AY137" s="141" t="s">
        <v>137</v>
      </c>
      <c r="BK137" s="142">
        <f>SUM($BK$138:$BK$172)</f>
        <v>0</v>
      </c>
    </row>
    <row r="138" spans="2:65" s="6" customFormat="1" ht="15.75" customHeight="1">
      <c r="B138" s="23"/>
      <c r="C138" s="145" t="s">
        <v>6</v>
      </c>
      <c r="D138" s="145" t="s">
        <v>140</v>
      </c>
      <c r="E138" s="146" t="s">
        <v>817</v>
      </c>
      <c r="F138" s="147" t="s">
        <v>818</v>
      </c>
      <c r="G138" s="148" t="s">
        <v>205</v>
      </c>
      <c r="H138" s="149">
        <v>8</v>
      </c>
      <c r="I138" s="150"/>
      <c r="J138" s="151">
        <f>ROUND($I$138*$H$138,2)</f>
        <v>0</v>
      </c>
      <c r="K138" s="147" t="s">
        <v>144</v>
      </c>
      <c r="L138" s="43"/>
      <c r="M138" s="152"/>
      <c r="N138" s="153" t="s">
        <v>44</v>
      </c>
      <c r="O138" s="24"/>
      <c r="P138" s="24"/>
      <c r="Q138" s="154">
        <v>0</v>
      </c>
      <c r="R138" s="154">
        <f>$Q$138*$H$138</f>
        <v>0</v>
      </c>
      <c r="S138" s="154">
        <v>0</v>
      </c>
      <c r="T138" s="155">
        <f>$S$138*$H$138</f>
        <v>0</v>
      </c>
      <c r="AR138" s="89" t="s">
        <v>819</v>
      </c>
      <c r="AT138" s="89" t="s">
        <v>140</v>
      </c>
      <c r="AU138" s="89" t="s">
        <v>81</v>
      </c>
      <c r="AY138" s="6" t="s">
        <v>137</v>
      </c>
      <c r="BE138" s="156">
        <f>IF($N$138="základní",$J$138,0)</f>
        <v>0</v>
      </c>
      <c r="BF138" s="156">
        <f>IF($N$138="snížená",$J$138,0)</f>
        <v>0</v>
      </c>
      <c r="BG138" s="156">
        <f>IF($N$138="zákl. přenesená",$J$138,0)</f>
        <v>0</v>
      </c>
      <c r="BH138" s="156">
        <f>IF($N$138="sníž. přenesená",$J$138,0)</f>
        <v>0</v>
      </c>
      <c r="BI138" s="156">
        <f>IF($N$138="nulová",$J$138,0)</f>
        <v>0</v>
      </c>
      <c r="BJ138" s="89" t="s">
        <v>20</v>
      </c>
      <c r="BK138" s="156">
        <f>ROUND($I$138*$H$138,2)</f>
        <v>0</v>
      </c>
      <c r="BL138" s="89" t="s">
        <v>819</v>
      </c>
      <c r="BM138" s="89" t="s">
        <v>820</v>
      </c>
    </row>
    <row r="139" spans="2:47" s="6" customFormat="1" ht="27" customHeight="1">
      <c r="B139" s="23"/>
      <c r="C139" s="24"/>
      <c r="D139" s="157" t="s">
        <v>147</v>
      </c>
      <c r="E139" s="24"/>
      <c r="F139" s="158" t="s">
        <v>821</v>
      </c>
      <c r="G139" s="24"/>
      <c r="H139" s="24"/>
      <c r="J139" s="24"/>
      <c r="K139" s="24"/>
      <c r="L139" s="43"/>
      <c r="M139" s="56"/>
      <c r="N139" s="24"/>
      <c r="O139" s="24"/>
      <c r="P139" s="24"/>
      <c r="Q139" s="24"/>
      <c r="R139" s="24"/>
      <c r="S139" s="24"/>
      <c r="T139" s="57"/>
      <c r="AT139" s="6" t="s">
        <v>147</v>
      </c>
      <c r="AU139" s="6" t="s">
        <v>81</v>
      </c>
    </row>
    <row r="140" spans="2:51" s="6" customFormat="1" ht="15.75" customHeight="1">
      <c r="B140" s="159"/>
      <c r="C140" s="160"/>
      <c r="D140" s="161" t="s">
        <v>149</v>
      </c>
      <c r="E140" s="160"/>
      <c r="F140" s="162" t="s">
        <v>822</v>
      </c>
      <c r="G140" s="160"/>
      <c r="H140" s="163">
        <v>8</v>
      </c>
      <c r="J140" s="160"/>
      <c r="K140" s="160"/>
      <c r="L140" s="164"/>
      <c r="M140" s="165"/>
      <c r="N140" s="160"/>
      <c r="O140" s="160"/>
      <c r="P140" s="160"/>
      <c r="Q140" s="160"/>
      <c r="R140" s="160"/>
      <c r="S140" s="160"/>
      <c r="T140" s="166"/>
      <c r="AT140" s="167" t="s">
        <v>149</v>
      </c>
      <c r="AU140" s="167" t="s">
        <v>81</v>
      </c>
      <c r="AV140" s="167" t="s">
        <v>81</v>
      </c>
      <c r="AW140" s="167" t="s">
        <v>115</v>
      </c>
      <c r="AX140" s="167" t="s">
        <v>20</v>
      </c>
      <c r="AY140" s="167" t="s">
        <v>137</v>
      </c>
    </row>
    <row r="141" spans="2:65" s="6" customFormat="1" ht="15.75" customHeight="1">
      <c r="B141" s="23"/>
      <c r="C141" s="145" t="s">
        <v>332</v>
      </c>
      <c r="D141" s="145" t="s">
        <v>140</v>
      </c>
      <c r="E141" s="146" t="s">
        <v>823</v>
      </c>
      <c r="F141" s="147" t="s">
        <v>824</v>
      </c>
      <c r="G141" s="148" t="s">
        <v>205</v>
      </c>
      <c r="H141" s="149">
        <v>8</v>
      </c>
      <c r="I141" s="150"/>
      <c r="J141" s="151">
        <f>ROUND($I$141*$H$141,2)</f>
        <v>0</v>
      </c>
      <c r="K141" s="147" t="s">
        <v>144</v>
      </c>
      <c r="L141" s="43"/>
      <c r="M141" s="152"/>
      <c r="N141" s="153" t="s">
        <v>44</v>
      </c>
      <c r="O141" s="24"/>
      <c r="P141" s="24"/>
      <c r="Q141" s="154">
        <v>0</v>
      </c>
      <c r="R141" s="154">
        <f>$Q$141*$H$141</f>
        <v>0</v>
      </c>
      <c r="S141" s="154">
        <v>0</v>
      </c>
      <c r="T141" s="155">
        <f>$S$141*$H$141</f>
        <v>0</v>
      </c>
      <c r="AR141" s="89" t="s">
        <v>819</v>
      </c>
      <c r="AT141" s="89" t="s">
        <v>140</v>
      </c>
      <c r="AU141" s="89" t="s">
        <v>81</v>
      </c>
      <c r="AY141" s="6" t="s">
        <v>137</v>
      </c>
      <c r="BE141" s="156">
        <f>IF($N$141="základní",$J$141,0)</f>
        <v>0</v>
      </c>
      <c r="BF141" s="156">
        <f>IF($N$141="snížená",$J$141,0)</f>
        <v>0</v>
      </c>
      <c r="BG141" s="156">
        <f>IF($N$141="zákl. přenesená",$J$141,0)</f>
        <v>0</v>
      </c>
      <c r="BH141" s="156">
        <f>IF($N$141="sníž. přenesená",$J$141,0)</f>
        <v>0</v>
      </c>
      <c r="BI141" s="156">
        <f>IF($N$141="nulová",$J$141,0)</f>
        <v>0</v>
      </c>
      <c r="BJ141" s="89" t="s">
        <v>20</v>
      </c>
      <c r="BK141" s="156">
        <f>ROUND($I$141*$H$141,2)</f>
        <v>0</v>
      </c>
      <c r="BL141" s="89" t="s">
        <v>819</v>
      </c>
      <c r="BM141" s="89" t="s">
        <v>825</v>
      </c>
    </row>
    <row r="142" spans="2:47" s="6" customFormat="1" ht="27" customHeight="1">
      <c r="B142" s="23"/>
      <c r="C142" s="24"/>
      <c r="D142" s="157" t="s">
        <v>147</v>
      </c>
      <c r="E142" s="24"/>
      <c r="F142" s="158" t="s">
        <v>826</v>
      </c>
      <c r="G142" s="24"/>
      <c r="H142" s="24"/>
      <c r="J142" s="24"/>
      <c r="K142" s="24"/>
      <c r="L142" s="43"/>
      <c r="M142" s="56"/>
      <c r="N142" s="24"/>
      <c r="O142" s="24"/>
      <c r="P142" s="24"/>
      <c r="Q142" s="24"/>
      <c r="R142" s="24"/>
      <c r="S142" s="24"/>
      <c r="T142" s="57"/>
      <c r="AT142" s="6" t="s">
        <v>147</v>
      </c>
      <c r="AU142" s="6" t="s">
        <v>81</v>
      </c>
    </row>
    <row r="143" spans="2:51" s="6" customFormat="1" ht="15.75" customHeight="1">
      <c r="B143" s="159"/>
      <c r="C143" s="160"/>
      <c r="D143" s="161" t="s">
        <v>149</v>
      </c>
      <c r="E143" s="160"/>
      <c r="F143" s="162" t="s">
        <v>827</v>
      </c>
      <c r="G143" s="160"/>
      <c r="H143" s="163">
        <v>8</v>
      </c>
      <c r="J143" s="160"/>
      <c r="K143" s="160"/>
      <c r="L143" s="164"/>
      <c r="M143" s="165"/>
      <c r="N143" s="160"/>
      <c r="O143" s="160"/>
      <c r="P143" s="160"/>
      <c r="Q143" s="160"/>
      <c r="R143" s="160"/>
      <c r="S143" s="160"/>
      <c r="T143" s="166"/>
      <c r="AT143" s="167" t="s">
        <v>149</v>
      </c>
      <c r="AU143" s="167" t="s">
        <v>81</v>
      </c>
      <c r="AV143" s="167" t="s">
        <v>81</v>
      </c>
      <c r="AW143" s="167" t="s">
        <v>115</v>
      </c>
      <c r="AX143" s="167" t="s">
        <v>20</v>
      </c>
      <c r="AY143" s="167" t="s">
        <v>137</v>
      </c>
    </row>
    <row r="144" spans="2:65" s="6" customFormat="1" ht="15.75" customHeight="1">
      <c r="B144" s="23"/>
      <c r="C144" s="145" t="s">
        <v>337</v>
      </c>
      <c r="D144" s="145" t="s">
        <v>140</v>
      </c>
      <c r="E144" s="146" t="s">
        <v>828</v>
      </c>
      <c r="F144" s="147" t="s">
        <v>829</v>
      </c>
      <c r="G144" s="148" t="s">
        <v>359</v>
      </c>
      <c r="H144" s="149">
        <v>15</v>
      </c>
      <c r="I144" s="150"/>
      <c r="J144" s="151">
        <f>ROUND($I$144*$H$144,2)</f>
        <v>0</v>
      </c>
      <c r="K144" s="147" t="s">
        <v>144</v>
      </c>
      <c r="L144" s="43"/>
      <c r="M144" s="152"/>
      <c r="N144" s="153" t="s">
        <v>44</v>
      </c>
      <c r="O144" s="24"/>
      <c r="P144" s="24"/>
      <c r="Q144" s="154">
        <v>0</v>
      </c>
      <c r="R144" s="154">
        <f>$Q$144*$H$144</f>
        <v>0</v>
      </c>
      <c r="S144" s="154">
        <v>0</v>
      </c>
      <c r="T144" s="155">
        <f>$S$144*$H$144</f>
        <v>0</v>
      </c>
      <c r="AR144" s="89" t="s">
        <v>819</v>
      </c>
      <c r="AT144" s="89" t="s">
        <v>140</v>
      </c>
      <c r="AU144" s="89" t="s">
        <v>81</v>
      </c>
      <c r="AY144" s="6" t="s">
        <v>137</v>
      </c>
      <c r="BE144" s="156">
        <f>IF($N$144="základní",$J$144,0)</f>
        <v>0</v>
      </c>
      <c r="BF144" s="156">
        <f>IF($N$144="snížená",$J$144,0)</f>
        <v>0</v>
      </c>
      <c r="BG144" s="156">
        <f>IF($N$144="zákl. přenesená",$J$144,0)</f>
        <v>0</v>
      </c>
      <c r="BH144" s="156">
        <f>IF($N$144="sníž. přenesená",$J$144,0)</f>
        <v>0</v>
      </c>
      <c r="BI144" s="156">
        <f>IF($N$144="nulová",$J$144,0)</f>
        <v>0</v>
      </c>
      <c r="BJ144" s="89" t="s">
        <v>20</v>
      </c>
      <c r="BK144" s="156">
        <f>ROUND($I$144*$H$144,2)</f>
        <v>0</v>
      </c>
      <c r="BL144" s="89" t="s">
        <v>819</v>
      </c>
      <c r="BM144" s="89" t="s">
        <v>830</v>
      </c>
    </row>
    <row r="145" spans="2:47" s="6" customFormat="1" ht="38.25" customHeight="1">
      <c r="B145" s="23"/>
      <c r="C145" s="24"/>
      <c r="D145" s="157" t="s">
        <v>147</v>
      </c>
      <c r="E145" s="24"/>
      <c r="F145" s="158" t="s">
        <v>831</v>
      </c>
      <c r="G145" s="24"/>
      <c r="H145" s="24"/>
      <c r="J145" s="24"/>
      <c r="K145" s="24"/>
      <c r="L145" s="43"/>
      <c r="M145" s="56"/>
      <c r="N145" s="24"/>
      <c r="O145" s="24"/>
      <c r="P145" s="24"/>
      <c r="Q145" s="24"/>
      <c r="R145" s="24"/>
      <c r="S145" s="24"/>
      <c r="T145" s="57"/>
      <c r="AT145" s="6" t="s">
        <v>147</v>
      </c>
      <c r="AU145" s="6" t="s">
        <v>81</v>
      </c>
    </row>
    <row r="146" spans="2:51" s="6" customFormat="1" ht="15.75" customHeight="1">
      <c r="B146" s="159"/>
      <c r="C146" s="160"/>
      <c r="D146" s="161" t="s">
        <v>149</v>
      </c>
      <c r="E146" s="160"/>
      <c r="F146" s="162" t="s">
        <v>832</v>
      </c>
      <c r="G146" s="160"/>
      <c r="H146" s="163">
        <v>12</v>
      </c>
      <c r="J146" s="160"/>
      <c r="K146" s="160"/>
      <c r="L146" s="164"/>
      <c r="M146" s="165"/>
      <c r="N146" s="160"/>
      <c r="O146" s="160"/>
      <c r="P146" s="160"/>
      <c r="Q146" s="160"/>
      <c r="R146" s="160"/>
      <c r="S146" s="160"/>
      <c r="T146" s="166"/>
      <c r="AT146" s="167" t="s">
        <v>149</v>
      </c>
      <c r="AU146" s="167" t="s">
        <v>81</v>
      </c>
      <c r="AV146" s="167" t="s">
        <v>81</v>
      </c>
      <c r="AW146" s="167" t="s">
        <v>115</v>
      </c>
      <c r="AX146" s="167" t="s">
        <v>73</v>
      </c>
      <c r="AY146" s="167" t="s">
        <v>137</v>
      </c>
    </row>
    <row r="147" spans="2:51" s="6" customFormat="1" ht="15.75" customHeight="1">
      <c r="B147" s="159"/>
      <c r="C147" s="160"/>
      <c r="D147" s="161" t="s">
        <v>149</v>
      </c>
      <c r="E147" s="160"/>
      <c r="F147" s="162" t="s">
        <v>833</v>
      </c>
      <c r="G147" s="160"/>
      <c r="H147" s="163">
        <v>2</v>
      </c>
      <c r="J147" s="160"/>
      <c r="K147" s="160"/>
      <c r="L147" s="164"/>
      <c r="M147" s="165"/>
      <c r="N147" s="160"/>
      <c r="O147" s="160"/>
      <c r="P147" s="160"/>
      <c r="Q147" s="160"/>
      <c r="R147" s="160"/>
      <c r="S147" s="160"/>
      <c r="T147" s="166"/>
      <c r="AT147" s="167" t="s">
        <v>149</v>
      </c>
      <c r="AU147" s="167" t="s">
        <v>81</v>
      </c>
      <c r="AV147" s="167" t="s">
        <v>81</v>
      </c>
      <c r="AW147" s="167" t="s">
        <v>115</v>
      </c>
      <c r="AX147" s="167" t="s">
        <v>73</v>
      </c>
      <c r="AY147" s="167" t="s">
        <v>137</v>
      </c>
    </row>
    <row r="148" spans="2:51" s="6" customFormat="1" ht="15.75" customHeight="1">
      <c r="B148" s="159"/>
      <c r="C148" s="160"/>
      <c r="D148" s="161" t="s">
        <v>149</v>
      </c>
      <c r="E148" s="160"/>
      <c r="F148" s="162" t="s">
        <v>834</v>
      </c>
      <c r="G148" s="160"/>
      <c r="H148" s="163">
        <v>1</v>
      </c>
      <c r="J148" s="160"/>
      <c r="K148" s="160"/>
      <c r="L148" s="164"/>
      <c r="M148" s="165"/>
      <c r="N148" s="160"/>
      <c r="O148" s="160"/>
      <c r="P148" s="160"/>
      <c r="Q148" s="160"/>
      <c r="R148" s="160"/>
      <c r="S148" s="160"/>
      <c r="T148" s="166"/>
      <c r="AT148" s="167" t="s">
        <v>149</v>
      </c>
      <c r="AU148" s="167" t="s">
        <v>81</v>
      </c>
      <c r="AV148" s="167" t="s">
        <v>81</v>
      </c>
      <c r="AW148" s="167" t="s">
        <v>115</v>
      </c>
      <c r="AX148" s="167" t="s">
        <v>73</v>
      </c>
      <c r="AY148" s="167" t="s">
        <v>137</v>
      </c>
    </row>
    <row r="149" spans="2:51" s="6" customFormat="1" ht="15.75" customHeight="1">
      <c r="B149" s="178"/>
      <c r="C149" s="179"/>
      <c r="D149" s="161" t="s">
        <v>149</v>
      </c>
      <c r="E149" s="179"/>
      <c r="F149" s="180" t="s">
        <v>240</v>
      </c>
      <c r="G149" s="179"/>
      <c r="H149" s="181">
        <v>15</v>
      </c>
      <c r="J149" s="179"/>
      <c r="K149" s="179"/>
      <c r="L149" s="182"/>
      <c r="M149" s="183"/>
      <c r="N149" s="179"/>
      <c r="O149" s="179"/>
      <c r="P149" s="179"/>
      <c r="Q149" s="179"/>
      <c r="R149" s="179"/>
      <c r="S149" s="179"/>
      <c r="T149" s="184"/>
      <c r="AT149" s="185" t="s">
        <v>149</v>
      </c>
      <c r="AU149" s="185" t="s">
        <v>81</v>
      </c>
      <c r="AV149" s="185" t="s">
        <v>162</v>
      </c>
      <c r="AW149" s="185" t="s">
        <v>115</v>
      </c>
      <c r="AX149" s="185" t="s">
        <v>20</v>
      </c>
      <c r="AY149" s="185" t="s">
        <v>137</v>
      </c>
    </row>
    <row r="150" spans="2:65" s="6" customFormat="1" ht="15.75" customHeight="1">
      <c r="B150" s="23"/>
      <c r="C150" s="145" t="s">
        <v>343</v>
      </c>
      <c r="D150" s="145" t="s">
        <v>140</v>
      </c>
      <c r="E150" s="146" t="s">
        <v>835</v>
      </c>
      <c r="F150" s="147" t="s">
        <v>836</v>
      </c>
      <c r="G150" s="148" t="s">
        <v>248</v>
      </c>
      <c r="H150" s="149">
        <v>5.4</v>
      </c>
      <c r="I150" s="150"/>
      <c r="J150" s="151">
        <f>ROUND($I$150*$H$150,2)</f>
        <v>0</v>
      </c>
      <c r="K150" s="147" t="s">
        <v>144</v>
      </c>
      <c r="L150" s="43"/>
      <c r="M150" s="152"/>
      <c r="N150" s="153" t="s">
        <v>44</v>
      </c>
      <c r="O150" s="24"/>
      <c r="P150" s="24"/>
      <c r="Q150" s="154">
        <v>2.25634</v>
      </c>
      <c r="R150" s="154">
        <f>$Q$150*$H$150</f>
        <v>12.184236</v>
      </c>
      <c r="S150" s="154">
        <v>0</v>
      </c>
      <c r="T150" s="155">
        <f>$S$150*$H$150</f>
        <v>0</v>
      </c>
      <c r="AR150" s="89" t="s">
        <v>819</v>
      </c>
      <c r="AT150" s="89" t="s">
        <v>140</v>
      </c>
      <c r="AU150" s="89" t="s">
        <v>81</v>
      </c>
      <c r="AY150" s="6" t="s">
        <v>137</v>
      </c>
      <c r="BE150" s="156">
        <f>IF($N$150="základní",$J$150,0)</f>
        <v>0</v>
      </c>
      <c r="BF150" s="156">
        <f>IF($N$150="snížená",$J$150,0)</f>
        <v>0</v>
      </c>
      <c r="BG150" s="156">
        <f>IF($N$150="zákl. přenesená",$J$150,0)</f>
        <v>0</v>
      </c>
      <c r="BH150" s="156">
        <f>IF($N$150="sníž. přenesená",$J$150,0)</f>
        <v>0</v>
      </c>
      <c r="BI150" s="156">
        <f>IF($N$150="nulová",$J$150,0)</f>
        <v>0</v>
      </c>
      <c r="BJ150" s="89" t="s">
        <v>20</v>
      </c>
      <c r="BK150" s="156">
        <f>ROUND($I$150*$H$150,2)</f>
        <v>0</v>
      </c>
      <c r="BL150" s="89" t="s">
        <v>819</v>
      </c>
      <c r="BM150" s="89" t="s">
        <v>837</v>
      </c>
    </row>
    <row r="151" spans="2:47" s="6" customFormat="1" ht="16.5" customHeight="1">
      <c r="B151" s="23"/>
      <c r="C151" s="24"/>
      <c r="D151" s="157" t="s">
        <v>147</v>
      </c>
      <c r="E151" s="24"/>
      <c r="F151" s="158" t="s">
        <v>838</v>
      </c>
      <c r="G151" s="24"/>
      <c r="H151" s="24"/>
      <c r="J151" s="24"/>
      <c r="K151" s="24"/>
      <c r="L151" s="43"/>
      <c r="M151" s="56"/>
      <c r="N151" s="24"/>
      <c r="O151" s="24"/>
      <c r="P151" s="24"/>
      <c r="Q151" s="24"/>
      <c r="R151" s="24"/>
      <c r="S151" s="24"/>
      <c r="T151" s="57"/>
      <c r="AT151" s="6" t="s">
        <v>147</v>
      </c>
      <c r="AU151" s="6" t="s">
        <v>81</v>
      </c>
    </row>
    <row r="152" spans="2:51" s="6" customFormat="1" ht="15.75" customHeight="1">
      <c r="B152" s="159"/>
      <c r="C152" s="160"/>
      <c r="D152" s="161" t="s">
        <v>149</v>
      </c>
      <c r="E152" s="160"/>
      <c r="F152" s="162" t="s">
        <v>839</v>
      </c>
      <c r="G152" s="160"/>
      <c r="H152" s="163">
        <v>5.4</v>
      </c>
      <c r="J152" s="160"/>
      <c r="K152" s="160"/>
      <c r="L152" s="164"/>
      <c r="M152" s="165"/>
      <c r="N152" s="160"/>
      <c r="O152" s="160"/>
      <c r="P152" s="160"/>
      <c r="Q152" s="160"/>
      <c r="R152" s="160"/>
      <c r="S152" s="160"/>
      <c r="T152" s="166"/>
      <c r="AT152" s="167" t="s">
        <v>149</v>
      </c>
      <c r="AU152" s="167" t="s">
        <v>81</v>
      </c>
      <c r="AV152" s="167" t="s">
        <v>81</v>
      </c>
      <c r="AW152" s="167" t="s">
        <v>115</v>
      </c>
      <c r="AX152" s="167" t="s">
        <v>20</v>
      </c>
      <c r="AY152" s="167" t="s">
        <v>137</v>
      </c>
    </row>
    <row r="153" spans="2:65" s="6" customFormat="1" ht="15.75" customHeight="1">
      <c r="B153" s="23"/>
      <c r="C153" s="145" t="s">
        <v>348</v>
      </c>
      <c r="D153" s="145" t="s">
        <v>140</v>
      </c>
      <c r="E153" s="146" t="s">
        <v>840</v>
      </c>
      <c r="F153" s="147" t="s">
        <v>841</v>
      </c>
      <c r="G153" s="148" t="s">
        <v>234</v>
      </c>
      <c r="H153" s="149">
        <v>308</v>
      </c>
      <c r="I153" s="150"/>
      <c r="J153" s="151">
        <f>ROUND($I$153*$H$153,2)</f>
        <v>0</v>
      </c>
      <c r="K153" s="147" t="s">
        <v>144</v>
      </c>
      <c r="L153" s="43"/>
      <c r="M153" s="152"/>
      <c r="N153" s="153" t="s">
        <v>44</v>
      </c>
      <c r="O153" s="24"/>
      <c r="P153" s="24"/>
      <c r="Q153" s="154">
        <v>0</v>
      </c>
      <c r="R153" s="154">
        <f>$Q$153*$H$153</f>
        <v>0</v>
      </c>
      <c r="S153" s="154">
        <v>0</v>
      </c>
      <c r="T153" s="155">
        <f>$S$153*$H$153</f>
        <v>0</v>
      </c>
      <c r="AR153" s="89" t="s">
        <v>819</v>
      </c>
      <c r="AT153" s="89" t="s">
        <v>140</v>
      </c>
      <c r="AU153" s="89" t="s">
        <v>81</v>
      </c>
      <c r="AY153" s="6" t="s">
        <v>137</v>
      </c>
      <c r="BE153" s="156">
        <f>IF($N$153="základní",$J$153,0)</f>
        <v>0</v>
      </c>
      <c r="BF153" s="156">
        <f>IF($N$153="snížená",$J$153,0)</f>
        <v>0</v>
      </c>
      <c r="BG153" s="156">
        <f>IF($N$153="zákl. přenesená",$J$153,0)</f>
        <v>0</v>
      </c>
      <c r="BH153" s="156">
        <f>IF($N$153="sníž. přenesená",$J$153,0)</f>
        <v>0</v>
      </c>
      <c r="BI153" s="156">
        <f>IF($N$153="nulová",$J$153,0)</f>
        <v>0</v>
      </c>
      <c r="BJ153" s="89" t="s">
        <v>20</v>
      </c>
      <c r="BK153" s="156">
        <f>ROUND($I$153*$H$153,2)</f>
        <v>0</v>
      </c>
      <c r="BL153" s="89" t="s">
        <v>819</v>
      </c>
      <c r="BM153" s="89" t="s">
        <v>842</v>
      </c>
    </row>
    <row r="154" spans="2:47" s="6" customFormat="1" ht="27" customHeight="1">
      <c r="B154" s="23"/>
      <c r="C154" s="24"/>
      <c r="D154" s="157" t="s">
        <v>147</v>
      </c>
      <c r="E154" s="24"/>
      <c r="F154" s="158" t="s">
        <v>843</v>
      </c>
      <c r="G154" s="24"/>
      <c r="H154" s="24"/>
      <c r="J154" s="24"/>
      <c r="K154" s="24"/>
      <c r="L154" s="43"/>
      <c r="M154" s="56"/>
      <c r="N154" s="24"/>
      <c r="O154" s="24"/>
      <c r="P154" s="24"/>
      <c r="Q154" s="24"/>
      <c r="R154" s="24"/>
      <c r="S154" s="24"/>
      <c r="T154" s="57"/>
      <c r="AT154" s="6" t="s">
        <v>147</v>
      </c>
      <c r="AU154" s="6" t="s">
        <v>81</v>
      </c>
    </row>
    <row r="155" spans="2:51" s="6" customFormat="1" ht="15.75" customHeight="1">
      <c r="B155" s="159"/>
      <c r="C155" s="160"/>
      <c r="D155" s="161" t="s">
        <v>149</v>
      </c>
      <c r="E155" s="160"/>
      <c r="F155" s="162" t="s">
        <v>844</v>
      </c>
      <c r="G155" s="160"/>
      <c r="H155" s="163">
        <v>308</v>
      </c>
      <c r="J155" s="160"/>
      <c r="K155" s="160"/>
      <c r="L155" s="164"/>
      <c r="M155" s="165"/>
      <c r="N155" s="160"/>
      <c r="O155" s="160"/>
      <c r="P155" s="160"/>
      <c r="Q155" s="160"/>
      <c r="R155" s="160"/>
      <c r="S155" s="160"/>
      <c r="T155" s="166"/>
      <c r="AT155" s="167" t="s">
        <v>149</v>
      </c>
      <c r="AU155" s="167" t="s">
        <v>81</v>
      </c>
      <c r="AV155" s="167" t="s">
        <v>81</v>
      </c>
      <c r="AW155" s="167" t="s">
        <v>115</v>
      </c>
      <c r="AX155" s="167" t="s">
        <v>20</v>
      </c>
      <c r="AY155" s="167" t="s">
        <v>137</v>
      </c>
    </row>
    <row r="156" spans="2:65" s="6" customFormat="1" ht="15.75" customHeight="1">
      <c r="B156" s="23"/>
      <c r="C156" s="145" t="s">
        <v>356</v>
      </c>
      <c r="D156" s="145" t="s">
        <v>140</v>
      </c>
      <c r="E156" s="146" t="s">
        <v>845</v>
      </c>
      <c r="F156" s="147" t="s">
        <v>846</v>
      </c>
      <c r="G156" s="148" t="s">
        <v>234</v>
      </c>
      <c r="H156" s="149">
        <v>10</v>
      </c>
      <c r="I156" s="150"/>
      <c r="J156" s="151">
        <f>ROUND($I$156*$H$156,2)</f>
        <v>0</v>
      </c>
      <c r="K156" s="147" t="s">
        <v>144</v>
      </c>
      <c r="L156" s="43"/>
      <c r="M156" s="152"/>
      <c r="N156" s="153" t="s">
        <v>44</v>
      </c>
      <c r="O156" s="24"/>
      <c r="P156" s="24"/>
      <c r="Q156" s="154">
        <v>0</v>
      </c>
      <c r="R156" s="154">
        <f>$Q$156*$H$156</f>
        <v>0</v>
      </c>
      <c r="S156" s="154">
        <v>0</v>
      </c>
      <c r="T156" s="155">
        <f>$S$156*$H$156</f>
        <v>0</v>
      </c>
      <c r="AR156" s="89" t="s">
        <v>819</v>
      </c>
      <c r="AT156" s="89" t="s">
        <v>140</v>
      </c>
      <c r="AU156" s="89" t="s">
        <v>81</v>
      </c>
      <c r="AY156" s="6" t="s">
        <v>137</v>
      </c>
      <c r="BE156" s="156">
        <f>IF($N$156="základní",$J$156,0)</f>
        <v>0</v>
      </c>
      <c r="BF156" s="156">
        <f>IF($N$156="snížená",$J$156,0)</f>
        <v>0</v>
      </c>
      <c r="BG156" s="156">
        <f>IF($N$156="zákl. přenesená",$J$156,0)</f>
        <v>0</v>
      </c>
      <c r="BH156" s="156">
        <f>IF($N$156="sníž. přenesená",$J$156,0)</f>
        <v>0</v>
      </c>
      <c r="BI156" s="156">
        <f>IF($N$156="nulová",$J$156,0)</f>
        <v>0</v>
      </c>
      <c r="BJ156" s="89" t="s">
        <v>20</v>
      </c>
      <c r="BK156" s="156">
        <f>ROUND($I$156*$H$156,2)</f>
        <v>0</v>
      </c>
      <c r="BL156" s="89" t="s">
        <v>819</v>
      </c>
      <c r="BM156" s="89" t="s">
        <v>847</v>
      </c>
    </row>
    <row r="157" spans="2:47" s="6" customFormat="1" ht="27" customHeight="1">
      <c r="B157" s="23"/>
      <c r="C157" s="24"/>
      <c r="D157" s="157" t="s">
        <v>147</v>
      </c>
      <c r="E157" s="24"/>
      <c r="F157" s="158" t="s">
        <v>848</v>
      </c>
      <c r="G157" s="24"/>
      <c r="H157" s="24"/>
      <c r="J157" s="24"/>
      <c r="K157" s="24"/>
      <c r="L157" s="43"/>
      <c r="M157" s="56"/>
      <c r="N157" s="24"/>
      <c r="O157" s="24"/>
      <c r="P157" s="24"/>
      <c r="Q157" s="24"/>
      <c r="R157" s="24"/>
      <c r="S157" s="24"/>
      <c r="T157" s="57"/>
      <c r="AT157" s="6" t="s">
        <v>147</v>
      </c>
      <c r="AU157" s="6" t="s">
        <v>81</v>
      </c>
    </row>
    <row r="158" spans="2:51" s="6" customFormat="1" ht="15.75" customHeight="1">
      <c r="B158" s="159"/>
      <c r="C158" s="160"/>
      <c r="D158" s="161" t="s">
        <v>149</v>
      </c>
      <c r="E158" s="160"/>
      <c r="F158" s="162" t="s">
        <v>849</v>
      </c>
      <c r="G158" s="160"/>
      <c r="H158" s="163">
        <v>10</v>
      </c>
      <c r="J158" s="160"/>
      <c r="K158" s="160"/>
      <c r="L158" s="164"/>
      <c r="M158" s="165"/>
      <c r="N158" s="160"/>
      <c r="O158" s="160"/>
      <c r="P158" s="160"/>
      <c r="Q158" s="160"/>
      <c r="R158" s="160"/>
      <c r="S158" s="160"/>
      <c r="T158" s="166"/>
      <c r="AT158" s="167" t="s">
        <v>149</v>
      </c>
      <c r="AU158" s="167" t="s">
        <v>81</v>
      </c>
      <c r="AV158" s="167" t="s">
        <v>81</v>
      </c>
      <c r="AW158" s="167" t="s">
        <v>115</v>
      </c>
      <c r="AX158" s="167" t="s">
        <v>20</v>
      </c>
      <c r="AY158" s="167" t="s">
        <v>137</v>
      </c>
    </row>
    <row r="159" spans="2:65" s="6" customFormat="1" ht="15.75" customHeight="1">
      <c r="B159" s="23"/>
      <c r="C159" s="145" t="s">
        <v>362</v>
      </c>
      <c r="D159" s="145" t="s">
        <v>140</v>
      </c>
      <c r="E159" s="146" t="s">
        <v>850</v>
      </c>
      <c r="F159" s="147" t="s">
        <v>851</v>
      </c>
      <c r="G159" s="148" t="s">
        <v>234</v>
      </c>
      <c r="H159" s="149">
        <v>318</v>
      </c>
      <c r="I159" s="150"/>
      <c r="J159" s="151">
        <f>ROUND($I$159*$H$159,2)</f>
        <v>0</v>
      </c>
      <c r="K159" s="147" t="s">
        <v>144</v>
      </c>
      <c r="L159" s="43"/>
      <c r="M159" s="152"/>
      <c r="N159" s="153" t="s">
        <v>44</v>
      </c>
      <c r="O159" s="24"/>
      <c r="P159" s="24"/>
      <c r="Q159" s="154">
        <v>0.203</v>
      </c>
      <c r="R159" s="154">
        <f>$Q$159*$H$159</f>
        <v>64.554</v>
      </c>
      <c r="S159" s="154">
        <v>0</v>
      </c>
      <c r="T159" s="155">
        <f>$S$159*$H$159</f>
        <v>0</v>
      </c>
      <c r="AR159" s="89" t="s">
        <v>819</v>
      </c>
      <c r="AT159" s="89" t="s">
        <v>140</v>
      </c>
      <c r="AU159" s="89" t="s">
        <v>81</v>
      </c>
      <c r="AY159" s="6" t="s">
        <v>137</v>
      </c>
      <c r="BE159" s="156">
        <f>IF($N$159="základní",$J$159,0)</f>
        <v>0</v>
      </c>
      <c r="BF159" s="156">
        <f>IF($N$159="snížená",$J$159,0)</f>
        <v>0</v>
      </c>
      <c r="BG159" s="156">
        <f>IF($N$159="zákl. přenesená",$J$159,0)</f>
        <v>0</v>
      </c>
      <c r="BH159" s="156">
        <f>IF($N$159="sníž. přenesená",$J$159,0)</f>
        <v>0</v>
      </c>
      <c r="BI159" s="156">
        <f>IF($N$159="nulová",$J$159,0)</f>
        <v>0</v>
      </c>
      <c r="BJ159" s="89" t="s">
        <v>20</v>
      </c>
      <c r="BK159" s="156">
        <f>ROUND($I$159*$H$159,2)</f>
        <v>0</v>
      </c>
      <c r="BL159" s="89" t="s">
        <v>819</v>
      </c>
      <c r="BM159" s="89" t="s">
        <v>852</v>
      </c>
    </row>
    <row r="160" spans="2:47" s="6" customFormat="1" ht="27" customHeight="1">
      <c r="B160" s="23"/>
      <c r="C160" s="24"/>
      <c r="D160" s="157" t="s">
        <v>147</v>
      </c>
      <c r="E160" s="24"/>
      <c r="F160" s="158" t="s">
        <v>853</v>
      </c>
      <c r="G160" s="24"/>
      <c r="H160" s="24"/>
      <c r="J160" s="24"/>
      <c r="K160" s="24"/>
      <c r="L160" s="43"/>
      <c r="M160" s="56"/>
      <c r="N160" s="24"/>
      <c r="O160" s="24"/>
      <c r="P160" s="24"/>
      <c r="Q160" s="24"/>
      <c r="R160" s="24"/>
      <c r="S160" s="24"/>
      <c r="T160" s="57"/>
      <c r="AT160" s="6" t="s">
        <v>147</v>
      </c>
      <c r="AU160" s="6" t="s">
        <v>81</v>
      </c>
    </row>
    <row r="161" spans="2:65" s="6" customFormat="1" ht="15.75" customHeight="1">
      <c r="B161" s="23"/>
      <c r="C161" s="145" t="s">
        <v>368</v>
      </c>
      <c r="D161" s="145" t="s">
        <v>140</v>
      </c>
      <c r="E161" s="146" t="s">
        <v>854</v>
      </c>
      <c r="F161" s="147" t="s">
        <v>855</v>
      </c>
      <c r="G161" s="148" t="s">
        <v>234</v>
      </c>
      <c r="H161" s="149">
        <v>318</v>
      </c>
      <c r="I161" s="150"/>
      <c r="J161" s="151">
        <f>ROUND($I$161*$H$161,2)</f>
        <v>0</v>
      </c>
      <c r="K161" s="147" t="s">
        <v>144</v>
      </c>
      <c r="L161" s="43"/>
      <c r="M161" s="152"/>
      <c r="N161" s="153" t="s">
        <v>44</v>
      </c>
      <c r="O161" s="24"/>
      <c r="P161" s="24"/>
      <c r="Q161" s="154">
        <v>9E-05</v>
      </c>
      <c r="R161" s="154">
        <f>$Q$161*$H$161</f>
        <v>0.028620000000000003</v>
      </c>
      <c r="S161" s="154">
        <v>0</v>
      </c>
      <c r="T161" s="155">
        <f>$S$161*$H$161</f>
        <v>0</v>
      </c>
      <c r="AR161" s="89" t="s">
        <v>819</v>
      </c>
      <c r="AT161" s="89" t="s">
        <v>140</v>
      </c>
      <c r="AU161" s="89" t="s">
        <v>81</v>
      </c>
      <c r="AY161" s="6" t="s">
        <v>137</v>
      </c>
      <c r="BE161" s="156">
        <f>IF($N$161="základní",$J$161,0)</f>
        <v>0</v>
      </c>
      <c r="BF161" s="156">
        <f>IF($N$161="snížená",$J$161,0)</f>
        <v>0</v>
      </c>
      <c r="BG161" s="156">
        <f>IF($N$161="zákl. přenesená",$J$161,0)</f>
        <v>0</v>
      </c>
      <c r="BH161" s="156">
        <f>IF($N$161="sníž. přenesená",$J$161,0)</f>
        <v>0</v>
      </c>
      <c r="BI161" s="156">
        <f>IF($N$161="nulová",$J$161,0)</f>
        <v>0</v>
      </c>
      <c r="BJ161" s="89" t="s">
        <v>20</v>
      </c>
      <c r="BK161" s="156">
        <f>ROUND($I$161*$H$161,2)</f>
        <v>0</v>
      </c>
      <c r="BL161" s="89" t="s">
        <v>819</v>
      </c>
      <c r="BM161" s="89" t="s">
        <v>856</v>
      </c>
    </row>
    <row r="162" spans="2:47" s="6" customFormat="1" ht="27" customHeight="1">
      <c r="B162" s="23"/>
      <c r="C162" s="24"/>
      <c r="D162" s="157" t="s">
        <v>147</v>
      </c>
      <c r="E162" s="24"/>
      <c r="F162" s="158" t="s">
        <v>857</v>
      </c>
      <c r="G162" s="24"/>
      <c r="H162" s="24"/>
      <c r="J162" s="24"/>
      <c r="K162" s="24"/>
      <c r="L162" s="43"/>
      <c r="M162" s="56"/>
      <c r="N162" s="24"/>
      <c r="O162" s="24"/>
      <c r="P162" s="24"/>
      <c r="Q162" s="24"/>
      <c r="R162" s="24"/>
      <c r="S162" s="24"/>
      <c r="T162" s="57"/>
      <c r="AT162" s="6" t="s">
        <v>147</v>
      </c>
      <c r="AU162" s="6" t="s">
        <v>81</v>
      </c>
    </row>
    <row r="163" spans="2:65" s="6" customFormat="1" ht="15.75" customHeight="1">
      <c r="B163" s="23"/>
      <c r="C163" s="145" t="s">
        <v>378</v>
      </c>
      <c r="D163" s="145" t="s">
        <v>140</v>
      </c>
      <c r="E163" s="146" t="s">
        <v>858</v>
      </c>
      <c r="F163" s="147" t="s">
        <v>859</v>
      </c>
      <c r="G163" s="148" t="s">
        <v>234</v>
      </c>
      <c r="H163" s="149">
        <v>308</v>
      </c>
      <c r="I163" s="150"/>
      <c r="J163" s="151">
        <f>ROUND($I$163*$H$163,2)</f>
        <v>0</v>
      </c>
      <c r="K163" s="147" t="s">
        <v>144</v>
      </c>
      <c r="L163" s="43"/>
      <c r="M163" s="152"/>
      <c r="N163" s="153" t="s">
        <v>44</v>
      </c>
      <c r="O163" s="24"/>
      <c r="P163" s="24"/>
      <c r="Q163" s="154">
        <v>0</v>
      </c>
      <c r="R163" s="154">
        <f>$Q$163*$H$163</f>
        <v>0</v>
      </c>
      <c r="S163" s="154">
        <v>0</v>
      </c>
      <c r="T163" s="155">
        <f>$S$163*$H$163</f>
        <v>0</v>
      </c>
      <c r="AR163" s="89" t="s">
        <v>819</v>
      </c>
      <c r="AT163" s="89" t="s">
        <v>140</v>
      </c>
      <c r="AU163" s="89" t="s">
        <v>81</v>
      </c>
      <c r="AY163" s="6" t="s">
        <v>137</v>
      </c>
      <c r="BE163" s="156">
        <f>IF($N$163="základní",$J$163,0)</f>
        <v>0</v>
      </c>
      <c r="BF163" s="156">
        <f>IF($N$163="snížená",$J$163,0)</f>
        <v>0</v>
      </c>
      <c r="BG163" s="156">
        <f>IF($N$163="zákl. přenesená",$J$163,0)</f>
        <v>0</v>
      </c>
      <c r="BH163" s="156">
        <f>IF($N$163="sníž. přenesená",$J$163,0)</f>
        <v>0</v>
      </c>
      <c r="BI163" s="156">
        <f>IF($N$163="nulová",$J$163,0)</f>
        <v>0</v>
      </c>
      <c r="BJ163" s="89" t="s">
        <v>20</v>
      </c>
      <c r="BK163" s="156">
        <f>ROUND($I$163*$H$163,2)</f>
        <v>0</v>
      </c>
      <c r="BL163" s="89" t="s">
        <v>819</v>
      </c>
      <c r="BM163" s="89" t="s">
        <v>860</v>
      </c>
    </row>
    <row r="164" spans="2:47" s="6" customFormat="1" ht="16.5" customHeight="1">
      <c r="B164" s="23"/>
      <c r="C164" s="24"/>
      <c r="D164" s="157" t="s">
        <v>147</v>
      </c>
      <c r="E164" s="24"/>
      <c r="F164" s="158" t="s">
        <v>861</v>
      </c>
      <c r="G164" s="24"/>
      <c r="H164" s="24"/>
      <c r="J164" s="24"/>
      <c r="K164" s="24"/>
      <c r="L164" s="43"/>
      <c r="M164" s="56"/>
      <c r="N164" s="24"/>
      <c r="O164" s="24"/>
      <c r="P164" s="24"/>
      <c r="Q164" s="24"/>
      <c r="R164" s="24"/>
      <c r="S164" s="24"/>
      <c r="T164" s="57"/>
      <c r="AT164" s="6" t="s">
        <v>147</v>
      </c>
      <c r="AU164" s="6" t="s">
        <v>81</v>
      </c>
    </row>
    <row r="165" spans="2:65" s="6" customFormat="1" ht="15.75" customHeight="1">
      <c r="B165" s="23"/>
      <c r="C165" s="145" t="s">
        <v>386</v>
      </c>
      <c r="D165" s="145" t="s">
        <v>140</v>
      </c>
      <c r="E165" s="146" t="s">
        <v>862</v>
      </c>
      <c r="F165" s="147" t="s">
        <v>863</v>
      </c>
      <c r="G165" s="148" t="s">
        <v>234</v>
      </c>
      <c r="H165" s="149">
        <v>10</v>
      </c>
      <c r="I165" s="150"/>
      <c r="J165" s="151">
        <f>ROUND($I$165*$H$165,2)</f>
        <v>0</v>
      </c>
      <c r="K165" s="147" t="s">
        <v>144</v>
      </c>
      <c r="L165" s="43"/>
      <c r="M165" s="152"/>
      <c r="N165" s="153" t="s">
        <v>44</v>
      </c>
      <c r="O165" s="24"/>
      <c r="P165" s="24"/>
      <c r="Q165" s="154">
        <v>0</v>
      </c>
      <c r="R165" s="154">
        <f>$Q$165*$H$165</f>
        <v>0</v>
      </c>
      <c r="S165" s="154">
        <v>0</v>
      </c>
      <c r="T165" s="155">
        <f>$S$165*$H$165</f>
        <v>0</v>
      </c>
      <c r="AR165" s="89" t="s">
        <v>819</v>
      </c>
      <c r="AT165" s="89" t="s">
        <v>140</v>
      </c>
      <c r="AU165" s="89" t="s">
        <v>81</v>
      </c>
      <c r="AY165" s="6" t="s">
        <v>137</v>
      </c>
      <c r="BE165" s="156">
        <f>IF($N$165="základní",$J$165,0)</f>
        <v>0</v>
      </c>
      <c r="BF165" s="156">
        <f>IF($N$165="snížená",$J$165,0)</f>
        <v>0</v>
      </c>
      <c r="BG165" s="156">
        <f>IF($N$165="zákl. přenesená",$J$165,0)</f>
        <v>0</v>
      </c>
      <c r="BH165" s="156">
        <f>IF($N$165="sníž. přenesená",$J$165,0)</f>
        <v>0</v>
      </c>
      <c r="BI165" s="156">
        <f>IF($N$165="nulová",$J$165,0)</f>
        <v>0</v>
      </c>
      <c r="BJ165" s="89" t="s">
        <v>20</v>
      </c>
      <c r="BK165" s="156">
        <f>ROUND($I$165*$H$165,2)</f>
        <v>0</v>
      </c>
      <c r="BL165" s="89" t="s">
        <v>819</v>
      </c>
      <c r="BM165" s="89" t="s">
        <v>864</v>
      </c>
    </row>
    <row r="166" spans="2:47" s="6" customFormat="1" ht="16.5" customHeight="1">
      <c r="B166" s="23"/>
      <c r="C166" s="24"/>
      <c r="D166" s="157" t="s">
        <v>147</v>
      </c>
      <c r="E166" s="24"/>
      <c r="F166" s="158" t="s">
        <v>865</v>
      </c>
      <c r="G166" s="24"/>
      <c r="H166" s="24"/>
      <c r="J166" s="24"/>
      <c r="K166" s="24"/>
      <c r="L166" s="43"/>
      <c r="M166" s="56"/>
      <c r="N166" s="24"/>
      <c r="O166" s="24"/>
      <c r="P166" s="24"/>
      <c r="Q166" s="24"/>
      <c r="R166" s="24"/>
      <c r="S166" s="24"/>
      <c r="T166" s="57"/>
      <c r="AT166" s="6" t="s">
        <v>147</v>
      </c>
      <c r="AU166" s="6" t="s">
        <v>81</v>
      </c>
    </row>
    <row r="167" spans="2:65" s="6" customFormat="1" ht="15.75" customHeight="1">
      <c r="B167" s="23"/>
      <c r="C167" s="145" t="s">
        <v>391</v>
      </c>
      <c r="D167" s="145" t="s">
        <v>140</v>
      </c>
      <c r="E167" s="146" t="s">
        <v>866</v>
      </c>
      <c r="F167" s="147" t="s">
        <v>867</v>
      </c>
      <c r="G167" s="148" t="s">
        <v>205</v>
      </c>
      <c r="H167" s="149">
        <v>8</v>
      </c>
      <c r="I167" s="150"/>
      <c r="J167" s="151">
        <f>ROUND($I$167*$H$167,2)</f>
        <v>0</v>
      </c>
      <c r="K167" s="147" t="s">
        <v>144</v>
      </c>
      <c r="L167" s="43"/>
      <c r="M167" s="152"/>
      <c r="N167" s="153" t="s">
        <v>44</v>
      </c>
      <c r="O167" s="24"/>
      <c r="P167" s="24"/>
      <c r="Q167" s="154">
        <v>0.573</v>
      </c>
      <c r="R167" s="154">
        <f>$Q$167*$H$167</f>
        <v>4.584</v>
      </c>
      <c r="S167" s="154">
        <v>0</v>
      </c>
      <c r="T167" s="155">
        <f>$S$167*$H$167</f>
        <v>0</v>
      </c>
      <c r="AR167" s="89" t="s">
        <v>819</v>
      </c>
      <c r="AT167" s="89" t="s">
        <v>140</v>
      </c>
      <c r="AU167" s="89" t="s">
        <v>81</v>
      </c>
      <c r="AY167" s="6" t="s">
        <v>137</v>
      </c>
      <c r="BE167" s="156">
        <f>IF($N$167="základní",$J$167,0)</f>
        <v>0</v>
      </c>
      <c r="BF167" s="156">
        <f>IF($N$167="snížená",$J$167,0)</f>
        <v>0</v>
      </c>
      <c r="BG167" s="156">
        <f>IF($N$167="zákl. přenesená",$J$167,0)</f>
        <v>0</v>
      </c>
      <c r="BH167" s="156">
        <f>IF($N$167="sníž. přenesená",$J$167,0)</f>
        <v>0</v>
      </c>
      <c r="BI167" s="156">
        <f>IF($N$167="nulová",$J$167,0)</f>
        <v>0</v>
      </c>
      <c r="BJ167" s="89" t="s">
        <v>20</v>
      </c>
      <c r="BK167" s="156">
        <f>ROUND($I$167*$H$167,2)</f>
        <v>0</v>
      </c>
      <c r="BL167" s="89" t="s">
        <v>819</v>
      </c>
      <c r="BM167" s="89" t="s">
        <v>868</v>
      </c>
    </row>
    <row r="168" spans="2:47" s="6" customFormat="1" ht="27" customHeight="1">
      <c r="B168" s="23"/>
      <c r="C168" s="24"/>
      <c r="D168" s="157" t="s">
        <v>147</v>
      </c>
      <c r="E168" s="24"/>
      <c r="F168" s="158" t="s">
        <v>869</v>
      </c>
      <c r="G168" s="24"/>
      <c r="H168" s="24"/>
      <c r="J168" s="24"/>
      <c r="K168" s="24"/>
      <c r="L168" s="43"/>
      <c r="M168" s="56"/>
      <c r="N168" s="24"/>
      <c r="O168" s="24"/>
      <c r="P168" s="24"/>
      <c r="Q168" s="24"/>
      <c r="R168" s="24"/>
      <c r="S168" s="24"/>
      <c r="T168" s="57"/>
      <c r="AT168" s="6" t="s">
        <v>147</v>
      </c>
      <c r="AU168" s="6" t="s">
        <v>81</v>
      </c>
    </row>
    <row r="169" spans="2:51" s="6" customFormat="1" ht="15.75" customHeight="1">
      <c r="B169" s="159"/>
      <c r="C169" s="160"/>
      <c r="D169" s="161" t="s">
        <v>149</v>
      </c>
      <c r="E169" s="160"/>
      <c r="F169" s="162" t="s">
        <v>870</v>
      </c>
      <c r="G169" s="160"/>
      <c r="H169" s="163">
        <v>8</v>
      </c>
      <c r="J169" s="160"/>
      <c r="K169" s="160"/>
      <c r="L169" s="164"/>
      <c r="M169" s="165"/>
      <c r="N169" s="160"/>
      <c r="O169" s="160"/>
      <c r="P169" s="160"/>
      <c r="Q169" s="160"/>
      <c r="R169" s="160"/>
      <c r="S169" s="160"/>
      <c r="T169" s="166"/>
      <c r="AT169" s="167" t="s">
        <v>149</v>
      </c>
      <c r="AU169" s="167" t="s">
        <v>81</v>
      </c>
      <c r="AV169" s="167" t="s">
        <v>81</v>
      </c>
      <c r="AW169" s="167" t="s">
        <v>115</v>
      </c>
      <c r="AX169" s="167" t="s">
        <v>20</v>
      </c>
      <c r="AY169" s="167" t="s">
        <v>137</v>
      </c>
    </row>
    <row r="170" spans="2:65" s="6" customFormat="1" ht="15.75" customHeight="1">
      <c r="B170" s="23"/>
      <c r="C170" s="145" t="s">
        <v>397</v>
      </c>
      <c r="D170" s="145" t="s">
        <v>140</v>
      </c>
      <c r="E170" s="146" t="s">
        <v>871</v>
      </c>
      <c r="F170" s="147" t="s">
        <v>872</v>
      </c>
      <c r="G170" s="148" t="s">
        <v>205</v>
      </c>
      <c r="H170" s="149">
        <v>8</v>
      </c>
      <c r="I170" s="150"/>
      <c r="J170" s="151">
        <f>ROUND($I$170*$H$170,2)</f>
        <v>0</v>
      </c>
      <c r="K170" s="147" t="s">
        <v>144</v>
      </c>
      <c r="L170" s="43"/>
      <c r="M170" s="152"/>
      <c r="N170" s="153" t="s">
        <v>44</v>
      </c>
      <c r="O170" s="24"/>
      <c r="P170" s="24"/>
      <c r="Q170" s="154">
        <v>0.20207</v>
      </c>
      <c r="R170" s="154">
        <f>$Q$170*$H$170</f>
        <v>1.61656</v>
      </c>
      <c r="S170" s="154">
        <v>0</v>
      </c>
      <c r="T170" s="155">
        <f>$S$170*$H$170</f>
        <v>0</v>
      </c>
      <c r="AR170" s="89" t="s">
        <v>819</v>
      </c>
      <c r="AT170" s="89" t="s">
        <v>140</v>
      </c>
      <c r="AU170" s="89" t="s">
        <v>81</v>
      </c>
      <c r="AY170" s="6" t="s">
        <v>137</v>
      </c>
      <c r="BE170" s="156">
        <f>IF($N$170="základní",$J$170,0)</f>
        <v>0</v>
      </c>
      <c r="BF170" s="156">
        <f>IF($N$170="snížená",$J$170,0)</f>
        <v>0</v>
      </c>
      <c r="BG170" s="156">
        <f>IF($N$170="zákl. přenesená",$J$170,0)</f>
        <v>0</v>
      </c>
      <c r="BH170" s="156">
        <f>IF($N$170="sníž. přenesená",$J$170,0)</f>
        <v>0</v>
      </c>
      <c r="BI170" s="156">
        <f>IF($N$170="nulová",$J$170,0)</f>
        <v>0</v>
      </c>
      <c r="BJ170" s="89" t="s">
        <v>20</v>
      </c>
      <c r="BK170" s="156">
        <f>ROUND($I$170*$H$170,2)</f>
        <v>0</v>
      </c>
      <c r="BL170" s="89" t="s">
        <v>819</v>
      </c>
      <c r="BM170" s="89" t="s">
        <v>873</v>
      </c>
    </row>
    <row r="171" spans="2:47" s="6" customFormat="1" ht="27" customHeight="1">
      <c r="B171" s="23"/>
      <c r="C171" s="24"/>
      <c r="D171" s="157" t="s">
        <v>147</v>
      </c>
      <c r="E171" s="24"/>
      <c r="F171" s="158" t="s">
        <v>874</v>
      </c>
      <c r="G171" s="24"/>
      <c r="H171" s="24"/>
      <c r="J171" s="24"/>
      <c r="K171" s="24"/>
      <c r="L171" s="43"/>
      <c r="M171" s="56"/>
      <c r="N171" s="24"/>
      <c r="O171" s="24"/>
      <c r="P171" s="24"/>
      <c r="Q171" s="24"/>
      <c r="R171" s="24"/>
      <c r="S171" s="24"/>
      <c r="T171" s="57"/>
      <c r="AT171" s="6" t="s">
        <v>147</v>
      </c>
      <c r="AU171" s="6" t="s">
        <v>81</v>
      </c>
    </row>
    <row r="172" spans="2:51" s="6" customFormat="1" ht="15.75" customHeight="1">
      <c r="B172" s="159"/>
      <c r="C172" s="160"/>
      <c r="D172" s="161" t="s">
        <v>149</v>
      </c>
      <c r="E172" s="160"/>
      <c r="F172" s="162" t="s">
        <v>822</v>
      </c>
      <c r="G172" s="160"/>
      <c r="H172" s="163">
        <v>8</v>
      </c>
      <c r="J172" s="160"/>
      <c r="K172" s="160"/>
      <c r="L172" s="164"/>
      <c r="M172" s="168"/>
      <c r="N172" s="169"/>
      <c r="O172" s="169"/>
      <c r="P172" s="169"/>
      <c r="Q172" s="169"/>
      <c r="R172" s="169"/>
      <c r="S172" s="169"/>
      <c r="T172" s="170"/>
      <c r="AT172" s="167" t="s">
        <v>149</v>
      </c>
      <c r="AU172" s="167" t="s">
        <v>81</v>
      </c>
      <c r="AV172" s="167" t="s">
        <v>81</v>
      </c>
      <c r="AW172" s="167" t="s">
        <v>115</v>
      </c>
      <c r="AX172" s="167" t="s">
        <v>20</v>
      </c>
      <c r="AY172" s="167" t="s">
        <v>137</v>
      </c>
    </row>
    <row r="173" spans="2:12" s="6" customFormat="1" ht="7.5" customHeight="1">
      <c r="B173" s="38"/>
      <c r="C173" s="39"/>
      <c r="D173" s="39"/>
      <c r="E173" s="39"/>
      <c r="F173" s="39"/>
      <c r="G173" s="39"/>
      <c r="H173" s="39"/>
      <c r="I173" s="101"/>
      <c r="J173" s="39"/>
      <c r="K173" s="39"/>
      <c r="L173" s="43"/>
    </row>
    <row r="288" s="2" customFormat="1" ht="14.25" customHeight="1"/>
  </sheetData>
  <sheetProtection password="CC35" sheet="1" objects="1" scenarios="1" formatColumns="0" formatRows="0" sort="0" autoFilter="0"/>
  <autoFilter ref="C83:K83"/>
  <mergeCells count="9">
    <mergeCell ref="E76:H76"/>
    <mergeCell ref="G1:H1"/>
    <mergeCell ref="L2:V2"/>
    <mergeCell ref="E7:H7"/>
    <mergeCell ref="E9:H9"/>
    <mergeCell ref="E24:H24"/>
    <mergeCell ref="E45:H45"/>
    <mergeCell ref="E47:H47"/>
    <mergeCell ref="E74:H74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2"/>
      <c r="C1" s="242"/>
      <c r="D1" s="241" t="s">
        <v>1</v>
      </c>
      <c r="E1" s="242"/>
      <c r="F1" s="243" t="s">
        <v>1257</v>
      </c>
      <c r="G1" s="248" t="s">
        <v>1258</v>
      </c>
      <c r="H1" s="248"/>
      <c r="I1" s="242"/>
      <c r="J1" s="243" t="s">
        <v>1259</v>
      </c>
      <c r="K1" s="241" t="s">
        <v>106</v>
      </c>
      <c r="L1" s="243" t="s">
        <v>1260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6"/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2" t="s">
        <v>93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81</v>
      </c>
    </row>
    <row r="4" spans="2:46" s="2" customFormat="1" ht="37.5" customHeight="1">
      <c r="B4" s="10"/>
      <c r="C4" s="11"/>
      <c r="D4" s="12" t="s">
        <v>107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7" t="str">
        <f>'Rekapitulace stavby'!$K$6</f>
        <v>Revitalizace horní části Vratislavova náměstí v Novém Městě na Moravě</v>
      </c>
      <c r="F7" s="205"/>
      <c r="G7" s="205"/>
      <c r="H7" s="205"/>
      <c r="J7" s="11"/>
      <c r="K7" s="13"/>
    </row>
    <row r="8" spans="2:11" s="6" customFormat="1" ht="15.75" customHeight="1">
      <c r="B8" s="23"/>
      <c r="C8" s="24"/>
      <c r="D8" s="19" t="s">
        <v>108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20" t="s">
        <v>875</v>
      </c>
      <c r="F9" s="212"/>
      <c r="G9" s="212"/>
      <c r="H9" s="21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110</v>
      </c>
      <c r="G12" s="24"/>
      <c r="H12" s="24"/>
      <c r="I12" s="88" t="s">
        <v>23</v>
      </c>
      <c r="J12" s="52" t="str">
        <f>'Rekapitulace stavby'!$AN$8</f>
        <v>06.03.2014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 t="str">
        <f>IF('Rekapitulace stavby'!$AN$10="","",'Rekapitulace stavby'!$AN$10)</f>
        <v>00294900</v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Město Nové Město na Moravě</v>
      </c>
      <c r="F15" s="24"/>
      <c r="G15" s="24"/>
      <c r="H15" s="24"/>
      <c r="I15" s="88" t="s">
        <v>31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32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34</v>
      </c>
      <c r="E20" s="24"/>
      <c r="F20" s="24"/>
      <c r="G20" s="24"/>
      <c r="H20" s="24"/>
      <c r="I20" s="88" t="s">
        <v>28</v>
      </c>
      <c r="J20" s="17" t="str">
        <f>IF('Rekapitulace stavby'!$AN$16="","",'Rekapitulace stavby'!$AN$16)</f>
        <v>87669455</v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Ing. Šárka Vrbová</v>
      </c>
      <c r="F21" s="24"/>
      <c r="G21" s="24"/>
      <c r="H21" s="24"/>
      <c r="I21" s="88" t="s">
        <v>31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38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8"/>
      <c r="F24" s="238"/>
      <c r="G24" s="238"/>
      <c r="H24" s="238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39</v>
      </c>
      <c r="E27" s="24"/>
      <c r="F27" s="24"/>
      <c r="G27" s="24"/>
      <c r="H27" s="24"/>
      <c r="J27" s="67">
        <f>ROUND($J$86,2)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41</v>
      </c>
      <c r="G29" s="24"/>
      <c r="H29" s="24"/>
      <c r="I29" s="95" t="s">
        <v>40</v>
      </c>
      <c r="J29" s="28" t="s">
        <v>42</v>
      </c>
      <c r="K29" s="27"/>
    </row>
    <row r="30" spans="2:11" s="6" customFormat="1" ht="15" customHeight="1">
      <c r="B30" s="23"/>
      <c r="C30" s="24"/>
      <c r="D30" s="30" t="s">
        <v>43</v>
      </c>
      <c r="E30" s="30" t="s">
        <v>44</v>
      </c>
      <c r="F30" s="96">
        <f>ROUND(SUM($BE$86:$BE$177),2)</f>
        <v>0</v>
      </c>
      <c r="G30" s="24"/>
      <c r="H30" s="24"/>
      <c r="I30" s="97">
        <v>0.21</v>
      </c>
      <c r="J30" s="96">
        <f>ROUND(SUM($BE$86:$BE$177)*$I$30,2)</f>
        <v>0</v>
      </c>
      <c r="K30" s="27"/>
    </row>
    <row r="31" spans="2:11" s="6" customFormat="1" ht="15" customHeight="1">
      <c r="B31" s="23"/>
      <c r="C31" s="24"/>
      <c r="D31" s="24"/>
      <c r="E31" s="30" t="s">
        <v>45</v>
      </c>
      <c r="F31" s="96">
        <f>ROUND(SUM($BF$86:$BF$177),2)</f>
        <v>0</v>
      </c>
      <c r="G31" s="24"/>
      <c r="H31" s="24"/>
      <c r="I31" s="97">
        <v>0.15</v>
      </c>
      <c r="J31" s="96">
        <f>ROUND(SUM($BF$86:$BF$177)*$I$31,2)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46</v>
      </c>
      <c r="F32" s="96">
        <f>ROUND(SUM($BG$86:$BG$177),2)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47</v>
      </c>
      <c r="F33" s="96">
        <f>ROUND(SUM($BH$86:$BH$177),2)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48</v>
      </c>
      <c r="F34" s="96">
        <f>ROUND(SUM($BI$86:$BI$177),2)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49</v>
      </c>
      <c r="E36" s="34"/>
      <c r="F36" s="34"/>
      <c r="G36" s="98" t="s">
        <v>50</v>
      </c>
      <c r="H36" s="35" t="s">
        <v>51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111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7" t="str">
        <f>$E$7</f>
        <v>Revitalizace horní části Vratislavova náměstí v Novém Městě na Moravě</v>
      </c>
      <c r="F45" s="212"/>
      <c r="G45" s="212"/>
      <c r="H45" s="212"/>
      <c r="J45" s="24"/>
      <c r="K45" s="27"/>
    </row>
    <row r="46" spans="2:11" s="6" customFormat="1" ht="15" customHeight="1">
      <c r="B46" s="23"/>
      <c r="C46" s="19" t="s">
        <v>108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20" t="str">
        <f>$E$9</f>
        <v>SO 402 - Rozvody NN</v>
      </c>
      <c r="F47" s="212"/>
      <c r="G47" s="212"/>
      <c r="H47" s="21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 </v>
      </c>
      <c r="G49" s="24"/>
      <c r="H49" s="24"/>
      <c r="I49" s="88" t="s">
        <v>23</v>
      </c>
      <c r="J49" s="52" t="str">
        <f>IF($J$12="","",$J$12)</f>
        <v>06.03.2014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Město Nové Město na Moravě</v>
      </c>
      <c r="G51" s="24"/>
      <c r="H51" s="24"/>
      <c r="I51" s="88" t="s">
        <v>34</v>
      </c>
      <c r="J51" s="17" t="str">
        <f>$E$21</f>
        <v>Ing. Šárka Vrbová</v>
      </c>
      <c r="K51" s="27"/>
    </row>
    <row r="52" spans="2:11" s="6" customFormat="1" ht="15" customHeight="1">
      <c r="B52" s="23"/>
      <c r="C52" s="19" t="s">
        <v>32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112</v>
      </c>
      <c r="D54" s="32"/>
      <c r="E54" s="32"/>
      <c r="F54" s="32"/>
      <c r="G54" s="32"/>
      <c r="H54" s="32"/>
      <c r="I54" s="106"/>
      <c r="J54" s="107" t="s">
        <v>113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114</v>
      </c>
      <c r="D56" s="24"/>
      <c r="E56" s="24"/>
      <c r="F56" s="24"/>
      <c r="G56" s="24"/>
      <c r="H56" s="24"/>
      <c r="J56" s="67">
        <f>ROUND($J$86,2)</f>
        <v>0</v>
      </c>
      <c r="K56" s="27"/>
      <c r="AU56" s="6" t="s">
        <v>115</v>
      </c>
    </row>
    <row r="57" spans="2:11" s="73" customFormat="1" ht="25.5" customHeight="1">
      <c r="B57" s="108"/>
      <c r="C57" s="109"/>
      <c r="D57" s="110" t="s">
        <v>192</v>
      </c>
      <c r="E57" s="110"/>
      <c r="F57" s="110"/>
      <c r="G57" s="110"/>
      <c r="H57" s="110"/>
      <c r="I57" s="111"/>
      <c r="J57" s="112">
        <f>ROUND($J$87,2)</f>
        <v>0</v>
      </c>
      <c r="K57" s="113"/>
    </row>
    <row r="58" spans="2:11" s="114" customFormat="1" ht="21" customHeight="1">
      <c r="B58" s="115"/>
      <c r="C58" s="116"/>
      <c r="D58" s="117" t="s">
        <v>196</v>
      </c>
      <c r="E58" s="117"/>
      <c r="F58" s="117"/>
      <c r="G58" s="117"/>
      <c r="H58" s="117"/>
      <c r="I58" s="118"/>
      <c r="J58" s="119">
        <f>ROUND($J$88,2)</f>
        <v>0</v>
      </c>
      <c r="K58" s="120"/>
    </row>
    <row r="59" spans="2:11" s="114" customFormat="1" ht="15.75" customHeight="1">
      <c r="B59" s="115"/>
      <c r="C59" s="116"/>
      <c r="D59" s="117" t="s">
        <v>876</v>
      </c>
      <c r="E59" s="117"/>
      <c r="F59" s="117"/>
      <c r="G59" s="117"/>
      <c r="H59" s="117"/>
      <c r="I59" s="118"/>
      <c r="J59" s="119">
        <f>ROUND($J$92,2)</f>
        <v>0</v>
      </c>
      <c r="K59" s="120"/>
    </row>
    <row r="60" spans="2:11" s="73" customFormat="1" ht="25.5" customHeight="1">
      <c r="B60" s="108"/>
      <c r="C60" s="109"/>
      <c r="D60" s="110" t="s">
        <v>477</v>
      </c>
      <c r="E60" s="110"/>
      <c r="F60" s="110"/>
      <c r="G60" s="110"/>
      <c r="H60" s="110"/>
      <c r="I60" s="111"/>
      <c r="J60" s="112">
        <f>ROUND($J$95,2)</f>
        <v>0</v>
      </c>
      <c r="K60" s="113"/>
    </row>
    <row r="61" spans="2:11" s="114" customFormat="1" ht="21" customHeight="1">
      <c r="B61" s="115"/>
      <c r="C61" s="116"/>
      <c r="D61" s="117" t="s">
        <v>712</v>
      </c>
      <c r="E61" s="117"/>
      <c r="F61" s="117"/>
      <c r="G61" s="117"/>
      <c r="H61" s="117"/>
      <c r="I61" s="118"/>
      <c r="J61" s="119">
        <f>ROUND($J$96,2)</f>
        <v>0</v>
      </c>
      <c r="K61" s="120"/>
    </row>
    <row r="62" spans="2:11" s="114" customFormat="1" ht="21" customHeight="1">
      <c r="B62" s="115"/>
      <c r="C62" s="116"/>
      <c r="D62" s="117" t="s">
        <v>877</v>
      </c>
      <c r="E62" s="117"/>
      <c r="F62" s="117"/>
      <c r="G62" s="117"/>
      <c r="H62" s="117"/>
      <c r="I62" s="118"/>
      <c r="J62" s="119">
        <f>ROUND($J$100,2)</f>
        <v>0</v>
      </c>
      <c r="K62" s="120"/>
    </row>
    <row r="63" spans="2:11" s="114" customFormat="1" ht="21" customHeight="1">
      <c r="B63" s="115"/>
      <c r="C63" s="116"/>
      <c r="D63" s="117" t="s">
        <v>713</v>
      </c>
      <c r="E63" s="117"/>
      <c r="F63" s="117"/>
      <c r="G63" s="117"/>
      <c r="H63" s="117"/>
      <c r="I63" s="118"/>
      <c r="J63" s="119">
        <f>ROUND($J$116,2)</f>
        <v>0</v>
      </c>
      <c r="K63" s="120"/>
    </row>
    <row r="64" spans="2:11" s="114" customFormat="1" ht="21" customHeight="1">
      <c r="B64" s="115"/>
      <c r="C64" s="116"/>
      <c r="D64" s="117" t="s">
        <v>714</v>
      </c>
      <c r="E64" s="117"/>
      <c r="F64" s="117"/>
      <c r="G64" s="117"/>
      <c r="H64" s="117"/>
      <c r="I64" s="118"/>
      <c r="J64" s="119">
        <f>ROUND($J$128,2)</f>
        <v>0</v>
      </c>
      <c r="K64" s="120"/>
    </row>
    <row r="65" spans="2:11" s="73" customFormat="1" ht="25.5" customHeight="1">
      <c r="B65" s="108"/>
      <c r="C65" s="109"/>
      <c r="D65" s="110" t="s">
        <v>717</v>
      </c>
      <c r="E65" s="110"/>
      <c r="F65" s="110"/>
      <c r="G65" s="110"/>
      <c r="H65" s="110"/>
      <c r="I65" s="111"/>
      <c r="J65" s="112">
        <f>ROUND($J$141,2)</f>
        <v>0</v>
      </c>
      <c r="K65" s="113"/>
    </row>
    <row r="66" spans="2:11" s="114" customFormat="1" ht="21" customHeight="1">
      <c r="B66" s="115"/>
      <c r="C66" s="116"/>
      <c r="D66" s="117" t="s">
        <v>718</v>
      </c>
      <c r="E66" s="117"/>
      <c r="F66" s="117"/>
      <c r="G66" s="117"/>
      <c r="H66" s="117"/>
      <c r="I66" s="118"/>
      <c r="J66" s="119">
        <f>ROUND($J$142,2)</f>
        <v>0</v>
      </c>
      <c r="K66" s="120"/>
    </row>
    <row r="67" spans="2:11" s="6" customFormat="1" ht="22.5" customHeight="1">
      <c r="B67" s="23"/>
      <c r="C67" s="24"/>
      <c r="D67" s="24"/>
      <c r="E67" s="24"/>
      <c r="F67" s="24"/>
      <c r="G67" s="24"/>
      <c r="H67" s="24"/>
      <c r="J67" s="24"/>
      <c r="K67" s="27"/>
    </row>
    <row r="68" spans="2:11" s="6" customFormat="1" ht="7.5" customHeight="1">
      <c r="B68" s="38"/>
      <c r="C68" s="39"/>
      <c r="D68" s="39"/>
      <c r="E68" s="39"/>
      <c r="F68" s="39"/>
      <c r="G68" s="39"/>
      <c r="H68" s="39"/>
      <c r="I68" s="101"/>
      <c r="J68" s="39"/>
      <c r="K68" s="40"/>
    </row>
    <row r="72" spans="2:12" s="6" customFormat="1" ht="7.5" customHeight="1">
      <c r="B72" s="41"/>
      <c r="C72" s="42"/>
      <c r="D72" s="42"/>
      <c r="E72" s="42"/>
      <c r="F72" s="42"/>
      <c r="G72" s="42"/>
      <c r="H72" s="42"/>
      <c r="I72" s="103"/>
      <c r="J72" s="42"/>
      <c r="K72" s="42"/>
      <c r="L72" s="43"/>
    </row>
    <row r="73" spans="2:12" s="6" customFormat="1" ht="37.5" customHeight="1">
      <c r="B73" s="23"/>
      <c r="C73" s="12" t="s">
        <v>119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7.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5" customHeight="1">
      <c r="B75" s="23"/>
      <c r="C75" s="19" t="s">
        <v>15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6.5" customHeight="1">
      <c r="B76" s="23"/>
      <c r="C76" s="24"/>
      <c r="D76" s="24"/>
      <c r="E76" s="237" t="str">
        <f>$E$7</f>
        <v>Revitalizace horní části Vratislavova náměstí v Novém Městě na Moravě</v>
      </c>
      <c r="F76" s="212"/>
      <c r="G76" s="212"/>
      <c r="H76" s="212"/>
      <c r="J76" s="24"/>
      <c r="K76" s="24"/>
      <c r="L76" s="43"/>
    </row>
    <row r="77" spans="2:12" s="6" customFormat="1" ht="15" customHeight="1">
      <c r="B77" s="23"/>
      <c r="C77" s="19" t="s">
        <v>108</v>
      </c>
      <c r="D77" s="24"/>
      <c r="E77" s="24"/>
      <c r="F77" s="24"/>
      <c r="G77" s="24"/>
      <c r="H77" s="24"/>
      <c r="J77" s="24"/>
      <c r="K77" s="24"/>
      <c r="L77" s="43"/>
    </row>
    <row r="78" spans="2:12" s="6" customFormat="1" ht="19.5" customHeight="1">
      <c r="B78" s="23"/>
      <c r="C78" s="24"/>
      <c r="D78" s="24"/>
      <c r="E78" s="220" t="str">
        <f>$E$9</f>
        <v>SO 402 - Rozvody NN</v>
      </c>
      <c r="F78" s="212"/>
      <c r="G78" s="212"/>
      <c r="H78" s="212"/>
      <c r="J78" s="24"/>
      <c r="K78" s="24"/>
      <c r="L78" s="43"/>
    </row>
    <row r="79" spans="2:12" s="6" customFormat="1" ht="7.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8.75" customHeight="1">
      <c r="B80" s="23"/>
      <c r="C80" s="19" t="s">
        <v>21</v>
      </c>
      <c r="D80" s="24"/>
      <c r="E80" s="24"/>
      <c r="F80" s="17" t="str">
        <f>$F$12</f>
        <v> </v>
      </c>
      <c r="G80" s="24"/>
      <c r="H80" s="24"/>
      <c r="I80" s="88" t="s">
        <v>23</v>
      </c>
      <c r="J80" s="52" t="str">
        <f>IF($J$12="","",$J$12)</f>
        <v>06.03.2014</v>
      </c>
      <c r="K80" s="24"/>
      <c r="L80" s="43"/>
    </row>
    <row r="81" spans="2:12" s="6" customFormat="1" ht="7.5" customHeight="1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12" s="6" customFormat="1" ht="15.75" customHeight="1">
      <c r="B82" s="23"/>
      <c r="C82" s="19" t="s">
        <v>27</v>
      </c>
      <c r="D82" s="24"/>
      <c r="E82" s="24"/>
      <c r="F82" s="17" t="str">
        <f>$E$15</f>
        <v>Město Nové Město na Moravě</v>
      </c>
      <c r="G82" s="24"/>
      <c r="H82" s="24"/>
      <c r="I82" s="88" t="s">
        <v>34</v>
      </c>
      <c r="J82" s="17" t="str">
        <f>$E$21</f>
        <v>Ing. Šárka Vrbová</v>
      </c>
      <c r="K82" s="24"/>
      <c r="L82" s="43"/>
    </row>
    <row r="83" spans="2:12" s="6" customFormat="1" ht="15" customHeight="1">
      <c r="B83" s="23"/>
      <c r="C83" s="19" t="s">
        <v>32</v>
      </c>
      <c r="D83" s="24"/>
      <c r="E83" s="24"/>
      <c r="F83" s="17">
        <f>IF($E$18="","",$E$18)</f>
      </c>
      <c r="G83" s="24"/>
      <c r="H83" s="24"/>
      <c r="J83" s="24"/>
      <c r="K83" s="24"/>
      <c r="L83" s="43"/>
    </row>
    <row r="84" spans="2:12" s="6" customFormat="1" ht="11.25" customHeight="1">
      <c r="B84" s="23"/>
      <c r="C84" s="24"/>
      <c r="D84" s="24"/>
      <c r="E84" s="24"/>
      <c r="F84" s="24"/>
      <c r="G84" s="24"/>
      <c r="H84" s="24"/>
      <c r="J84" s="24"/>
      <c r="K84" s="24"/>
      <c r="L84" s="43"/>
    </row>
    <row r="85" spans="2:20" s="121" customFormat="1" ht="30" customHeight="1">
      <c r="B85" s="122"/>
      <c r="C85" s="123" t="s">
        <v>120</v>
      </c>
      <c r="D85" s="124" t="s">
        <v>58</v>
      </c>
      <c r="E85" s="124" t="s">
        <v>54</v>
      </c>
      <c r="F85" s="124" t="s">
        <v>121</v>
      </c>
      <c r="G85" s="124" t="s">
        <v>122</v>
      </c>
      <c r="H85" s="124" t="s">
        <v>123</v>
      </c>
      <c r="I85" s="125" t="s">
        <v>124</v>
      </c>
      <c r="J85" s="124" t="s">
        <v>125</v>
      </c>
      <c r="K85" s="126" t="s">
        <v>126</v>
      </c>
      <c r="L85" s="127"/>
      <c r="M85" s="59" t="s">
        <v>127</v>
      </c>
      <c r="N85" s="60" t="s">
        <v>43</v>
      </c>
      <c r="O85" s="60" t="s">
        <v>128</v>
      </c>
      <c r="P85" s="60" t="s">
        <v>129</v>
      </c>
      <c r="Q85" s="60" t="s">
        <v>130</v>
      </c>
      <c r="R85" s="60" t="s">
        <v>131</v>
      </c>
      <c r="S85" s="60" t="s">
        <v>132</v>
      </c>
      <c r="T85" s="61" t="s">
        <v>133</v>
      </c>
    </row>
    <row r="86" spans="2:63" s="6" customFormat="1" ht="30" customHeight="1">
      <c r="B86" s="23"/>
      <c r="C86" s="66" t="s">
        <v>114</v>
      </c>
      <c r="D86" s="24"/>
      <c r="E86" s="24"/>
      <c r="F86" s="24"/>
      <c r="G86" s="24"/>
      <c r="H86" s="24"/>
      <c r="J86" s="128">
        <f>$BK$86</f>
        <v>0</v>
      </c>
      <c r="K86" s="24"/>
      <c r="L86" s="43"/>
      <c r="M86" s="63"/>
      <c r="N86" s="64"/>
      <c r="O86" s="64"/>
      <c r="P86" s="129">
        <f>$P$87+$P$95+$P$141</f>
        <v>0</v>
      </c>
      <c r="Q86" s="64"/>
      <c r="R86" s="129">
        <f>$R$87+$R$95+$R$141</f>
        <v>26.2220344</v>
      </c>
      <c r="S86" s="64"/>
      <c r="T86" s="130">
        <f>$T$87+$T$95+$T$141</f>
        <v>0</v>
      </c>
      <c r="AT86" s="6" t="s">
        <v>72</v>
      </c>
      <c r="AU86" s="6" t="s">
        <v>115</v>
      </c>
      <c r="BK86" s="131">
        <f>$BK$87+$BK$95+$BK$141</f>
        <v>0</v>
      </c>
    </row>
    <row r="87" spans="2:63" s="132" customFormat="1" ht="37.5" customHeight="1">
      <c r="B87" s="133"/>
      <c r="C87" s="134"/>
      <c r="D87" s="134" t="s">
        <v>72</v>
      </c>
      <c r="E87" s="135" t="s">
        <v>200</v>
      </c>
      <c r="F87" s="135" t="s">
        <v>201</v>
      </c>
      <c r="G87" s="134"/>
      <c r="H87" s="134"/>
      <c r="J87" s="136">
        <f>$BK$87</f>
        <v>0</v>
      </c>
      <c r="K87" s="134"/>
      <c r="L87" s="137"/>
      <c r="M87" s="138"/>
      <c r="N87" s="134"/>
      <c r="O87" s="134"/>
      <c r="P87" s="139">
        <f>$P$88</f>
        <v>0</v>
      </c>
      <c r="Q87" s="134"/>
      <c r="R87" s="139">
        <f>$R$88</f>
        <v>0.00024</v>
      </c>
      <c r="S87" s="134"/>
      <c r="T87" s="140">
        <f>$T$88</f>
        <v>0</v>
      </c>
      <c r="AR87" s="141" t="s">
        <v>20</v>
      </c>
      <c r="AT87" s="141" t="s">
        <v>72</v>
      </c>
      <c r="AU87" s="141" t="s">
        <v>73</v>
      </c>
      <c r="AY87" s="141" t="s">
        <v>137</v>
      </c>
      <c r="BK87" s="142">
        <f>$BK$88</f>
        <v>0</v>
      </c>
    </row>
    <row r="88" spans="2:63" s="132" customFormat="1" ht="21" customHeight="1">
      <c r="B88" s="133"/>
      <c r="C88" s="134"/>
      <c r="D88" s="134" t="s">
        <v>72</v>
      </c>
      <c r="E88" s="143" t="s">
        <v>185</v>
      </c>
      <c r="F88" s="143" t="s">
        <v>355</v>
      </c>
      <c r="G88" s="134"/>
      <c r="H88" s="134"/>
      <c r="J88" s="144">
        <f>$BK$88</f>
        <v>0</v>
      </c>
      <c r="K88" s="134"/>
      <c r="L88" s="137"/>
      <c r="M88" s="138"/>
      <c r="N88" s="134"/>
      <c r="O88" s="134"/>
      <c r="P88" s="139">
        <f>$P$89+SUM($P$90:$P$92)</f>
        <v>0</v>
      </c>
      <c r="Q88" s="134"/>
      <c r="R88" s="139">
        <f>$R$89+SUM($R$90:$R$92)</f>
        <v>0.00024</v>
      </c>
      <c r="S88" s="134"/>
      <c r="T88" s="140">
        <f>$T$89+SUM($T$90:$T$92)</f>
        <v>0</v>
      </c>
      <c r="AR88" s="141" t="s">
        <v>20</v>
      </c>
      <c r="AT88" s="141" t="s">
        <v>72</v>
      </c>
      <c r="AU88" s="141" t="s">
        <v>20</v>
      </c>
      <c r="AY88" s="141" t="s">
        <v>137</v>
      </c>
      <c r="BK88" s="142">
        <f>$BK$89+SUM($BK$90:$BK$92)</f>
        <v>0</v>
      </c>
    </row>
    <row r="89" spans="2:65" s="6" customFormat="1" ht="27" customHeight="1">
      <c r="B89" s="23"/>
      <c r="C89" s="145" t="s">
        <v>20</v>
      </c>
      <c r="D89" s="145" t="s">
        <v>140</v>
      </c>
      <c r="E89" s="146" t="s">
        <v>878</v>
      </c>
      <c r="F89" s="147" t="s">
        <v>879</v>
      </c>
      <c r="G89" s="148" t="s">
        <v>234</v>
      </c>
      <c r="H89" s="149">
        <v>4</v>
      </c>
      <c r="I89" s="150"/>
      <c r="J89" s="151">
        <f>ROUND($I$89*$H$89,2)</f>
        <v>0</v>
      </c>
      <c r="K89" s="147" t="s">
        <v>144</v>
      </c>
      <c r="L89" s="43"/>
      <c r="M89" s="152"/>
      <c r="N89" s="153" t="s">
        <v>44</v>
      </c>
      <c r="O89" s="24"/>
      <c r="P89" s="24"/>
      <c r="Q89" s="154">
        <v>0</v>
      </c>
      <c r="R89" s="154">
        <f>$Q$89*$H$89</f>
        <v>0</v>
      </c>
      <c r="S89" s="154">
        <v>0</v>
      </c>
      <c r="T89" s="155">
        <f>$S$89*$H$89</f>
        <v>0</v>
      </c>
      <c r="AR89" s="89" t="s">
        <v>162</v>
      </c>
      <c r="AT89" s="89" t="s">
        <v>140</v>
      </c>
      <c r="AU89" s="89" t="s">
        <v>81</v>
      </c>
      <c r="AY89" s="6" t="s">
        <v>137</v>
      </c>
      <c r="BE89" s="156">
        <f>IF($N$89="základní",$J$89,0)</f>
        <v>0</v>
      </c>
      <c r="BF89" s="156">
        <f>IF($N$89="snížená",$J$89,0)</f>
        <v>0</v>
      </c>
      <c r="BG89" s="156">
        <f>IF($N$89="zákl. přenesená",$J$89,0)</f>
        <v>0</v>
      </c>
      <c r="BH89" s="156">
        <f>IF($N$89="sníž. přenesená",$J$89,0)</f>
        <v>0</v>
      </c>
      <c r="BI89" s="156">
        <f>IF($N$89="nulová",$J$89,0)</f>
        <v>0</v>
      </c>
      <c r="BJ89" s="89" t="s">
        <v>20</v>
      </c>
      <c r="BK89" s="156">
        <f>ROUND($I$89*$H$89,2)</f>
        <v>0</v>
      </c>
      <c r="BL89" s="89" t="s">
        <v>162</v>
      </c>
      <c r="BM89" s="89" t="s">
        <v>880</v>
      </c>
    </row>
    <row r="90" spans="2:47" s="6" customFormat="1" ht="27" customHeight="1">
      <c r="B90" s="23"/>
      <c r="C90" s="24"/>
      <c r="D90" s="157" t="s">
        <v>147</v>
      </c>
      <c r="E90" s="24"/>
      <c r="F90" s="158" t="s">
        <v>881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147</v>
      </c>
      <c r="AU90" s="6" t="s">
        <v>81</v>
      </c>
    </row>
    <row r="91" spans="2:51" s="6" customFormat="1" ht="15.75" customHeight="1">
      <c r="B91" s="159"/>
      <c r="C91" s="160"/>
      <c r="D91" s="161" t="s">
        <v>149</v>
      </c>
      <c r="E91" s="160"/>
      <c r="F91" s="162" t="s">
        <v>882</v>
      </c>
      <c r="G91" s="160"/>
      <c r="H91" s="163">
        <v>4</v>
      </c>
      <c r="J91" s="160"/>
      <c r="K91" s="160"/>
      <c r="L91" s="164"/>
      <c r="M91" s="165"/>
      <c r="N91" s="160"/>
      <c r="O91" s="160"/>
      <c r="P91" s="160"/>
      <c r="Q91" s="160"/>
      <c r="R91" s="160"/>
      <c r="S91" s="160"/>
      <c r="T91" s="166"/>
      <c r="AT91" s="167" t="s">
        <v>149</v>
      </c>
      <c r="AU91" s="167" t="s">
        <v>81</v>
      </c>
      <c r="AV91" s="167" t="s">
        <v>81</v>
      </c>
      <c r="AW91" s="167" t="s">
        <v>115</v>
      </c>
      <c r="AX91" s="167" t="s">
        <v>20</v>
      </c>
      <c r="AY91" s="167" t="s">
        <v>137</v>
      </c>
    </row>
    <row r="92" spans="2:63" s="132" customFormat="1" ht="23.25" customHeight="1">
      <c r="B92" s="133"/>
      <c r="C92" s="134"/>
      <c r="D92" s="134" t="s">
        <v>72</v>
      </c>
      <c r="E92" s="143" t="s">
        <v>883</v>
      </c>
      <c r="F92" s="143" t="s">
        <v>884</v>
      </c>
      <c r="G92" s="134"/>
      <c r="H92" s="134"/>
      <c r="J92" s="144">
        <f>$BK$92</f>
        <v>0</v>
      </c>
      <c r="K92" s="134"/>
      <c r="L92" s="137"/>
      <c r="M92" s="138"/>
      <c r="N92" s="134"/>
      <c r="O92" s="134"/>
      <c r="P92" s="139">
        <f>SUM($P$93:$P$94)</f>
        <v>0</v>
      </c>
      <c r="Q92" s="134"/>
      <c r="R92" s="139">
        <f>SUM($R$93:$R$94)</f>
        <v>0.00024</v>
      </c>
      <c r="S92" s="134"/>
      <c r="T92" s="140">
        <f>SUM($T$93:$T$94)</f>
        <v>0</v>
      </c>
      <c r="AR92" s="141" t="s">
        <v>20</v>
      </c>
      <c r="AT92" s="141" t="s">
        <v>72</v>
      </c>
      <c r="AU92" s="141" t="s">
        <v>81</v>
      </c>
      <c r="AY92" s="141" t="s">
        <v>137</v>
      </c>
      <c r="BK92" s="142">
        <f>SUM($BK$93:$BK$94)</f>
        <v>0</v>
      </c>
    </row>
    <row r="93" spans="2:65" s="6" customFormat="1" ht="15.75" customHeight="1">
      <c r="B93" s="23"/>
      <c r="C93" s="145" t="s">
        <v>81</v>
      </c>
      <c r="D93" s="145" t="s">
        <v>140</v>
      </c>
      <c r="E93" s="146" t="s">
        <v>885</v>
      </c>
      <c r="F93" s="147" t="s">
        <v>886</v>
      </c>
      <c r="G93" s="148" t="s">
        <v>359</v>
      </c>
      <c r="H93" s="149">
        <v>1</v>
      </c>
      <c r="I93" s="150"/>
      <c r="J93" s="151">
        <f>ROUND($I$93*$H$93,2)</f>
        <v>0</v>
      </c>
      <c r="K93" s="147" t="s">
        <v>144</v>
      </c>
      <c r="L93" s="43"/>
      <c r="M93" s="152"/>
      <c r="N93" s="153" t="s">
        <v>44</v>
      </c>
      <c r="O93" s="24"/>
      <c r="P93" s="24"/>
      <c r="Q93" s="154">
        <v>0.00024</v>
      </c>
      <c r="R93" s="154">
        <f>$Q$93*$H$93</f>
        <v>0.00024</v>
      </c>
      <c r="S93" s="154">
        <v>0</v>
      </c>
      <c r="T93" s="155">
        <f>$S$93*$H$93</f>
        <v>0</v>
      </c>
      <c r="AR93" s="89" t="s">
        <v>162</v>
      </c>
      <c r="AT93" s="89" t="s">
        <v>140</v>
      </c>
      <c r="AU93" s="89" t="s">
        <v>156</v>
      </c>
      <c r="AY93" s="6" t="s">
        <v>137</v>
      </c>
      <c r="BE93" s="156">
        <f>IF($N$93="základní",$J$93,0)</f>
        <v>0</v>
      </c>
      <c r="BF93" s="156">
        <f>IF($N$93="snížená",$J$93,0)</f>
        <v>0</v>
      </c>
      <c r="BG93" s="156">
        <f>IF($N$93="zákl. přenesená",$J$93,0)</f>
        <v>0</v>
      </c>
      <c r="BH93" s="156">
        <f>IF($N$93="sníž. přenesená",$J$93,0)</f>
        <v>0</v>
      </c>
      <c r="BI93" s="156">
        <f>IF($N$93="nulová",$J$93,0)</f>
        <v>0</v>
      </c>
      <c r="BJ93" s="89" t="s">
        <v>20</v>
      </c>
      <c r="BK93" s="156">
        <f>ROUND($I$93*$H$93,2)</f>
        <v>0</v>
      </c>
      <c r="BL93" s="89" t="s">
        <v>162</v>
      </c>
      <c r="BM93" s="89" t="s">
        <v>887</v>
      </c>
    </row>
    <row r="94" spans="2:47" s="6" customFormat="1" ht="16.5" customHeight="1">
      <c r="B94" s="23"/>
      <c r="C94" s="24"/>
      <c r="D94" s="157" t="s">
        <v>147</v>
      </c>
      <c r="E94" s="24"/>
      <c r="F94" s="158" t="s">
        <v>888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147</v>
      </c>
      <c r="AU94" s="6" t="s">
        <v>156</v>
      </c>
    </row>
    <row r="95" spans="2:63" s="132" customFormat="1" ht="37.5" customHeight="1">
      <c r="B95" s="133"/>
      <c r="C95" s="134"/>
      <c r="D95" s="134" t="s">
        <v>72</v>
      </c>
      <c r="E95" s="135" t="s">
        <v>701</v>
      </c>
      <c r="F95" s="135" t="s">
        <v>702</v>
      </c>
      <c r="G95" s="134"/>
      <c r="H95" s="134"/>
      <c r="J95" s="136">
        <f>$BK$95</f>
        <v>0</v>
      </c>
      <c r="K95" s="134"/>
      <c r="L95" s="137"/>
      <c r="M95" s="138"/>
      <c r="N95" s="134"/>
      <c r="O95" s="134"/>
      <c r="P95" s="139">
        <f>$P$96+$P$100+$P$116+$P$128</f>
        <v>0</v>
      </c>
      <c r="Q95" s="134"/>
      <c r="R95" s="139">
        <f>$R$96+$R$100+$R$116+$R$128</f>
        <v>0.4172</v>
      </c>
      <c r="S95" s="134"/>
      <c r="T95" s="140">
        <f>$T$96+$T$100+$T$116+$T$128</f>
        <v>0</v>
      </c>
      <c r="AR95" s="141" t="s">
        <v>81</v>
      </c>
      <c r="AT95" s="141" t="s">
        <v>72</v>
      </c>
      <c r="AU95" s="141" t="s">
        <v>73</v>
      </c>
      <c r="AY95" s="141" t="s">
        <v>137</v>
      </c>
      <c r="BK95" s="142">
        <f>$BK$96+$BK$100+$BK$116+$BK$128</f>
        <v>0</v>
      </c>
    </row>
    <row r="96" spans="2:63" s="132" customFormat="1" ht="21" customHeight="1">
      <c r="B96" s="133"/>
      <c r="C96" s="134"/>
      <c r="D96" s="134" t="s">
        <v>72</v>
      </c>
      <c r="E96" s="143" t="s">
        <v>719</v>
      </c>
      <c r="F96" s="143" t="s">
        <v>720</v>
      </c>
      <c r="G96" s="134"/>
      <c r="H96" s="134"/>
      <c r="J96" s="144">
        <f>$BK$96</f>
        <v>0</v>
      </c>
      <c r="K96" s="134"/>
      <c r="L96" s="137"/>
      <c r="M96" s="138"/>
      <c r="N96" s="134"/>
      <c r="O96" s="134"/>
      <c r="P96" s="139">
        <f>SUM($P$97:$P$99)</f>
        <v>0</v>
      </c>
      <c r="Q96" s="134"/>
      <c r="R96" s="139">
        <f>SUM($R$97:$R$99)</f>
        <v>0</v>
      </c>
      <c r="S96" s="134"/>
      <c r="T96" s="140">
        <f>SUM($T$97:$T$99)</f>
        <v>0</v>
      </c>
      <c r="AR96" s="141" t="s">
        <v>81</v>
      </c>
      <c r="AT96" s="141" t="s">
        <v>72</v>
      </c>
      <c r="AU96" s="141" t="s">
        <v>20</v>
      </c>
      <c r="AY96" s="141" t="s">
        <v>137</v>
      </c>
      <c r="BK96" s="142">
        <f>SUM($BK$97:$BK$99)</f>
        <v>0</v>
      </c>
    </row>
    <row r="97" spans="2:65" s="6" customFormat="1" ht="15.75" customHeight="1">
      <c r="B97" s="23"/>
      <c r="C97" s="145" t="s">
        <v>156</v>
      </c>
      <c r="D97" s="145" t="s">
        <v>140</v>
      </c>
      <c r="E97" s="146" t="s">
        <v>721</v>
      </c>
      <c r="F97" s="147" t="s">
        <v>722</v>
      </c>
      <c r="G97" s="148" t="s">
        <v>359</v>
      </c>
      <c r="H97" s="149">
        <v>1</v>
      </c>
      <c r="I97" s="150"/>
      <c r="J97" s="151">
        <f>ROUND($I$97*$H$97,2)</f>
        <v>0</v>
      </c>
      <c r="K97" s="147" t="s">
        <v>144</v>
      </c>
      <c r="L97" s="43"/>
      <c r="M97" s="152"/>
      <c r="N97" s="153" t="s">
        <v>44</v>
      </c>
      <c r="O97" s="24"/>
      <c r="P97" s="24"/>
      <c r="Q97" s="154">
        <v>0</v>
      </c>
      <c r="R97" s="154">
        <f>$Q$97*$H$97</f>
        <v>0</v>
      </c>
      <c r="S97" s="154">
        <v>0</v>
      </c>
      <c r="T97" s="155">
        <f>$S$97*$H$97</f>
        <v>0</v>
      </c>
      <c r="AR97" s="89" t="s">
        <v>294</v>
      </c>
      <c r="AT97" s="89" t="s">
        <v>140</v>
      </c>
      <c r="AU97" s="89" t="s">
        <v>81</v>
      </c>
      <c r="AY97" s="6" t="s">
        <v>137</v>
      </c>
      <c r="BE97" s="156">
        <f>IF($N$97="základní",$J$97,0)</f>
        <v>0</v>
      </c>
      <c r="BF97" s="156">
        <f>IF($N$97="snížená",$J$97,0)</f>
        <v>0</v>
      </c>
      <c r="BG97" s="156">
        <f>IF($N$97="zákl. přenesená",$J$97,0)</f>
        <v>0</v>
      </c>
      <c r="BH97" s="156">
        <f>IF($N$97="sníž. přenesená",$J$97,0)</f>
        <v>0</v>
      </c>
      <c r="BI97" s="156">
        <f>IF($N$97="nulová",$J$97,0)</f>
        <v>0</v>
      </c>
      <c r="BJ97" s="89" t="s">
        <v>20</v>
      </c>
      <c r="BK97" s="156">
        <f>ROUND($I$97*$H$97,2)</f>
        <v>0</v>
      </c>
      <c r="BL97" s="89" t="s">
        <v>294</v>
      </c>
      <c r="BM97" s="89" t="s">
        <v>889</v>
      </c>
    </row>
    <row r="98" spans="2:47" s="6" customFormat="1" ht="27" customHeight="1">
      <c r="B98" s="23"/>
      <c r="C98" s="24"/>
      <c r="D98" s="157" t="s">
        <v>147</v>
      </c>
      <c r="E98" s="24"/>
      <c r="F98" s="158" t="s">
        <v>724</v>
      </c>
      <c r="G98" s="24"/>
      <c r="H98" s="24"/>
      <c r="J98" s="24"/>
      <c r="K98" s="24"/>
      <c r="L98" s="43"/>
      <c r="M98" s="56"/>
      <c r="N98" s="24"/>
      <c r="O98" s="24"/>
      <c r="P98" s="24"/>
      <c r="Q98" s="24"/>
      <c r="R98" s="24"/>
      <c r="S98" s="24"/>
      <c r="T98" s="57"/>
      <c r="AT98" s="6" t="s">
        <v>147</v>
      </c>
      <c r="AU98" s="6" t="s">
        <v>81</v>
      </c>
    </row>
    <row r="99" spans="2:51" s="6" customFormat="1" ht="15.75" customHeight="1">
      <c r="B99" s="159"/>
      <c r="C99" s="160"/>
      <c r="D99" s="161" t="s">
        <v>149</v>
      </c>
      <c r="E99" s="160"/>
      <c r="F99" s="162" t="s">
        <v>725</v>
      </c>
      <c r="G99" s="160"/>
      <c r="H99" s="163">
        <v>1</v>
      </c>
      <c r="J99" s="160"/>
      <c r="K99" s="160"/>
      <c r="L99" s="164"/>
      <c r="M99" s="165"/>
      <c r="N99" s="160"/>
      <c r="O99" s="160"/>
      <c r="P99" s="160"/>
      <c r="Q99" s="160"/>
      <c r="R99" s="160"/>
      <c r="S99" s="160"/>
      <c r="T99" s="166"/>
      <c r="AT99" s="167" t="s">
        <v>149</v>
      </c>
      <c r="AU99" s="167" t="s">
        <v>81</v>
      </c>
      <c r="AV99" s="167" t="s">
        <v>81</v>
      </c>
      <c r="AW99" s="167" t="s">
        <v>115</v>
      </c>
      <c r="AX99" s="167" t="s">
        <v>20</v>
      </c>
      <c r="AY99" s="167" t="s">
        <v>137</v>
      </c>
    </row>
    <row r="100" spans="2:63" s="132" customFormat="1" ht="30.75" customHeight="1">
      <c r="B100" s="133"/>
      <c r="C100" s="134"/>
      <c r="D100" s="134" t="s">
        <v>72</v>
      </c>
      <c r="E100" s="143" t="s">
        <v>890</v>
      </c>
      <c r="F100" s="143" t="s">
        <v>891</v>
      </c>
      <c r="G100" s="134"/>
      <c r="H100" s="134"/>
      <c r="J100" s="144">
        <f>$BK$100</f>
        <v>0</v>
      </c>
      <c r="K100" s="134"/>
      <c r="L100" s="137"/>
      <c r="M100" s="138"/>
      <c r="N100" s="134"/>
      <c r="O100" s="134"/>
      <c r="P100" s="139">
        <f>SUM($P$101:$P$115)</f>
        <v>0</v>
      </c>
      <c r="Q100" s="134"/>
      <c r="R100" s="139">
        <f>SUM($R$101:$R$115)</f>
        <v>0.17200000000000004</v>
      </c>
      <c r="S100" s="134"/>
      <c r="T100" s="140">
        <f>SUM($T$101:$T$115)</f>
        <v>0</v>
      </c>
      <c r="AR100" s="141" t="s">
        <v>81</v>
      </c>
      <c r="AT100" s="141" t="s">
        <v>72</v>
      </c>
      <c r="AU100" s="141" t="s">
        <v>20</v>
      </c>
      <c r="AY100" s="141" t="s">
        <v>137</v>
      </c>
      <c r="BK100" s="142">
        <f>SUM($BK$101:$BK$115)</f>
        <v>0</v>
      </c>
    </row>
    <row r="101" spans="2:65" s="6" customFormat="1" ht="15.75" customHeight="1">
      <c r="B101" s="23"/>
      <c r="C101" s="145" t="s">
        <v>162</v>
      </c>
      <c r="D101" s="145" t="s">
        <v>140</v>
      </c>
      <c r="E101" s="146" t="s">
        <v>892</v>
      </c>
      <c r="F101" s="147" t="s">
        <v>893</v>
      </c>
      <c r="G101" s="148" t="s">
        <v>359</v>
      </c>
      <c r="H101" s="149">
        <v>9</v>
      </c>
      <c r="I101" s="150"/>
      <c r="J101" s="151">
        <f>ROUND($I$101*$H$101,2)</f>
        <v>0</v>
      </c>
      <c r="K101" s="147" t="s">
        <v>144</v>
      </c>
      <c r="L101" s="43"/>
      <c r="M101" s="152"/>
      <c r="N101" s="153" t="s">
        <v>44</v>
      </c>
      <c r="O101" s="24"/>
      <c r="P101" s="24"/>
      <c r="Q101" s="154">
        <v>0</v>
      </c>
      <c r="R101" s="154">
        <f>$Q$101*$H$101</f>
        <v>0</v>
      </c>
      <c r="S101" s="154">
        <v>0</v>
      </c>
      <c r="T101" s="155">
        <f>$S$101*$H$101</f>
        <v>0</v>
      </c>
      <c r="AR101" s="89" t="s">
        <v>294</v>
      </c>
      <c r="AT101" s="89" t="s">
        <v>140</v>
      </c>
      <c r="AU101" s="89" t="s">
        <v>81</v>
      </c>
      <c r="AY101" s="6" t="s">
        <v>137</v>
      </c>
      <c r="BE101" s="156">
        <f>IF($N$101="základní",$J$101,0)</f>
        <v>0</v>
      </c>
      <c r="BF101" s="156">
        <f>IF($N$101="snížená",$J$101,0)</f>
        <v>0</v>
      </c>
      <c r="BG101" s="156">
        <f>IF($N$101="zákl. přenesená",$J$101,0)</f>
        <v>0</v>
      </c>
      <c r="BH101" s="156">
        <f>IF($N$101="sníž. přenesená",$J$101,0)</f>
        <v>0</v>
      </c>
      <c r="BI101" s="156">
        <f>IF($N$101="nulová",$J$101,0)</f>
        <v>0</v>
      </c>
      <c r="BJ101" s="89" t="s">
        <v>20</v>
      </c>
      <c r="BK101" s="156">
        <f>ROUND($I$101*$H$101,2)</f>
        <v>0</v>
      </c>
      <c r="BL101" s="89" t="s">
        <v>294</v>
      </c>
      <c r="BM101" s="89" t="s">
        <v>894</v>
      </c>
    </row>
    <row r="102" spans="2:47" s="6" customFormat="1" ht="16.5" customHeight="1">
      <c r="B102" s="23"/>
      <c r="C102" s="24"/>
      <c r="D102" s="157" t="s">
        <v>147</v>
      </c>
      <c r="E102" s="24"/>
      <c r="F102" s="158" t="s">
        <v>895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147</v>
      </c>
      <c r="AU102" s="6" t="s">
        <v>81</v>
      </c>
    </row>
    <row r="103" spans="2:51" s="6" customFormat="1" ht="15.75" customHeight="1">
      <c r="B103" s="159"/>
      <c r="C103" s="160"/>
      <c r="D103" s="161" t="s">
        <v>149</v>
      </c>
      <c r="E103" s="160"/>
      <c r="F103" s="162" t="s">
        <v>896</v>
      </c>
      <c r="G103" s="160"/>
      <c r="H103" s="163">
        <v>1</v>
      </c>
      <c r="J103" s="160"/>
      <c r="K103" s="160"/>
      <c r="L103" s="164"/>
      <c r="M103" s="165"/>
      <c r="N103" s="160"/>
      <c r="O103" s="160"/>
      <c r="P103" s="160"/>
      <c r="Q103" s="160"/>
      <c r="R103" s="160"/>
      <c r="S103" s="160"/>
      <c r="T103" s="166"/>
      <c r="AT103" s="167" t="s">
        <v>149</v>
      </c>
      <c r="AU103" s="167" t="s">
        <v>81</v>
      </c>
      <c r="AV103" s="167" t="s">
        <v>81</v>
      </c>
      <c r="AW103" s="167" t="s">
        <v>115</v>
      </c>
      <c r="AX103" s="167" t="s">
        <v>73</v>
      </c>
      <c r="AY103" s="167" t="s">
        <v>137</v>
      </c>
    </row>
    <row r="104" spans="2:51" s="6" customFormat="1" ht="15.75" customHeight="1">
      <c r="B104" s="159"/>
      <c r="C104" s="160"/>
      <c r="D104" s="161" t="s">
        <v>149</v>
      </c>
      <c r="E104" s="160"/>
      <c r="F104" s="162" t="s">
        <v>897</v>
      </c>
      <c r="G104" s="160"/>
      <c r="H104" s="163">
        <v>1</v>
      </c>
      <c r="J104" s="160"/>
      <c r="K104" s="160"/>
      <c r="L104" s="164"/>
      <c r="M104" s="165"/>
      <c r="N104" s="160"/>
      <c r="O104" s="160"/>
      <c r="P104" s="160"/>
      <c r="Q104" s="160"/>
      <c r="R104" s="160"/>
      <c r="S104" s="160"/>
      <c r="T104" s="166"/>
      <c r="AT104" s="167" t="s">
        <v>149</v>
      </c>
      <c r="AU104" s="167" t="s">
        <v>81</v>
      </c>
      <c r="AV104" s="167" t="s">
        <v>81</v>
      </c>
      <c r="AW104" s="167" t="s">
        <v>115</v>
      </c>
      <c r="AX104" s="167" t="s">
        <v>73</v>
      </c>
      <c r="AY104" s="167" t="s">
        <v>137</v>
      </c>
    </row>
    <row r="105" spans="2:51" s="6" customFormat="1" ht="15.75" customHeight="1">
      <c r="B105" s="159"/>
      <c r="C105" s="160"/>
      <c r="D105" s="161" t="s">
        <v>149</v>
      </c>
      <c r="E105" s="160"/>
      <c r="F105" s="162" t="s">
        <v>898</v>
      </c>
      <c r="G105" s="160"/>
      <c r="H105" s="163">
        <v>6</v>
      </c>
      <c r="J105" s="160"/>
      <c r="K105" s="160"/>
      <c r="L105" s="164"/>
      <c r="M105" s="165"/>
      <c r="N105" s="160"/>
      <c r="O105" s="160"/>
      <c r="P105" s="160"/>
      <c r="Q105" s="160"/>
      <c r="R105" s="160"/>
      <c r="S105" s="160"/>
      <c r="T105" s="166"/>
      <c r="AT105" s="167" t="s">
        <v>149</v>
      </c>
      <c r="AU105" s="167" t="s">
        <v>81</v>
      </c>
      <c r="AV105" s="167" t="s">
        <v>81</v>
      </c>
      <c r="AW105" s="167" t="s">
        <v>115</v>
      </c>
      <c r="AX105" s="167" t="s">
        <v>73</v>
      </c>
      <c r="AY105" s="167" t="s">
        <v>137</v>
      </c>
    </row>
    <row r="106" spans="2:51" s="6" customFormat="1" ht="15.75" customHeight="1">
      <c r="B106" s="159"/>
      <c r="C106" s="160"/>
      <c r="D106" s="161" t="s">
        <v>149</v>
      </c>
      <c r="E106" s="160"/>
      <c r="F106" s="162" t="s">
        <v>899</v>
      </c>
      <c r="G106" s="160"/>
      <c r="H106" s="163">
        <v>1</v>
      </c>
      <c r="J106" s="160"/>
      <c r="K106" s="160"/>
      <c r="L106" s="164"/>
      <c r="M106" s="165"/>
      <c r="N106" s="160"/>
      <c r="O106" s="160"/>
      <c r="P106" s="160"/>
      <c r="Q106" s="160"/>
      <c r="R106" s="160"/>
      <c r="S106" s="160"/>
      <c r="T106" s="166"/>
      <c r="AT106" s="167" t="s">
        <v>149</v>
      </c>
      <c r="AU106" s="167" t="s">
        <v>81</v>
      </c>
      <c r="AV106" s="167" t="s">
        <v>81</v>
      </c>
      <c r="AW106" s="167" t="s">
        <v>115</v>
      </c>
      <c r="AX106" s="167" t="s">
        <v>73</v>
      </c>
      <c r="AY106" s="167" t="s">
        <v>137</v>
      </c>
    </row>
    <row r="107" spans="2:51" s="6" customFormat="1" ht="15.75" customHeight="1">
      <c r="B107" s="178"/>
      <c r="C107" s="179"/>
      <c r="D107" s="161" t="s">
        <v>149</v>
      </c>
      <c r="E107" s="179"/>
      <c r="F107" s="180" t="s">
        <v>240</v>
      </c>
      <c r="G107" s="179"/>
      <c r="H107" s="181">
        <v>9</v>
      </c>
      <c r="J107" s="179"/>
      <c r="K107" s="179"/>
      <c r="L107" s="182"/>
      <c r="M107" s="183"/>
      <c r="N107" s="179"/>
      <c r="O107" s="179"/>
      <c r="P107" s="179"/>
      <c r="Q107" s="179"/>
      <c r="R107" s="179"/>
      <c r="S107" s="179"/>
      <c r="T107" s="184"/>
      <c r="AT107" s="185" t="s">
        <v>149</v>
      </c>
      <c r="AU107" s="185" t="s">
        <v>81</v>
      </c>
      <c r="AV107" s="185" t="s">
        <v>162</v>
      </c>
      <c r="AW107" s="185" t="s">
        <v>115</v>
      </c>
      <c r="AX107" s="185" t="s">
        <v>20</v>
      </c>
      <c r="AY107" s="185" t="s">
        <v>137</v>
      </c>
    </row>
    <row r="108" spans="2:65" s="6" customFormat="1" ht="15.75" customHeight="1">
      <c r="B108" s="23"/>
      <c r="C108" s="186" t="s">
        <v>136</v>
      </c>
      <c r="D108" s="186" t="s">
        <v>295</v>
      </c>
      <c r="E108" s="187" t="s">
        <v>900</v>
      </c>
      <c r="F108" s="188" t="s">
        <v>901</v>
      </c>
      <c r="G108" s="189" t="s">
        <v>359</v>
      </c>
      <c r="H108" s="190">
        <v>1</v>
      </c>
      <c r="I108" s="191"/>
      <c r="J108" s="192">
        <f>ROUND($I$108*$H$108,2)</f>
        <v>0</v>
      </c>
      <c r="K108" s="188" t="s">
        <v>144</v>
      </c>
      <c r="L108" s="193"/>
      <c r="M108" s="194"/>
      <c r="N108" s="195" t="s">
        <v>44</v>
      </c>
      <c r="O108" s="24"/>
      <c r="P108" s="24"/>
      <c r="Q108" s="154">
        <v>0.034</v>
      </c>
      <c r="R108" s="154">
        <f>$Q$108*$H$108</f>
        <v>0.034</v>
      </c>
      <c r="S108" s="154">
        <v>0</v>
      </c>
      <c r="T108" s="155">
        <f>$S$108*$H$108</f>
        <v>0</v>
      </c>
      <c r="AR108" s="89" t="s">
        <v>397</v>
      </c>
      <c r="AT108" s="89" t="s">
        <v>295</v>
      </c>
      <c r="AU108" s="89" t="s">
        <v>81</v>
      </c>
      <c r="AY108" s="6" t="s">
        <v>137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9" t="s">
        <v>20</v>
      </c>
      <c r="BK108" s="156">
        <f>ROUND($I$108*$H$108,2)</f>
        <v>0</v>
      </c>
      <c r="BL108" s="89" t="s">
        <v>294</v>
      </c>
      <c r="BM108" s="89" t="s">
        <v>902</v>
      </c>
    </row>
    <row r="109" spans="2:51" s="6" customFormat="1" ht="15.75" customHeight="1">
      <c r="B109" s="159"/>
      <c r="C109" s="160"/>
      <c r="D109" s="157" t="s">
        <v>149</v>
      </c>
      <c r="E109" s="162"/>
      <c r="F109" s="162" t="s">
        <v>896</v>
      </c>
      <c r="G109" s="160"/>
      <c r="H109" s="163">
        <v>1</v>
      </c>
      <c r="J109" s="160"/>
      <c r="K109" s="160"/>
      <c r="L109" s="164"/>
      <c r="M109" s="165"/>
      <c r="N109" s="160"/>
      <c r="O109" s="160"/>
      <c r="P109" s="160"/>
      <c r="Q109" s="160"/>
      <c r="R109" s="160"/>
      <c r="S109" s="160"/>
      <c r="T109" s="166"/>
      <c r="AT109" s="167" t="s">
        <v>149</v>
      </c>
      <c r="AU109" s="167" t="s">
        <v>81</v>
      </c>
      <c r="AV109" s="167" t="s">
        <v>81</v>
      </c>
      <c r="AW109" s="167" t="s">
        <v>115</v>
      </c>
      <c r="AX109" s="167" t="s">
        <v>20</v>
      </c>
      <c r="AY109" s="167" t="s">
        <v>137</v>
      </c>
    </row>
    <row r="110" spans="2:65" s="6" customFormat="1" ht="15.75" customHeight="1">
      <c r="B110" s="23"/>
      <c r="C110" s="186" t="s">
        <v>174</v>
      </c>
      <c r="D110" s="186" t="s">
        <v>295</v>
      </c>
      <c r="E110" s="187" t="s">
        <v>903</v>
      </c>
      <c r="F110" s="188" t="s">
        <v>901</v>
      </c>
      <c r="G110" s="189" t="s">
        <v>359</v>
      </c>
      <c r="H110" s="190">
        <v>1</v>
      </c>
      <c r="I110" s="191"/>
      <c r="J110" s="192">
        <f>ROUND($I$110*$H$110,2)</f>
        <v>0</v>
      </c>
      <c r="K110" s="188" t="s">
        <v>144</v>
      </c>
      <c r="L110" s="193"/>
      <c r="M110" s="194"/>
      <c r="N110" s="195" t="s">
        <v>44</v>
      </c>
      <c r="O110" s="24"/>
      <c r="P110" s="24"/>
      <c r="Q110" s="154">
        <v>0.038</v>
      </c>
      <c r="R110" s="154">
        <f>$Q$110*$H$110</f>
        <v>0.038</v>
      </c>
      <c r="S110" s="154">
        <v>0</v>
      </c>
      <c r="T110" s="155">
        <f>$S$110*$H$110</f>
        <v>0</v>
      </c>
      <c r="AR110" s="89" t="s">
        <v>397</v>
      </c>
      <c r="AT110" s="89" t="s">
        <v>295</v>
      </c>
      <c r="AU110" s="89" t="s">
        <v>81</v>
      </c>
      <c r="AY110" s="6" t="s">
        <v>137</v>
      </c>
      <c r="BE110" s="156">
        <f>IF($N$110="základní",$J$110,0)</f>
        <v>0</v>
      </c>
      <c r="BF110" s="156">
        <f>IF($N$110="snížená",$J$110,0)</f>
        <v>0</v>
      </c>
      <c r="BG110" s="156">
        <f>IF($N$110="zákl. přenesená",$J$110,0)</f>
        <v>0</v>
      </c>
      <c r="BH110" s="156">
        <f>IF($N$110="sníž. přenesená",$J$110,0)</f>
        <v>0</v>
      </c>
      <c r="BI110" s="156">
        <f>IF($N$110="nulová",$J$110,0)</f>
        <v>0</v>
      </c>
      <c r="BJ110" s="89" t="s">
        <v>20</v>
      </c>
      <c r="BK110" s="156">
        <f>ROUND($I$110*$H$110,2)</f>
        <v>0</v>
      </c>
      <c r="BL110" s="89" t="s">
        <v>294</v>
      </c>
      <c r="BM110" s="89" t="s">
        <v>904</v>
      </c>
    </row>
    <row r="111" spans="2:51" s="6" customFormat="1" ht="15.75" customHeight="1">
      <c r="B111" s="159"/>
      <c r="C111" s="160"/>
      <c r="D111" s="157" t="s">
        <v>149</v>
      </c>
      <c r="E111" s="162"/>
      <c r="F111" s="162" t="s">
        <v>897</v>
      </c>
      <c r="G111" s="160"/>
      <c r="H111" s="163">
        <v>1</v>
      </c>
      <c r="J111" s="160"/>
      <c r="K111" s="160"/>
      <c r="L111" s="164"/>
      <c r="M111" s="165"/>
      <c r="N111" s="160"/>
      <c r="O111" s="160"/>
      <c r="P111" s="160"/>
      <c r="Q111" s="160"/>
      <c r="R111" s="160"/>
      <c r="S111" s="160"/>
      <c r="T111" s="166"/>
      <c r="AT111" s="167" t="s">
        <v>149</v>
      </c>
      <c r="AU111" s="167" t="s">
        <v>81</v>
      </c>
      <c r="AV111" s="167" t="s">
        <v>81</v>
      </c>
      <c r="AW111" s="167" t="s">
        <v>115</v>
      </c>
      <c r="AX111" s="167" t="s">
        <v>20</v>
      </c>
      <c r="AY111" s="167" t="s">
        <v>137</v>
      </c>
    </row>
    <row r="112" spans="2:65" s="6" customFormat="1" ht="15.75" customHeight="1">
      <c r="B112" s="23"/>
      <c r="C112" s="186" t="s">
        <v>180</v>
      </c>
      <c r="D112" s="186" t="s">
        <v>295</v>
      </c>
      <c r="E112" s="187" t="s">
        <v>905</v>
      </c>
      <c r="F112" s="188" t="s">
        <v>906</v>
      </c>
      <c r="G112" s="189" t="s">
        <v>359</v>
      </c>
      <c r="H112" s="190">
        <v>6</v>
      </c>
      <c r="I112" s="191"/>
      <c r="J112" s="192">
        <f>ROUND($I$112*$H$112,2)</f>
        <v>0</v>
      </c>
      <c r="K112" s="188" t="s">
        <v>144</v>
      </c>
      <c r="L112" s="193"/>
      <c r="M112" s="194"/>
      <c r="N112" s="195" t="s">
        <v>44</v>
      </c>
      <c r="O112" s="24"/>
      <c r="P112" s="24"/>
      <c r="Q112" s="154">
        <v>0.014</v>
      </c>
      <c r="R112" s="154">
        <f>$Q$112*$H$112</f>
        <v>0.084</v>
      </c>
      <c r="S112" s="154">
        <v>0</v>
      </c>
      <c r="T112" s="155">
        <f>$S$112*$H$112</f>
        <v>0</v>
      </c>
      <c r="AR112" s="89" t="s">
        <v>397</v>
      </c>
      <c r="AT112" s="89" t="s">
        <v>295</v>
      </c>
      <c r="AU112" s="89" t="s">
        <v>81</v>
      </c>
      <c r="AY112" s="6" t="s">
        <v>137</v>
      </c>
      <c r="BE112" s="156">
        <f>IF($N$112="základní",$J$112,0)</f>
        <v>0</v>
      </c>
      <c r="BF112" s="156">
        <f>IF($N$112="snížená",$J$112,0)</f>
        <v>0</v>
      </c>
      <c r="BG112" s="156">
        <f>IF($N$112="zákl. přenesená",$J$112,0)</f>
        <v>0</v>
      </c>
      <c r="BH112" s="156">
        <f>IF($N$112="sníž. přenesená",$J$112,0)</f>
        <v>0</v>
      </c>
      <c r="BI112" s="156">
        <f>IF($N$112="nulová",$J$112,0)</f>
        <v>0</v>
      </c>
      <c r="BJ112" s="89" t="s">
        <v>20</v>
      </c>
      <c r="BK112" s="156">
        <f>ROUND($I$112*$H$112,2)</f>
        <v>0</v>
      </c>
      <c r="BL112" s="89" t="s">
        <v>294</v>
      </c>
      <c r="BM112" s="89" t="s">
        <v>907</v>
      </c>
    </row>
    <row r="113" spans="2:51" s="6" customFormat="1" ht="15.75" customHeight="1">
      <c r="B113" s="159"/>
      <c r="C113" s="160"/>
      <c r="D113" s="157" t="s">
        <v>149</v>
      </c>
      <c r="E113" s="162"/>
      <c r="F113" s="162" t="s">
        <v>908</v>
      </c>
      <c r="G113" s="160"/>
      <c r="H113" s="163">
        <v>6</v>
      </c>
      <c r="J113" s="160"/>
      <c r="K113" s="160"/>
      <c r="L113" s="164"/>
      <c r="M113" s="165"/>
      <c r="N113" s="160"/>
      <c r="O113" s="160"/>
      <c r="P113" s="160"/>
      <c r="Q113" s="160"/>
      <c r="R113" s="160"/>
      <c r="S113" s="160"/>
      <c r="T113" s="166"/>
      <c r="AT113" s="167" t="s">
        <v>149</v>
      </c>
      <c r="AU113" s="167" t="s">
        <v>81</v>
      </c>
      <c r="AV113" s="167" t="s">
        <v>81</v>
      </c>
      <c r="AW113" s="167" t="s">
        <v>115</v>
      </c>
      <c r="AX113" s="167" t="s">
        <v>20</v>
      </c>
      <c r="AY113" s="167" t="s">
        <v>137</v>
      </c>
    </row>
    <row r="114" spans="2:65" s="6" customFormat="1" ht="15.75" customHeight="1">
      <c r="B114" s="23"/>
      <c r="C114" s="186" t="s">
        <v>185</v>
      </c>
      <c r="D114" s="186" t="s">
        <v>295</v>
      </c>
      <c r="E114" s="187" t="s">
        <v>909</v>
      </c>
      <c r="F114" s="188" t="s">
        <v>910</v>
      </c>
      <c r="G114" s="189" t="s">
        <v>359</v>
      </c>
      <c r="H114" s="190">
        <v>1</v>
      </c>
      <c r="I114" s="191"/>
      <c r="J114" s="192">
        <f>ROUND($I$114*$H$114,2)</f>
        <v>0</v>
      </c>
      <c r="K114" s="188" t="s">
        <v>144</v>
      </c>
      <c r="L114" s="193"/>
      <c r="M114" s="194"/>
      <c r="N114" s="195" t="s">
        <v>44</v>
      </c>
      <c r="O114" s="24"/>
      <c r="P114" s="24"/>
      <c r="Q114" s="154">
        <v>0.016</v>
      </c>
      <c r="R114" s="154">
        <f>$Q$114*$H$114</f>
        <v>0.016</v>
      </c>
      <c r="S114" s="154">
        <v>0</v>
      </c>
      <c r="T114" s="155">
        <f>$S$114*$H$114</f>
        <v>0</v>
      </c>
      <c r="AR114" s="89" t="s">
        <v>397</v>
      </c>
      <c r="AT114" s="89" t="s">
        <v>295</v>
      </c>
      <c r="AU114" s="89" t="s">
        <v>81</v>
      </c>
      <c r="AY114" s="6" t="s">
        <v>137</v>
      </c>
      <c r="BE114" s="156">
        <f>IF($N$114="základní",$J$114,0)</f>
        <v>0</v>
      </c>
      <c r="BF114" s="156">
        <f>IF($N$114="snížená",$J$114,0)</f>
        <v>0</v>
      </c>
      <c r="BG114" s="156">
        <f>IF($N$114="zákl. přenesená",$J$114,0)</f>
        <v>0</v>
      </c>
      <c r="BH114" s="156">
        <f>IF($N$114="sníž. přenesená",$J$114,0)</f>
        <v>0</v>
      </c>
      <c r="BI114" s="156">
        <f>IF($N$114="nulová",$J$114,0)</f>
        <v>0</v>
      </c>
      <c r="BJ114" s="89" t="s">
        <v>20</v>
      </c>
      <c r="BK114" s="156">
        <f>ROUND($I$114*$H$114,2)</f>
        <v>0</v>
      </c>
      <c r="BL114" s="89" t="s">
        <v>294</v>
      </c>
      <c r="BM114" s="89" t="s">
        <v>911</v>
      </c>
    </row>
    <row r="115" spans="2:51" s="6" customFormat="1" ht="15.75" customHeight="1">
      <c r="B115" s="159"/>
      <c r="C115" s="160"/>
      <c r="D115" s="157" t="s">
        <v>149</v>
      </c>
      <c r="E115" s="162"/>
      <c r="F115" s="162" t="s">
        <v>912</v>
      </c>
      <c r="G115" s="160"/>
      <c r="H115" s="163">
        <v>1</v>
      </c>
      <c r="J115" s="160"/>
      <c r="K115" s="160"/>
      <c r="L115" s="164"/>
      <c r="M115" s="165"/>
      <c r="N115" s="160"/>
      <c r="O115" s="160"/>
      <c r="P115" s="160"/>
      <c r="Q115" s="160"/>
      <c r="R115" s="160"/>
      <c r="S115" s="160"/>
      <c r="T115" s="166"/>
      <c r="AT115" s="167" t="s">
        <v>149</v>
      </c>
      <c r="AU115" s="167" t="s">
        <v>81</v>
      </c>
      <c r="AV115" s="167" t="s">
        <v>81</v>
      </c>
      <c r="AW115" s="167" t="s">
        <v>115</v>
      </c>
      <c r="AX115" s="167" t="s">
        <v>20</v>
      </c>
      <c r="AY115" s="167" t="s">
        <v>137</v>
      </c>
    </row>
    <row r="116" spans="2:63" s="132" customFormat="1" ht="30.75" customHeight="1">
      <c r="B116" s="133"/>
      <c r="C116" s="134"/>
      <c r="D116" s="134" t="s">
        <v>72</v>
      </c>
      <c r="E116" s="143" t="s">
        <v>726</v>
      </c>
      <c r="F116" s="143" t="s">
        <v>727</v>
      </c>
      <c r="G116" s="134"/>
      <c r="H116" s="134"/>
      <c r="J116" s="144">
        <f>$BK$116</f>
        <v>0</v>
      </c>
      <c r="K116" s="134"/>
      <c r="L116" s="137"/>
      <c r="M116" s="138"/>
      <c r="N116" s="134"/>
      <c r="O116" s="134"/>
      <c r="P116" s="139">
        <f>SUM($P$117:$P$127)</f>
        <v>0</v>
      </c>
      <c r="Q116" s="134"/>
      <c r="R116" s="139">
        <f>SUM($R$117:$R$127)</f>
        <v>0.0479</v>
      </c>
      <c r="S116" s="134"/>
      <c r="T116" s="140">
        <f>SUM($T$117:$T$127)</f>
        <v>0</v>
      </c>
      <c r="AR116" s="141" t="s">
        <v>81</v>
      </c>
      <c r="AT116" s="141" t="s">
        <v>72</v>
      </c>
      <c r="AU116" s="141" t="s">
        <v>20</v>
      </c>
      <c r="AY116" s="141" t="s">
        <v>137</v>
      </c>
      <c r="BK116" s="142">
        <f>SUM($BK$117:$BK$127)</f>
        <v>0</v>
      </c>
    </row>
    <row r="117" spans="2:65" s="6" customFormat="1" ht="15.75" customHeight="1">
      <c r="B117" s="23"/>
      <c r="C117" s="145" t="s">
        <v>252</v>
      </c>
      <c r="D117" s="145" t="s">
        <v>140</v>
      </c>
      <c r="E117" s="146" t="s">
        <v>728</v>
      </c>
      <c r="F117" s="147" t="s">
        <v>729</v>
      </c>
      <c r="G117" s="148" t="s">
        <v>234</v>
      </c>
      <c r="H117" s="149">
        <v>20</v>
      </c>
      <c r="I117" s="150"/>
      <c r="J117" s="151">
        <f>ROUND($I$117*$H$117,2)</f>
        <v>0</v>
      </c>
      <c r="K117" s="147" t="s">
        <v>144</v>
      </c>
      <c r="L117" s="43"/>
      <c r="M117" s="152"/>
      <c r="N117" s="153" t="s">
        <v>44</v>
      </c>
      <c r="O117" s="24"/>
      <c r="P117" s="24"/>
      <c r="Q117" s="154">
        <v>0</v>
      </c>
      <c r="R117" s="154">
        <f>$Q$117*$H$117</f>
        <v>0</v>
      </c>
      <c r="S117" s="154">
        <v>0</v>
      </c>
      <c r="T117" s="155">
        <f>$S$117*$H$117</f>
        <v>0</v>
      </c>
      <c r="AR117" s="89" t="s">
        <v>294</v>
      </c>
      <c r="AT117" s="89" t="s">
        <v>140</v>
      </c>
      <c r="AU117" s="89" t="s">
        <v>81</v>
      </c>
      <c r="AY117" s="6" t="s">
        <v>137</v>
      </c>
      <c r="BE117" s="156">
        <f>IF($N$117="základní",$J$117,0)</f>
        <v>0</v>
      </c>
      <c r="BF117" s="156">
        <f>IF($N$117="snížená",$J$117,0)</f>
        <v>0</v>
      </c>
      <c r="BG117" s="156">
        <f>IF($N$117="zákl. přenesená",$J$117,0)</f>
        <v>0</v>
      </c>
      <c r="BH117" s="156">
        <f>IF($N$117="sníž. přenesená",$J$117,0)</f>
        <v>0</v>
      </c>
      <c r="BI117" s="156">
        <f>IF($N$117="nulová",$J$117,0)</f>
        <v>0</v>
      </c>
      <c r="BJ117" s="89" t="s">
        <v>20</v>
      </c>
      <c r="BK117" s="156">
        <f>ROUND($I$117*$H$117,2)</f>
        <v>0</v>
      </c>
      <c r="BL117" s="89" t="s">
        <v>294</v>
      </c>
      <c r="BM117" s="89" t="s">
        <v>913</v>
      </c>
    </row>
    <row r="118" spans="2:47" s="6" customFormat="1" ht="16.5" customHeight="1">
      <c r="B118" s="23"/>
      <c r="C118" s="24"/>
      <c r="D118" s="157" t="s">
        <v>147</v>
      </c>
      <c r="E118" s="24"/>
      <c r="F118" s="158" t="s">
        <v>731</v>
      </c>
      <c r="G118" s="24"/>
      <c r="H118" s="24"/>
      <c r="J118" s="24"/>
      <c r="K118" s="24"/>
      <c r="L118" s="43"/>
      <c r="M118" s="56"/>
      <c r="N118" s="24"/>
      <c r="O118" s="24"/>
      <c r="P118" s="24"/>
      <c r="Q118" s="24"/>
      <c r="R118" s="24"/>
      <c r="S118" s="24"/>
      <c r="T118" s="57"/>
      <c r="AT118" s="6" t="s">
        <v>147</v>
      </c>
      <c r="AU118" s="6" t="s">
        <v>81</v>
      </c>
    </row>
    <row r="119" spans="2:51" s="6" customFormat="1" ht="15.75" customHeight="1">
      <c r="B119" s="159"/>
      <c r="C119" s="160"/>
      <c r="D119" s="161" t="s">
        <v>149</v>
      </c>
      <c r="E119" s="160"/>
      <c r="F119" s="162" t="s">
        <v>914</v>
      </c>
      <c r="G119" s="160"/>
      <c r="H119" s="163">
        <v>20</v>
      </c>
      <c r="J119" s="160"/>
      <c r="K119" s="160"/>
      <c r="L119" s="164"/>
      <c r="M119" s="165"/>
      <c r="N119" s="160"/>
      <c r="O119" s="160"/>
      <c r="P119" s="160"/>
      <c r="Q119" s="160"/>
      <c r="R119" s="160"/>
      <c r="S119" s="160"/>
      <c r="T119" s="166"/>
      <c r="AT119" s="167" t="s">
        <v>149</v>
      </c>
      <c r="AU119" s="167" t="s">
        <v>81</v>
      </c>
      <c r="AV119" s="167" t="s">
        <v>81</v>
      </c>
      <c r="AW119" s="167" t="s">
        <v>115</v>
      </c>
      <c r="AX119" s="167" t="s">
        <v>20</v>
      </c>
      <c r="AY119" s="167" t="s">
        <v>137</v>
      </c>
    </row>
    <row r="120" spans="2:65" s="6" customFormat="1" ht="15.75" customHeight="1">
      <c r="B120" s="23"/>
      <c r="C120" s="186" t="s">
        <v>25</v>
      </c>
      <c r="D120" s="186" t="s">
        <v>295</v>
      </c>
      <c r="E120" s="187" t="s">
        <v>733</v>
      </c>
      <c r="F120" s="188" t="s">
        <v>734</v>
      </c>
      <c r="G120" s="189" t="s">
        <v>234</v>
      </c>
      <c r="H120" s="190">
        <v>20</v>
      </c>
      <c r="I120" s="191"/>
      <c r="J120" s="192">
        <f>ROUND($I$120*$H$120,2)</f>
        <v>0</v>
      </c>
      <c r="K120" s="188" t="s">
        <v>144</v>
      </c>
      <c r="L120" s="193"/>
      <c r="M120" s="194"/>
      <c r="N120" s="195" t="s">
        <v>44</v>
      </c>
      <c r="O120" s="24"/>
      <c r="P120" s="24"/>
      <c r="Q120" s="154">
        <v>0.00019</v>
      </c>
      <c r="R120" s="154">
        <f>$Q$120*$H$120</f>
        <v>0.0038000000000000004</v>
      </c>
      <c r="S120" s="154">
        <v>0</v>
      </c>
      <c r="T120" s="155">
        <f>$S$120*$H$120</f>
        <v>0</v>
      </c>
      <c r="AR120" s="89" t="s">
        <v>397</v>
      </c>
      <c r="AT120" s="89" t="s">
        <v>295</v>
      </c>
      <c r="AU120" s="89" t="s">
        <v>81</v>
      </c>
      <c r="AY120" s="6" t="s">
        <v>137</v>
      </c>
      <c r="BE120" s="156">
        <f>IF($N$120="základní",$J$120,0)</f>
        <v>0</v>
      </c>
      <c r="BF120" s="156">
        <f>IF($N$120="snížená",$J$120,0)</f>
        <v>0</v>
      </c>
      <c r="BG120" s="156">
        <f>IF($N$120="zákl. přenesená",$J$120,0)</f>
        <v>0</v>
      </c>
      <c r="BH120" s="156">
        <f>IF($N$120="sníž. přenesená",$J$120,0)</f>
        <v>0</v>
      </c>
      <c r="BI120" s="156">
        <f>IF($N$120="nulová",$J$120,0)</f>
        <v>0</v>
      </c>
      <c r="BJ120" s="89" t="s">
        <v>20</v>
      </c>
      <c r="BK120" s="156">
        <f>ROUND($I$120*$H$120,2)</f>
        <v>0</v>
      </c>
      <c r="BL120" s="89" t="s">
        <v>294</v>
      </c>
      <c r="BM120" s="89" t="s">
        <v>915</v>
      </c>
    </row>
    <row r="121" spans="2:47" s="6" customFormat="1" ht="27" customHeight="1">
      <c r="B121" s="23"/>
      <c r="C121" s="24"/>
      <c r="D121" s="157" t="s">
        <v>147</v>
      </c>
      <c r="E121" s="24"/>
      <c r="F121" s="158" t="s">
        <v>736</v>
      </c>
      <c r="G121" s="24"/>
      <c r="H121" s="24"/>
      <c r="J121" s="24"/>
      <c r="K121" s="24"/>
      <c r="L121" s="43"/>
      <c r="M121" s="56"/>
      <c r="N121" s="24"/>
      <c r="O121" s="24"/>
      <c r="P121" s="24"/>
      <c r="Q121" s="24"/>
      <c r="R121" s="24"/>
      <c r="S121" s="24"/>
      <c r="T121" s="57"/>
      <c r="AT121" s="6" t="s">
        <v>147</v>
      </c>
      <c r="AU121" s="6" t="s">
        <v>81</v>
      </c>
    </row>
    <row r="122" spans="2:47" s="6" customFormat="1" ht="30.75" customHeight="1">
      <c r="B122" s="23"/>
      <c r="C122" s="24"/>
      <c r="D122" s="161" t="s">
        <v>329</v>
      </c>
      <c r="E122" s="24"/>
      <c r="F122" s="196" t="s">
        <v>737</v>
      </c>
      <c r="G122" s="24"/>
      <c r="H122" s="24"/>
      <c r="J122" s="24"/>
      <c r="K122" s="24"/>
      <c r="L122" s="43"/>
      <c r="M122" s="56"/>
      <c r="N122" s="24"/>
      <c r="O122" s="24"/>
      <c r="P122" s="24"/>
      <c r="Q122" s="24"/>
      <c r="R122" s="24"/>
      <c r="S122" s="24"/>
      <c r="T122" s="57"/>
      <c r="AT122" s="6" t="s">
        <v>329</v>
      </c>
      <c r="AU122" s="6" t="s">
        <v>81</v>
      </c>
    </row>
    <row r="123" spans="2:65" s="6" customFormat="1" ht="15.75" customHeight="1">
      <c r="B123" s="23"/>
      <c r="C123" s="145" t="s">
        <v>263</v>
      </c>
      <c r="D123" s="145" t="s">
        <v>140</v>
      </c>
      <c r="E123" s="146" t="s">
        <v>738</v>
      </c>
      <c r="F123" s="147" t="s">
        <v>739</v>
      </c>
      <c r="G123" s="148" t="s">
        <v>234</v>
      </c>
      <c r="H123" s="149">
        <v>42</v>
      </c>
      <c r="I123" s="150"/>
      <c r="J123" s="151">
        <f>ROUND($I$123*$H$123,2)</f>
        <v>0</v>
      </c>
      <c r="K123" s="147" t="s">
        <v>144</v>
      </c>
      <c r="L123" s="43"/>
      <c r="M123" s="152"/>
      <c r="N123" s="153" t="s">
        <v>44</v>
      </c>
      <c r="O123" s="24"/>
      <c r="P123" s="24"/>
      <c r="Q123" s="154">
        <v>0</v>
      </c>
      <c r="R123" s="154">
        <f>$Q$123*$H$123</f>
        <v>0</v>
      </c>
      <c r="S123" s="154">
        <v>0</v>
      </c>
      <c r="T123" s="155">
        <f>$S$123*$H$123</f>
        <v>0</v>
      </c>
      <c r="AR123" s="89" t="s">
        <v>294</v>
      </c>
      <c r="AT123" s="89" t="s">
        <v>140</v>
      </c>
      <c r="AU123" s="89" t="s">
        <v>81</v>
      </c>
      <c r="AY123" s="6" t="s">
        <v>137</v>
      </c>
      <c r="BE123" s="156">
        <f>IF($N$123="základní",$J$123,0)</f>
        <v>0</v>
      </c>
      <c r="BF123" s="156">
        <f>IF($N$123="snížená",$J$123,0)</f>
        <v>0</v>
      </c>
      <c r="BG123" s="156">
        <f>IF($N$123="zákl. přenesená",$J$123,0)</f>
        <v>0</v>
      </c>
      <c r="BH123" s="156">
        <f>IF($N$123="sníž. přenesená",$J$123,0)</f>
        <v>0</v>
      </c>
      <c r="BI123" s="156">
        <f>IF($N$123="nulová",$J$123,0)</f>
        <v>0</v>
      </c>
      <c r="BJ123" s="89" t="s">
        <v>20</v>
      </c>
      <c r="BK123" s="156">
        <f>ROUND($I$123*$H$123,2)</f>
        <v>0</v>
      </c>
      <c r="BL123" s="89" t="s">
        <v>294</v>
      </c>
      <c r="BM123" s="89" t="s">
        <v>916</v>
      </c>
    </row>
    <row r="124" spans="2:47" s="6" customFormat="1" ht="27" customHeight="1">
      <c r="B124" s="23"/>
      <c r="C124" s="24"/>
      <c r="D124" s="157" t="s">
        <v>147</v>
      </c>
      <c r="E124" s="24"/>
      <c r="F124" s="158" t="s">
        <v>741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T124" s="6" t="s">
        <v>147</v>
      </c>
      <c r="AU124" s="6" t="s">
        <v>81</v>
      </c>
    </row>
    <row r="125" spans="2:65" s="6" customFormat="1" ht="15.75" customHeight="1">
      <c r="B125" s="23"/>
      <c r="C125" s="186" t="s">
        <v>267</v>
      </c>
      <c r="D125" s="186" t="s">
        <v>295</v>
      </c>
      <c r="E125" s="187" t="s">
        <v>742</v>
      </c>
      <c r="F125" s="188" t="s">
        <v>743</v>
      </c>
      <c r="G125" s="189" t="s">
        <v>744</v>
      </c>
      <c r="H125" s="190">
        <v>44.1</v>
      </c>
      <c r="I125" s="191"/>
      <c r="J125" s="192">
        <f>ROUND($I$125*$H$125,2)</f>
        <v>0</v>
      </c>
      <c r="K125" s="188" t="s">
        <v>144</v>
      </c>
      <c r="L125" s="193"/>
      <c r="M125" s="194"/>
      <c r="N125" s="195" t="s">
        <v>44</v>
      </c>
      <c r="O125" s="24"/>
      <c r="P125" s="24"/>
      <c r="Q125" s="154">
        <v>0.001</v>
      </c>
      <c r="R125" s="154">
        <f>$Q$125*$H$125</f>
        <v>0.0441</v>
      </c>
      <c r="S125" s="154">
        <v>0</v>
      </c>
      <c r="T125" s="155">
        <f>$S$125*$H$125</f>
        <v>0</v>
      </c>
      <c r="AR125" s="89" t="s">
        <v>397</v>
      </c>
      <c r="AT125" s="89" t="s">
        <v>295</v>
      </c>
      <c r="AU125" s="89" t="s">
        <v>81</v>
      </c>
      <c r="AY125" s="6" t="s">
        <v>137</v>
      </c>
      <c r="BE125" s="156">
        <f>IF($N$125="základní",$J$125,0)</f>
        <v>0</v>
      </c>
      <c r="BF125" s="156">
        <f>IF($N$125="snížená",$J$125,0)</f>
        <v>0</v>
      </c>
      <c r="BG125" s="156">
        <f>IF($N$125="zákl. přenesená",$J$125,0)</f>
        <v>0</v>
      </c>
      <c r="BH125" s="156">
        <f>IF($N$125="sníž. přenesená",$J$125,0)</f>
        <v>0</v>
      </c>
      <c r="BI125" s="156">
        <f>IF($N$125="nulová",$J$125,0)</f>
        <v>0</v>
      </c>
      <c r="BJ125" s="89" t="s">
        <v>20</v>
      </c>
      <c r="BK125" s="156">
        <f>ROUND($I$125*$H$125,2)</f>
        <v>0</v>
      </c>
      <c r="BL125" s="89" t="s">
        <v>294</v>
      </c>
      <c r="BM125" s="89" t="s">
        <v>917</v>
      </c>
    </row>
    <row r="126" spans="2:47" s="6" customFormat="1" ht="16.5" customHeight="1">
      <c r="B126" s="23"/>
      <c r="C126" s="24"/>
      <c r="D126" s="157" t="s">
        <v>147</v>
      </c>
      <c r="E126" s="24"/>
      <c r="F126" s="158" t="s">
        <v>746</v>
      </c>
      <c r="G126" s="24"/>
      <c r="H126" s="24"/>
      <c r="J126" s="24"/>
      <c r="K126" s="24"/>
      <c r="L126" s="43"/>
      <c r="M126" s="56"/>
      <c r="N126" s="24"/>
      <c r="O126" s="24"/>
      <c r="P126" s="24"/>
      <c r="Q126" s="24"/>
      <c r="R126" s="24"/>
      <c r="S126" s="24"/>
      <c r="T126" s="57"/>
      <c r="AT126" s="6" t="s">
        <v>147</v>
      </c>
      <c r="AU126" s="6" t="s">
        <v>81</v>
      </c>
    </row>
    <row r="127" spans="2:51" s="6" customFormat="1" ht="15.75" customHeight="1">
      <c r="B127" s="159"/>
      <c r="C127" s="160"/>
      <c r="D127" s="161" t="s">
        <v>149</v>
      </c>
      <c r="E127" s="160"/>
      <c r="F127" s="162" t="s">
        <v>918</v>
      </c>
      <c r="G127" s="160"/>
      <c r="H127" s="163">
        <v>44.1</v>
      </c>
      <c r="J127" s="160"/>
      <c r="K127" s="160"/>
      <c r="L127" s="164"/>
      <c r="M127" s="165"/>
      <c r="N127" s="160"/>
      <c r="O127" s="160"/>
      <c r="P127" s="160"/>
      <c r="Q127" s="160"/>
      <c r="R127" s="160"/>
      <c r="S127" s="160"/>
      <c r="T127" s="166"/>
      <c r="AT127" s="167" t="s">
        <v>149</v>
      </c>
      <c r="AU127" s="167" t="s">
        <v>81</v>
      </c>
      <c r="AV127" s="167" t="s">
        <v>81</v>
      </c>
      <c r="AW127" s="167" t="s">
        <v>115</v>
      </c>
      <c r="AX127" s="167" t="s">
        <v>20</v>
      </c>
      <c r="AY127" s="167" t="s">
        <v>137</v>
      </c>
    </row>
    <row r="128" spans="2:63" s="132" customFormat="1" ht="30.75" customHeight="1">
      <c r="B128" s="133"/>
      <c r="C128" s="134"/>
      <c r="D128" s="134" t="s">
        <v>72</v>
      </c>
      <c r="E128" s="143" t="s">
        <v>748</v>
      </c>
      <c r="F128" s="143" t="s">
        <v>749</v>
      </c>
      <c r="G128" s="134"/>
      <c r="H128" s="134"/>
      <c r="J128" s="144">
        <f>$BK$128</f>
        <v>0</v>
      </c>
      <c r="K128" s="134"/>
      <c r="L128" s="137"/>
      <c r="M128" s="138"/>
      <c r="N128" s="134"/>
      <c r="O128" s="134"/>
      <c r="P128" s="139">
        <f>SUM($P$129:$P$140)</f>
        <v>0</v>
      </c>
      <c r="Q128" s="134"/>
      <c r="R128" s="139">
        <f>SUM($R$129:$R$140)</f>
        <v>0.1973</v>
      </c>
      <c r="S128" s="134"/>
      <c r="T128" s="140">
        <f>SUM($T$129:$T$140)</f>
        <v>0</v>
      </c>
      <c r="AR128" s="141" t="s">
        <v>81</v>
      </c>
      <c r="AT128" s="141" t="s">
        <v>72</v>
      </c>
      <c r="AU128" s="141" t="s">
        <v>20</v>
      </c>
      <c r="AY128" s="141" t="s">
        <v>137</v>
      </c>
      <c r="BK128" s="142">
        <f>SUM($BK$129:$BK$140)</f>
        <v>0</v>
      </c>
    </row>
    <row r="129" spans="2:65" s="6" customFormat="1" ht="15.75" customHeight="1">
      <c r="B129" s="23"/>
      <c r="C129" s="145" t="s">
        <v>274</v>
      </c>
      <c r="D129" s="145" t="s">
        <v>140</v>
      </c>
      <c r="E129" s="146" t="s">
        <v>919</v>
      </c>
      <c r="F129" s="147" t="s">
        <v>920</v>
      </c>
      <c r="G129" s="148" t="s">
        <v>234</v>
      </c>
      <c r="H129" s="149">
        <v>110</v>
      </c>
      <c r="I129" s="150"/>
      <c r="J129" s="151">
        <f>ROUND($I$129*$H$129,2)</f>
        <v>0</v>
      </c>
      <c r="K129" s="147" t="s">
        <v>144</v>
      </c>
      <c r="L129" s="43"/>
      <c r="M129" s="152"/>
      <c r="N129" s="153" t="s">
        <v>44</v>
      </c>
      <c r="O129" s="24"/>
      <c r="P129" s="24"/>
      <c r="Q129" s="154">
        <v>0</v>
      </c>
      <c r="R129" s="154">
        <f>$Q$129*$H$129</f>
        <v>0</v>
      </c>
      <c r="S129" s="154">
        <v>0</v>
      </c>
      <c r="T129" s="155">
        <f>$S$129*$H$129</f>
        <v>0</v>
      </c>
      <c r="AR129" s="89" t="s">
        <v>294</v>
      </c>
      <c r="AT129" s="89" t="s">
        <v>140</v>
      </c>
      <c r="AU129" s="89" t="s">
        <v>81</v>
      </c>
      <c r="AY129" s="6" t="s">
        <v>137</v>
      </c>
      <c r="BE129" s="156">
        <f>IF($N$129="základní",$J$129,0)</f>
        <v>0</v>
      </c>
      <c r="BF129" s="156">
        <f>IF($N$129="snížená",$J$129,0)</f>
        <v>0</v>
      </c>
      <c r="BG129" s="156">
        <f>IF($N$129="zákl. přenesená",$J$129,0)</f>
        <v>0</v>
      </c>
      <c r="BH129" s="156">
        <f>IF($N$129="sníž. přenesená",$J$129,0)</f>
        <v>0</v>
      </c>
      <c r="BI129" s="156">
        <f>IF($N$129="nulová",$J$129,0)</f>
        <v>0</v>
      </c>
      <c r="BJ129" s="89" t="s">
        <v>20</v>
      </c>
      <c r="BK129" s="156">
        <f>ROUND($I$129*$H$129,2)</f>
        <v>0</v>
      </c>
      <c r="BL129" s="89" t="s">
        <v>294</v>
      </c>
      <c r="BM129" s="89" t="s">
        <v>921</v>
      </c>
    </row>
    <row r="130" spans="2:47" s="6" customFormat="1" ht="27" customHeight="1">
      <c r="B130" s="23"/>
      <c r="C130" s="24"/>
      <c r="D130" s="157" t="s">
        <v>147</v>
      </c>
      <c r="E130" s="24"/>
      <c r="F130" s="158" t="s">
        <v>922</v>
      </c>
      <c r="G130" s="24"/>
      <c r="H130" s="24"/>
      <c r="J130" s="24"/>
      <c r="K130" s="24"/>
      <c r="L130" s="43"/>
      <c r="M130" s="56"/>
      <c r="N130" s="24"/>
      <c r="O130" s="24"/>
      <c r="P130" s="24"/>
      <c r="Q130" s="24"/>
      <c r="R130" s="24"/>
      <c r="S130" s="24"/>
      <c r="T130" s="57"/>
      <c r="AT130" s="6" t="s">
        <v>147</v>
      </c>
      <c r="AU130" s="6" t="s">
        <v>81</v>
      </c>
    </row>
    <row r="131" spans="2:65" s="6" customFormat="1" ht="15.75" customHeight="1">
      <c r="B131" s="23"/>
      <c r="C131" s="186" t="s">
        <v>280</v>
      </c>
      <c r="D131" s="186" t="s">
        <v>295</v>
      </c>
      <c r="E131" s="187" t="s">
        <v>923</v>
      </c>
      <c r="F131" s="188" t="s">
        <v>924</v>
      </c>
      <c r="G131" s="189" t="s">
        <v>234</v>
      </c>
      <c r="H131" s="190">
        <v>110</v>
      </c>
      <c r="I131" s="191"/>
      <c r="J131" s="192">
        <f>ROUND($I$131*$H$131,2)</f>
        <v>0</v>
      </c>
      <c r="K131" s="188"/>
      <c r="L131" s="193"/>
      <c r="M131" s="194"/>
      <c r="N131" s="195" t="s">
        <v>44</v>
      </c>
      <c r="O131" s="24"/>
      <c r="P131" s="24"/>
      <c r="Q131" s="154">
        <v>0.00053</v>
      </c>
      <c r="R131" s="154">
        <f>$Q$131*$H$131</f>
        <v>0.0583</v>
      </c>
      <c r="S131" s="154">
        <v>0</v>
      </c>
      <c r="T131" s="155">
        <f>$S$131*$H$131</f>
        <v>0</v>
      </c>
      <c r="AR131" s="89" t="s">
        <v>397</v>
      </c>
      <c r="AT131" s="89" t="s">
        <v>295</v>
      </c>
      <c r="AU131" s="89" t="s">
        <v>81</v>
      </c>
      <c r="AY131" s="6" t="s">
        <v>137</v>
      </c>
      <c r="BE131" s="156">
        <f>IF($N$131="základní",$J$131,0)</f>
        <v>0</v>
      </c>
      <c r="BF131" s="156">
        <f>IF($N$131="snížená",$J$131,0)</f>
        <v>0</v>
      </c>
      <c r="BG131" s="156">
        <f>IF($N$131="zákl. přenesená",$J$131,0)</f>
        <v>0</v>
      </c>
      <c r="BH131" s="156">
        <f>IF($N$131="sníž. přenesená",$J$131,0)</f>
        <v>0</v>
      </c>
      <c r="BI131" s="156">
        <f>IF($N$131="nulová",$J$131,0)</f>
        <v>0</v>
      </c>
      <c r="BJ131" s="89" t="s">
        <v>20</v>
      </c>
      <c r="BK131" s="156">
        <f>ROUND($I$131*$H$131,2)</f>
        <v>0</v>
      </c>
      <c r="BL131" s="89" t="s">
        <v>294</v>
      </c>
      <c r="BM131" s="89" t="s">
        <v>925</v>
      </c>
    </row>
    <row r="132" spans="2:65" s="6" customFormat="1" ht="15.75" customHeight="1">
      <c r="B132" s="23"/>
      <c r="C132" s="148" t="s">
        <v>7</v>
      </c>
      <c r="D132" s="148" t="s">
        <v>140</v>
      </c>
      <c r="E132" s="146" t="s">
        <v>750</v>
      </c>
      <c r="F132" s="147" t="s">
        <v>751</v>
      </c>
      <c r="G132" s="148" t="s">
        <v>234</v>
      </c>
      <c r="H132" s="149">
        <v>240</v>
      </c>
      <c r="I132" s="150"/>
      <c r="J132" s="151">
        <f>ROUND($I$132*$H$132,2)</f>
        <v>0</v>
      </c>
      <c r="K132" s="147" t="s">
        <v>144</v>
      </c>
      <c r="L132" s="43"/>
      <c r="M132" s="152"/>
      <c r="N132" s="153" t="s">
        <v>44</v>
      </c>
      <c r="O132" s="24"/>
      <c r="P132" s="24"/>
      <c r="Q132" s="154">
        <v>0</v>
      </c>
      <c r="R132" s="154">
        <f>$Q$132*$H$132</f>
        <v>0</v>
      </c>
      <c r="S132" s="154">
        <v>0</v>
      </c>
      <c r="T132" s="155">
        <f>$S$132*$H$132</f>
        <v>0</v>
      </c>
      <c r="AR132" s="89" t="s">
        <v>294</v>
      </c>
      <c r="AT132" s="89" t="s">
        <v>140</v>
      </c>
      <c r="AU132" s="89" t="s">
        <v>81</v>
      </c>
      <c r="AY132" s="89" t="s">
        <v>137</v>
      </c>
      <c r="BE132" s="156">
        <f>IF($N$132="základní",$J$132,0)</f>
        <v>0</v>
      </c>
      <c r="BF132" s="156">
        <f>IF($N$132="snížená",$J$132,0)</f>
        <v>0</v>
      </c>
      <c r="BG132" s="156">
        <f>IF($N$132="zákl. přenesená",$J$132,0)</f>
        <v>0</v>
      </c>
      <c r="BH132" s="156">
        <f>IF($N$132="sníž. přenesená",$J$132,0)</f>
        <v>0</v>
      </c>
      <c r="BI132" s="156">
        <f>IF($N$132="nulová",$J$132,0)</f>
        <v>0</v>
      </c>
      <c r="BJ132" s="89" t="s">
        <v>20</v>
      </c>
      <c r="BK132" s="156">
        <f>ROUND($I$132*$H$132,2)</f>
        <v>0</v>
      </c>
      <c r="BL132" s="89" t="s">
        <v>294</v>
      </c>
      <c r="BM132" s="89" t="s">
        <v>926</v>
      </c>
    </row>
    <row r="133" spans="2:47" s="6" customFormat="1" ht="27" customHeight="1">
      <c r="B133" s="23"/>
      <c r="C133" s="24"/>
      <c r="D133" s="157" t="s">
        <v>147</v>
      </c>
      <c r="E133" s="24"/>
      <c r="F133" s="158" t="s">
        <v>753</v>
      </c>
      <c r="G133" s="24"/>
      <c r="H133" s="24"/>
      <c r="J133" s="24"/>
      <c r="K133" s="24"/>
      <c r="L133" s="43"/>
      <c r="M133" s="56"/>
      <c r="N133" s="24"/>
      <c r="O133" s="24"/>
      <c r="P133" s="24"/>
      <c r="Q133" s="24"/>
      <c r="R133" s="24"/>
      <c r="S133" s="24"/>
      <c r="T133" s="57"/>
      <c r="AT133" s="6" t="s">
        <v>147</v>
      </c>
      <c r="AU133" s="6" t="s">
        <v>81</v>
      </c>
    </row>
    <row r="134" spans="2:65" s="6" customFormat="1" ht="15.75" customHeight="1">
      <c r="B134" s="23"/>
      <c r="C134" s="186" t="s">
        <v>294</v>
      </c>
      <c r="D134" s="186" t="s">
        <v>295</v>
      </c>
      <c r="E134" s="187" t="s">
        <v>927</v>
      </c>
      <c r="F134" s="188" t="s">
        <v>928</v>
      </c>
      <c r="G134" s="189" t="s">
        <v>234</v>
      </c>
      <c r="H134" s="190">
        <v>240</v>
      </c>
      <c r="I134" s="191"/>
      <c r="J134" s="192">
        <f>ROUND($I$134*$H$134,2)</f>
        <v>0</v>
      </c>
      <c r="K134" s="188"/>
      <c r="L134" s="193"/>
      <c r="M134" s="194"/>
      <c r="N134" s="195" t="s">
        <v>44</v>
      </c>
      <c r="O134" s="24"/>
      <c r="P134" s="24"/>
      <c r="Q134" s="154">
        <v>0.00053</v>
      </c>
      <c r="R134" s="154">
        <f>$Q$134*$H$134</f>
        <v>0.1272</v>
      </c>
      <c r="S134" s="154">
        <v>0</v>
      </c>
      <c r="T134" s="155">
        <f>$S$134*$H$134</f>
        <v>0</v>
      </c>
      <c r="AR134" s="89" t="s">
        <v>397</v>
      </c>
      <c r="AT134" s="89" t="s">
        <v>295</v>
      </c>
      <c r="AU134" s="89" t="s">
        <v>81</v>
      </c>
      <c r="AY134" s="6" t="s">
        <v>137</v>
      </c>
      <c r="BE134" s="156">
        <f>IF($N$134="základní",$J$134,0)</f>
        <v>0</v>
      </c>
      <c r="BF134" s="156">
        <f>IF($N$134="snížená",$J$134,0)</f>
        <v>0</v>
      </c>
      <c r="BG134" s="156">
        <f>IF($N$134="zákl. přenesená",$J$134,0)</f>
        <v>0</v>
      </c>
      <c r="BH134" s="156">
        <f>IF($N$134="sníž. přenesená",$J$134,0)</f>
        <v>0</v>
      </c>
      <c r="BI134" s="156">
        <f>IF($N$134="nulová",$J$134,0)</f>
        <v>0</v>
      </c>
      <c r="BJ134" s="89" t="s">
        <v>20</v>
      </c>
      <c r="BK134" s="156">
        <f>ROUND($I$134*$H$134,2)</f>
        <v>0</v>
      </c>
      <c r="BL134" s="89" t="s">
        <v>294</v>
      </c>
      <c r="BM134" s="89" t="s">
        <v>929</v>
      </c>
    </row>
    <row r="135" spans="2:65" s="6" customFormat="1" ht="15.75" customHeight="1">
      <c r="B135" s="23"/>
      <c r="C135" s="148" t="s">
        <v>302</v>
      </c>
      <c r="D135" s="148" t="s">
        <v>140</v>
      </c>
      <c r="E135" s="146" t="s">
        <v>930</v>
      </c>
      <c r="F135" s="147" t="s">
        <v>931</v>
      </c>
      <c r="G135" s="148" t="s">
        <v>234</v>
      </c>
      <c r="H135" s="149">
        <v>10</v>
      </c>
      <c r="I135" s="150"/>
      <c r="J135" s="151">
        <f>ROUND($I$135*$H$135,2)</f>
        <v>0</v>
      </c>
      <c r="K135" s="147" t="s">
        <v>144</v>
      </c>
      <c r="L135" s="43"/>
      <c r="M135" s="152"/>
      <c r="N135" s="153" t="s">
        <v>44</v>
      </c>
      <c r="O135" s="24"/>
      <c r="P135" s="24"/>
      <c r="Q135" s="154">
        <v>0</v>
      </c>
      <c r="R135" s="154">
        <f>$Q$135*$H$135</f>
        <v>0</v>
      </c>
      <c r="S135" s="154">
        <v>0</v>
      </c>
      <c r="T135" s="155">
        <f>$S$135*$H$135</f>
        <v>0</v>
      </c>
      <c r="AR135" s="89" t="s">
        <v>294</v>
      </c>
      <c r="AT135" s="89" t="s">
        <v>140</v>
      </c>
      <c r="AU135" s="89" t="s">
        <v>81</v>
      </c>
      <c r="AY135" s="89" t="s">
        <v>137</v>
      </c>
      <c r="BE135" s="156">
        <f>IF($N$135="základní",$J$135,0)</f>
        <v>0</v>
      </c>
      <c r="BF135" s="156">
        <f>IF($N$135="snížená",$J$135,0)</f>
        <v>0</v>
      </c>
      <c r="BG135" s="156">
        <f>IF($N$135="zákl. přenesená",$J$135,0)</f>
        <v>0</v>
      </c>
      <c r="BH135" s="156">
        <f>IF($N$135="sníž. přenesená",$J$135,0)</f>
        <v>0</v>
      </c>
      <c r="BI135" s="156">
        <f>IF($N$135="nulová",$J$135,0)</f>
        <v>0</v>
      </c>
      <c r="BJ135" s="89" t="s">
        <v>20</v>
      </c>
      <c r="BK135" s="156">
        <f>ROUND($I$135*$H$135,2)</f>
        <v>0</v>
      </c>
      <c r="BL135" s="89" t="s">
        <v>294</v>
      </c>
      <c r="BM135" s="89" t="s">
        <v>932</v>
      </c>
    </row>
    <row r="136" spans="2:47" s="6" customFormat="1" ht="27" customHeight="1">
      <c r="B136" s="23"/>
      <c r="C136" s="24"/>
      <c r="D136" s="157" t="s">
        <v>147</v>
      </c>
      <c r="E136" s="24"/>
      <c r="F136" s="158" t="s">
        <v>933</v>
      </c>
      <c r="G136" s="24"/>
      <c r="H136" s="24"/>
      <c r="J136" s="24"/>
      <c r="K136" s="24"/>
      <c r="L136" s="43"/>
      <c r="M136" s="56"/>
      <c r="N136" s="24"/>
      <c r="O136" s="24"/>
      <c r="P136" s="24"/>
      <c r="Q136" s="24"/>
      <c r="R136" s="24"/>
      <c r="S136" s="24"/>
      <c r="T136" s="57"/>
      <c r="AT136" s="6" t="s">
        <v>147</v>
      </c>
      <c r="AU136" s="6" t="s">
        <v>81</v>
      </c>
    </row>
    <row r="137" spans="2:65" s="6" customFormat="1" ht="15.75" customHeight="1">
      <c r="B137" s="23"/>
      <c r="C137" s="186" t="s">
        <v>286</v>
      </c>
      <c r="D137" s="186" t="s">
        <v>295</v>
      </c>
      <c r="E137" s="187" t="s">
        <v>934</v>
      </c>
      <c r="F137" s="188" t="s">
        <v>935</v>
      </c>
      <c r="G137" s="189" t="s">
        <v>234</v>
      </c>
      <c r="H137" s="190">
        <v>10</v>
      </c>
      <c r="I137" s="191"/>
      <c r="J137" s="192">
        <f>ROUND($I$137*$H$137,2)</f>
        <v>0</v>
      </c>
      <c r="K137" s="188" t="s">
        <v>144</v>
      </c>
      <c r="L137" s="193"/>
      <c r="M137" s="194"/>
      <c r="N137" s="195" t="s">
        <v>44</v>
      </c>
      <c r="O137" s="24"/>
      <c r="P137" s="24"/>
      <c r="Q137" s="154">
        <v>0.0009</v>
      </c>
      <c r="R137" s="154">
        <f>$Q$137*$H$137</f>
        <v>0.009</v>
      </c>
      <c r="S137" s="154">
        <v>0</v>
      </c>
      <c r="T137" s="155">
        <f>$S$137*$H$137</f>
        <v>0</v>
      </c>
      <c r="AR137" s="89" t="s">
        <v>397</v>
      </c>
      <c r="AT137" s="89" t="s">
        <v>295</v>
      </c>
      <c r="AU137" s="89" t="s">
        <v>81</v>
      </c>
      <c r="AY137" s="6" t="s">
        <v>137</v>
      </c>
      <c r="BE137" s="156">
        <f>IF($N$137="základní",$J$137,0)</f>
        <v>0</v>
      </c>
      <c r="BF137" s="156">
        <f>IF($N$137="snížená",$J$137,0)</f>
        <v>0</v>
      </c>
      <c r="BG137" s="156">
        <f>IF($N$137="zákl. přenesená",$J$137,0)</f>
        <v>0</v>
      </c>
      <c r="BH137" s="156">
        <f>IF($N$137="sníž. přenesená",$J$137,0)</f>
        <v>0</v>
      </c>
      <c r="BI137" s="156">
        <f>IF($N$137="nulová",$J$137,0)</f>
        <v>0</v>
      </c>
      <c r="BJ137" s="89" t="s">
        <v>20</v>
      </c>
      <c r="BK137" s="156">
        <f>ROUND($I$137*$H$137,2)</f>
        <v>0</v>
      </c>
      <c r="BL137" s="89" t="s">
        <v>294</v>
      </c>
      <c r="BM137" s="89" t="s">
        <v>936</v>
      </c>
    </row>
    <row r="138" spans="2:65" s="6" customFormat="1" ht="15.75" customHeight="1">
      <c r="B138" s="23"/>
      <c r="C138" s="148" t="s">
        <v>311</v>
      </c>
      <c r="D138" s="148" t="s">
        <v>140</v>
      </c>
      <c r="E138" s="146" t="s">
        <v>937</v>
      </c>
      <c r="F138" s="147" t="s">
        <v>938</v>
      </c>
      <c r="G138" s="148" t="s">
        <v>234</v>
      </c>
      <c r="H138" s="149">
        <v>10</v>
      </c>
      <c r="I138" s="150"/>
      <c r="J138" s="151">
        <f>ROUND($I$138*$H$138,2)</f>
        <v>0</v>
      </c>
      <c r="K138" s="147" t="s">
        <v>144</v>
      </c>
      <c r="L138" s="43"/>
      <c r="M138" s="152"/>
      <c r="N138" s="153" t="s">
        <v>44</v>
      </c>
      <c r="O138" s="24"/>
      <c r="P138" s="24"/>
      <c r="Q138" s="154">
        <v>0</v>
      </c>
      <c r="R138" s="154">
        <f>$Q$138*$H$138</f>
        <v>0</v>
      </c>
      <c r="S138" s="154">
        <v>0</v>
      </c>
      <c r="T138" s="155">
        <f>$S$138*$H$138</f>
        <v>0</v>
      </c>
      <c r="AR138" s="89" t="s">
        <v>294</v>
      </c>
      <c r="AT138" s="89" t="s">
        <v>140</v>
      </c>
      <c r="AU138" s="89" t="s">
        <v>81</v>
      </c>
      <c r="AY138" s="89" t="s">
        <v>137</v>
      </c>
      <c r="BE138" s="156">
        <f>IF($N$138="základní",$J$138,0)</f>
        <v>0</v>
      </c>
      <c r="BF138" s="156">
        <f>IF($N$138="snížená",$J$138,0)</f>
        <v>0</v>
      </c>
      <c r="BG138" s="156">
        <f>IF($N$138="zákl. přenesená",$J$138,0)</f>
        <v>0</v>
      </c>
      <c r="BH138" s="156">
        <f>IF($N$138="sníž. přenesená",$J$138,0)</f>
        <v>0</v>
      </c>
      <c r="BI138" s="156">
        <f>IF($N$138="nulová",$J$138,0)</f>
        <v>0</v>
      </c>
      <c r="BJ138" s="89" t="s">
        <v>20</v>
      </c>
      <c r="BK138" s="156">
        <f>ROUND($I$138*$H$138,2)</f>
        <v>0</v>
      </c>
      <c r="BL138" s="89" t="s">
        <v>294</v>
      </c>
      <c r="BM138" s="89" t="s">
        <v>939</v>
      </c>
    </row>
    <row r="139" spans="2:47" s="6" customFormat="1" ht="27" customHeight="1">
      <c r="B139" s="23"/>
      <c r="C139" s="24"/>
      <c r="D139" s="157" t="s">
        <v>147</v>
      </c>
      <c r="E139" s="24"/>
      <c r="F139" s="158" t="s">
        <v>940</v>
      </c>
      <c r="G139" s="24"/>
      <c r="H139" s="24"/>
      <c r="J139" s="24"/>
      <c r="K139" s="24"/>
      <c r="L139" s="43"/>
      <c r="M139" s="56"/>
      <c r="N139" s="24"/>
      <c r="O139" s="24"/>
      <c r="P139" s="24"/>
      <c r="Q139" s="24"/>
      <c r="R139" s="24"/>
      <c r="S139" s="24"/>
      <c r="T139" s="57"/>
      <c r="AT139" s="6" t="s">
        <v>147</v>
      </c>
      <c r="AU139" s="6" t="s">
        <v>81</v>
      </c>
    </row>
    <row r="140" spans="2:65" s="6" customFormat="1" ht="15.75" customHeight="1">
      <c r="B140" s="23"/>
      <c r="C140" s="186" t="s">
        <v>317</v>
      </c>
      <c r="D140" s="186" t="s">
        <v>295</v>
      </c>
      <c r="E140" s="187" t="s">
        <v>941</v>
      </c>
      <c r="F140" s="188" t="s">
        <v>942</v>
      </c>
      <c r="G140" s="189" t="s">
        <v>234</v>
      </c>
      <c r="H140" s="190">
        <v>10</v>
      </c>
      <c r="I140" s="191"/>
      <c r="J140" s="192">
        <f>ROUND($I$140*$H$140,2)</f>
        <v>0</v>
      </c>
      <c r="K140" s="188" t="s">
        <v>144</v>
      </c>
      <c r="L140" s="193"/>
      <c r="M140" s="194"/>
      <c r="N140" s="195" t="s">
        <v>44</v>
      </c>
      <c r="O140" s="24"/>
      <c r="P140" s="24"/>
      <c r="Q140" s="154">
        <v>0.00028</v>
      </c>
      <c r="R140" s="154">
        <f>$Q$140*$H$140</f>
        <v>0.0027999999999999995</v>
      </c>
      <c r="S140" s="154">
        <v>0</v>
      </c>
      <c r="T140" s="155">
        <f>$S$140*$H$140</f>
        <v>0</v>
      </c>
      <c r="AR140" s="89" t="s">
        <v>397</v>
      </c>
      <c r="AT140" s="89" t="s">
        <v>295</v>
      </c>
      <c r="AU140" s="89" t="s">
        <v>81</v>
      </c>
      <c r="AY140" s="6" t="s">
        <v>137</v>
      </c>
      <c r="BE140" s="156">
        <f>IF($N$140="základní",$J$140,0)</f>
        <v>0</v>
      </c>
      <c r="BF140" s="156">
        <f>IF($N$140="snížená",$J$140,0)</f>
        <v>0</v>
      </c>
      <c r="BG140" s="156">
        <f>IF($N$140="zákl. přenesená",$J$140,0)</f>
        <v>0</v>
      </c>
      <c r="BH140" s="156">
        <f>IF($N$140="sníž. přenesená",$J$140,0)</f>
        <v>0</v>
      </c>
      <c r="BI140" s="156">
        <f>IF($N$140="nulová",$J$140,0)</f>
        <v>0</v>
      </c>
      <c r="BJ140" s="89" t="s">
        <v>20</v>
      </c>
      <c r="BK140" s="156">
        <f>ROUND($I$140*$H$140,2)</f>
        <v>0</v>
      </c>
      <c r="BL140" s="89" t="s">
        <v>294</v>
      </c>
      <c r="BM140" s="89" t="s">
        <v>943</v>
      </c>
    </row>
    <row r="141" spans="2:63" s="132" customFormat="1" ht="37.5" customHeight="1">
      <c r="B141" s="133"/>
      <c r="C141" s="134"/>
      <c r="D141" s="134" t="s">
        <v>72</v>
      </c>
      <c r="E141" s="135" t="s">
        <v>295</v>
      </c>
      <c r="F141" s="135" t="s">
        <v>814</v>
      </c>
      <c r="G141" s="134"/>
      <c r="H141" s="134"/>
      <c r="J141" s="136">
        <f>$BK$141</f>
        <v>0</v>
      </c>
      <c r="K141" s="134"/>
      <c r="L141" s="137"/>
      <c r="M141" s="138"/>
      <c r="N141" s="134"/>
      <c r="O141" s="134"/>
      <c r="P141" s="139">
        <f>$P$142</f>
        <v>0</v>
      </c>
      <c r="Q141" s="134"/>
      <c r="R141" s="139">
        <f>$R$142</f>
        <v>25.8045944</v>
      </c>
      <c r="S141" s="134"/>
      <c r="T141" s="140">
        <f>$T$142</f>
        <v>0</v>
      </c>
      <c r="AR141" s="141" t="s">
        <v>156</v>
      </c>
      <c r="AT141" s="141" t="s">
        <v>72</v>
      </c>
      <c r="AU141" s="141" t="s">
        <v>73</v>
      </c>
      <c r="AY141" s="141" t="s">
        <v>137</v>
      </c>
      <c r="BK141" s="142">
        <f>$BK$142</f>
        <v>0</v>
      </c>
    </row>
    <row r="142" spans="2:63" s="132" customFormat="1" ht="21" customHeight="1">
      <c r="B142" s="133"/>
      <c r="C142" s="134"/>
      <c r="D142" s="134" t="s">
        <v>72</v>
      </c>
      <c r="E142" s="143" t="s">
        <v>815</v>
      </c>
      <c r="F142" s="143" t="s">
        <v>816</v>
      </c>
      <c r="G142" s="134"/>
      <c r="H142" s="134"/>
      <c r="J142" s="144">
        <f>$BK$142</f>
        <v>0</v>
      </c>
      <c r="K142" s="134"/>
      <c r="L142" s="137"/>
      <c r="M142" s="138"/>
      <c r="N142" s="134"/>
      <c r="O142" s="134"/>
      <c r="P142" s="139">
        <f>SUM($P$143:$P$177)</f>
        <v>0</v>
      </c>
      <c r="Q142" s="134"/>
      <c r="R142" s="139">
        <f>SUM($R$143:$R$177)</f>
        <v>25.8045944</v>
      </c>
      <c r="S142" s="134"/>
      <c r="T142" s="140">
        <f>SUM($T$143:$T$177)</f>
        <v>0</v>
      </c>
      <c r="AR142" s="141" t="s">
        <v>156</v>
      </c>
      <c r="AT142" s="141" t="s">
        <v>72</v>
      </c>
      <c r="AU142" s="141" t="s">
        <v>20</v>
      </c>
      <c r="AY142" s="141" t="s">
        <v>137</v>
      </c>
      <c r="BK142" s="142">
        <f>SUM($BK$143:$BK$177)</f>
        <v>0</v>
      </c>
    </row>
    <row r="143" spans="2:65" s="6" customFormat="1" ht="15.75" customHeight="1">
      <c r="B143" s="23"/>
      <c r="C143" s="148" t="s">
        <v>6</v>
      </c>
      <c r="D143" s="148" t="s">
        <v>140</v>
      </c>
      <c r="E143" s="146" t="s">
        <v>817</v>
      </c>
      <c r="F143" s="147" t="s">
        <v>818</v>
      </c>
      <c r="G143" s="148" t="s">
        <v>205</v>
      </c>
      <c r="H143" s="149">
        <v>16</v>
      </c>
      <c r="I143" s="150"/>
      <c r="J143" s="151">
        <f>ROUND($I$143*$H$143,2)</f>
        <v>0</v>
      </c>
      <c r="K143" s="147" t="s">
        <v>144</v>
      </c>
      <c r="L143" s="43"/>
      <c r="M143" s="152"/>
      <c r="N143" s="153" t="s">
        <v>44</v>
      </c>
      <c r="O143" s="24"/>
      <c r="P143" s="24"/>
      <c r="Q143" s="154">
        <v>0</v>
      </c>
      <c r="R143" s="154">
        <f>$Q$143*$H$143</f>
        <v>0</v>
      </c>
      <c r="S143" s="154">
        <v>0</v>
      </c>
      <c r="T143" s="155">
        <f>$S$143*$H$143</f>
        <v>0</v>
      </c>
      <c r="AR143" s="89" t="s">
        <v>819</v>
      </c>
      <c r="AT143" s="89" t="s">
        <v>140</v>
      </c>
      <c r="AU143" s="89" t="s">
        <v>81</v>
      </c>
      <c r="AY143" s="89" t="s">
        <v>137</v>
      </c>
      <c r="BE143" s="156">
        <f>IF($N$143="základní",$J$143,0)</f>
        <v>0</v>
      </c>
      <c r="BF143" s="156">
        <f>IF($N$143="snížená",$J$143,0)</f>
        <v>0</v>
      </c>
      <c r="BG143" s="156">
        <f>IF($N$143="zákl. přenesená",$J$143,0)</f>
        <v>0</v>
      </c>
      <c r="BH143" s="156">
        <f>IF($N$143="sníž. přenesená",$J$143,0)</f>
        <v>0</v>
      </c>
      <c r="BI143" s="156">
        <f>IF($N$143="nulová",$J$143,0)</f>
        <v>0</v>
      </c>
      <c r="BJ143" s="89" t="s">
        <v>20</v>
      </c>
      <c r="BK143" s="156">
        <f>ROUND($I$143*$H$143,2)</f>
        <v>0</v>
      </c>
      <c r="BL143" s="89" t="s">
        <v>819</v>
      </c>
      <c r="BM143" s="89" t="s">
        <v>944</v>
      </c>
    </row>
    <row r="144" spans="2:47" s="6" customFormat="1" ht="27" customHeight="1">
      <c r="B144" s="23"/>
      <c r="C144" s="24"/>
      <c r="D144" s="157" t="s">
        <v>147</v>
      </c>
      <c r="E144" s="24"/>
      <c r="F144" s="158" t="s">
        <v>821</v>
      </c>
      <c r="G144" s="24"/>
      <c r="H144" s="24"/>
      <c r="J144" s="24"/>
      <c r="K144" s="24"/>
      <c r="L144" s="43"/>
      <c r="M144" s="56"/>
      <c r="N144" s="24"/>
      <c r="O144" s="24"/>
      <c r="P144" s="24"/>
      <c r="Q144" s="24"/>
      <c r="R144" s="24"/>
      <c r="S144" s="24"/>
      <c r="T144" s="57"/>
      <c r="AT144" s="6" t="s">
        <v>147</v>
      </c>
      <c r="AU144" s="6" t="s">
        <v>81</v>
      </c>
    </row>
    <row r="145" spans="2:51" s="6" customFormat="1" ht="15.75" customHeight="1">
      <c r="B145" s="159"/>
      <c r="C145" s="160"/>
      <c r="D145" s="161" t="s">
        <v>149</v>
      </c>
      <c r="E145" s="160"/>
      <c r="F145" s="162" t="s">
        <v>945</v>
      </c>
      <c r="G145" s="160"/>
      <c r="H145" s="163">
        <v>16</v>
      </c>
      <c r="J145" s="160"/>
      <c r="K145" s="160"/>
      <c r="L145" s="164"/>
      <c r="M145" s="165"/>
      <c r="N145" s="160"/>
      <c r="O145" s="160"/>
      <c r="P145" s="160"/>
      <c r="Q145" s="160"/>
      <c r="R145" s="160"/>
      <c r="S145" s="160"/>
      <c r="T145" s="166"/>
      <c r="AT145" s="167" t="s">
        <v>149</v>
      </c>
      <c r="AU145" s="167" t="s">
        <v>81</v>
      </c>
      <c r="AV145" s="167" t="s">
        <v>81</v>
      </c>
      <c r="AW145" s="167" t="s">
        <v>115</v>
      </c>
      <c r="AX145" s="167" t="s">
        <v>20</v>
      </c>
      <c r="AY145" s="167" t="s">
        <v>137</v>
      </c>
    </row>
    <row r="146" spans="2:65" s="6" customFormat="1" ht="15.75" customHeight="1">
      <c r="B146" s="23"/>
      <c r="C146" s="145" t="s">
        <v>332</v>
      </c>
      <c r="D146" s="145" t="s">
        <v>140</v>
      </c>
      <c r="E146" s="146" t="s">
        <v>823</v>
      </c>
      <c r="F146" s="147" t="s">
        <v>824</v>
      </c>
      <c r="G146" s="148" t="s">
        <v>205</v>
      </c>
      <c r="H146" s="149">
        <v>16</v>
      </c>
      <c r="I146" s="150"/>
      <c r="J146" s="151">
        <f>ROUND($I$146*$H$146,2)</f>
        <v>0</v>
      </c>
      <c r="K146" s="147" t="s">
        <v>144</v>
      </c>
      <c r="L146" s="43"/>
      <c r="M146" s="152"/>
      <c r="N146" s="153" t="s">
        <v>44</v>
      </c>
      <c r="O146" s="24"/>
      <c r="P146" s="24"/>
      <c r="Q146" s="154">
        <v>0</v>
      </c>
      <c r="R146" s="154">
        <f>$Q$146*$H$146</f>
        <v>0</v>
      </c>
      <c r="S146" s="154">
        <v>0</v>
      </c>
      <c r="T146" s="155">
        <f>$S$146*$H$146</f>
        <v>0</v>
      </c>
      <c r="AR146" s="89" t="s">
        <v>819</v>
      </c>
      <c r="AT146" s="89" t="s">
        <v>140</v>
      </c>
      <c r="AU146" s="89" t="s">
        <v>81</v>
      </c>
      <c r="AY146" s="6" t="s">
        <v>137</v>
      </c>
      <c r="BE146" s="156">
        <f>IF($N$146="základní",$J$146,0)</f>
        <v>0</v>
      </c>
      <c r="BF146" s="156">
        <f>IF($N$146="snížená",$J$146,0)</f>
        <v>0</v>
      </c>
      <c r="BG146" s="156">
        <f>IF($N$146="zákl. přenesená",$J$146,0)</f>
        <v>0</v>
      </c>
      <c r="BH146" s="156">
        <f>IF($N$146="sníž. přenesená",$J$146,0)</f>
        <v>0</v>
      </c>
      <c r="BI146" s="156">
        <f>IF($N$146="nulová",$J$146,0)</f>
        <v>0</v>
      </c>
      <c r="BJ146" s="89" t="s">
        <v>20</v>
      </c>
      <c r="BK146" s="156">
        <f>ROUND($I$146*$H$146,2)</f>
        <v>0</v>
      </c>
      <c r="BL146" s="89" t="s">
        <v>819</v>
      </c>
      <c r="BM146" s="89" t="s">
        <v>946</v>
      </c>
    </row>
    <row r="147" spans="2:47" s="6" customFormat="1" ht="27" customHeight="1">
      <c r="B147" s="23"/>
      <c r="C147" s="24"/>
      <c r="D147" s="157" t="s">
        <v>147</v>
      </c>
      <c r="E147" s="24"/>
      <c r="F147" s="158" t="s">
        <v>826</v>
      </c>
      <c r="G147" s="24"/>
      <c r="H147" s="24"/>
      <c r="J147" s="24"/>
      <c r="K147" s="24"/>
      <c r="L147" s="43"/>
      <c r="M147" s="56"/>
      <c r="N147" s="24"/>
      <c r="O147" s="24"/>
      <c r="P147" s="24"/>
      <c r="Q147" s="24"/>
      <c r="R147" s="24"/>
      <c r="S147" s="24"/>
      <c r="T147" s="57"/>
      <c r="AT147" s="6" t="s">
        <v>147</v>
      </c>
      <c r="AU147" s="6" t="s">
        <v>81</v>
      </c>
    </row>
    <row r="148" spans="2:51" s="6" customFormat="1" ht="15.75" customHeight="1">
      <c r="B148" s="159"/>
      <c r="C148" s="160"/>
      <c r="D148" s="161" t="s">
        <v>149</v>
      </c>
      <c r="E148" s="160"/>
      <c r="F148" s="162" t="s">
        <v>947</v>
      </c>
      <c r="G148" s="160"/>
      <c r="H148" s="163">
        <v>16</v>
      </c>
      <c r="J148" s="160"/>
      <c r="K148" s="160"/>
      <c r="L148" s="164"/>
      <c r="M148" s="165"/>
      <c r="N148" s="160"/>
      <c r="O148" s="160"/>
      <c r="P148" s="160"/>
      <c r="Q148" s="160"/>
      <c r="R148" s="160"/>
      <c r="S148" s="160"/>
      <c r="T148" s="166"/>
      <c r="AT148" s="167" t="s">
        <v>149</v>
      </c>
      <c r="AU148" s="167" t="s">
        <v>81</v>
      </c>
      <c r="AV148" s="167" t="s">
        <v>81</v>
      </c>
      <c r="AW148" s="167" t="s">
        <v>115</v>
      </c>
      <c r="AX148" s="167" t="s">
        <v>20</v>
      </c>
      <c r="AY148" s="167" t="s">
        <v>137</v>
      </c>
    </row>
    <row r="149" spans="2:65" s="6" customFormat="1" ht="15.75" customHeight="1">
      <c r="B149" s="23"/>
      <c r="C149" s="145" t="s">
        <v>337</v>
      </c>
      <c r="D149" s="145" t="s">
        <v>140</v>
      </c>
      <c r="E149" s="146" t="s">
        <v>828</v>
      </c>
      <c r="F149" s="147" t="s">
        <v>829</v>
      </c>
      <c r="G149" s="148" t="s">
        <v>359</v>
      </c>
      <c r="H149" s="149">
        <v>6</v>
      </c>
      <c r="I149" s="150"/>
      <c r="J149" s="151">
        <f>ROUND($I$149*$H$149,2)</f>
        <v>0</v>
      </c>
      <c r="K149" s="147" t="s">
        <v>144</v>
      </c>
      <c r="L149" s="43"/>
      <c r="M149" s="152"/>
      <c r="N149" s="153" t="s">
        <v>44</v>
      </c>
      <c r="O149" s="24"/>
      <c r="P149" s="24"/>
      <c r="Q149" s="154">
        <v>0</v>
      </c>
      <c r="R149" s="154">
        <f>$Q$149*$H$149</f>
        <v>0</v>
      </c>
      <c r="S149" s="154">
        <v>0</v>
      </c>
      <c r="T149" s="155">
        <f>$S$149*$H$149</f>
        <v>0</v>
      </c>
      <c r="AR149" s="89" t="s">
        <v>819</v>
      </c>
      <c r="AT149" s="89" t="s">
        <v>140</v>
      </c>
      <c r="AU149" s="89" t="s">
        <v>81</v>
      </c>
      <c r="AY149" s="6" t="s">
        <v>137</v>
      </c>
      <c r="BE149" s="156">
        <f>IF($N$149="základní",$J$149,0)</f>
        <v>0</v>
      </c>
      <c r="BF149" s="156">
        <f>IF($N$149="snížená",$J$149,0)</f>
        <v>0</v>
      </c>
      <c r="BG149" s="156">
        <f>IF($N$149="zákl. přenesená",$J$149,0)</f>
        <v>0</v>
      </c>
      <c r="BH149" s="156">
        <f>IF($N$149="sníž. přenesená",$J$149,0)</f>
        <v>0</v>
      </c>
      <c r="BI149" s="156">
        <f>IF($N$149="nulová",$J$149,0)</f>
        <v>0</v>
      </c>
      <c r="BJ149" s="89" t="s">
        <v>20</v>
      </c>
      <c r="BK149" s="156">
        <f>ROUND($I$149*$H$149,2)</f>
        <v>0</v>
      </c>
      <c r="BL149" s="89" t="s">
        <v>819</v>
      </c>
      <c r="BM149" s="89" t="s">
        <v>948</v>
      </c>
    </row>
    <row r="150" spans="2:47" s="6" customFormat="1" ht="38.25" customHeight="1">
      <c r="B150" s="23"/>
      <c r="C150" s="24"/>
      <c r="D150" s="157" t="s">
        <v>147</v>
      </c>
      <c r="E150" s="24"/>
      <c r="F150" s="158" t="s">
        <v>831</v>
      </c>
      <c r="G150" s="24"/>
      <c r="H150" s="24"/>
      <c r="J150" s="24"/>
      <c r="K150" s="24"/>
      <c r="L150" s="43"/>
      <c r="M150" s="56"/>
      <c r="N150" s="24"/>
      <c r="O150" s="24"/>
      <c r="P150" s="24"/>
      <c r="Q150" s="24"/>
      <c r="R150" s="24"/>
      <c r="S150" s="24"/>
      <c r="T150" s="57"/>
      <c r="AT150" s="6" t="s">
        <v>147</v>
      </c>
      <c r="AU150" s="6" t="s">
        <v>81</v>
      </c>
    </row>
    <row r="151" spans="2:51" s="6" customFormat="1" ht="15.75" customHeight="1">
      <c r="B151" s="159"/>
      <c r="C151" s="160"/>
      <c r="D151" s="161" t="s">
        <v>149</v>
      </c>
      <c r="E151" s="160"/>
      <c r="F151" s="162" t="s">
        <v>949</v>
      </c>
      <c r="G151" s="160"/>
      <c r="H151" s="163">
        <v>6</v>
      </c>
      <c r="J151" s="160"/>
      <c r="K151" s="160"/>
      <c r="L151" s="164"/>
      <c r="M151" s="165"/>
      <c r="N151" s="160"/>
      <c r="O151" s="160"/>
      <c r="P151" s="160"/>
      <c r="Q151" s="160"/>
      <c r="R151" s="160"/>
      <c r="S151" s="160"/>
      <c r="T151" s="166"/>
      <c r="AT151" s="167" t="s">
        <v>149</v>
      </c>
      <c r="AU151" s="167" t="s">
        <v>81</v>
      </c>
      <c r="AV151" s="167" t="s">
        <v>81</v>
      </c>
      <c r="AW151" s="167" t="s">
        <v>115</v>
      </c>
      <c r="AX151" s="167" t="s">
        <v>20</v>
      </c>
      <c r="AY151" s="167" t="s">
        <v>137</v>
      </c>
    </row>
    <row r="152" spans="2:65" s="6" customFormat="1" ht="15.75" customHeight="1">
      <c r="B152" s="23"/>
      <c r="C152" s="145" t="s">
        <v>343</v>
      </c>
      <c r="D152" s="145" t="s">
        <v>140</v>
      </c>
      <c r="E152" s="146" t="s">
        <v>835</v>
      </c>
      <c r="F152" s="147" t="s">
        <v>836</v>
      </c>
      <c r="G152" s="148" t="s">
        <v>248</v>
      </c>
      <c r="H152" s="149">
        <v>2.16</v>
      </c>
      <c r="I152" s="150"/>
      <c r="J152" s="151">
        <f>ROUND($I$152*$H$152,2)</f>
        <v>0</v>
      </c>
      <c r="K152" s="147" t="s">
        <v>144</v>
      </c>
      <c r="L152" s="43"/>
      <c r="M152" s="152"/>
      <c r="N152" s="153" t="s">
        <v>44</v>
      </c>
      <c r="O152" s="24"/>
      <c r="P152" s="24"/>
      <c r="Q152" s="154">
        <v>2.25634</v>
      </c>
      <c r="R152" s="154">
        <f>$Q$152*$H$152</f>
        <v>4.8736944</v>
      </c>
      <c r="S152" s="154">
        <v>0</v>
      </c>
      <c r="T152" s="155">
        <f>$S$152*$H$152</f>
        <v>0</v>
      </c>
      <c r="AR152" s="89" t="s">
        <v>819</v>
      </c>
      <c r="AT152" s="89" t="s">
        <v>140</v>
      </c>
      <c r="AU152" s="89" t="s">
        <v>81</v>
      </c>
      <c r="AY152" s="6" t="s">
        <v>137</v>
      </c>
      <c r="BE152" s="156">
        <f>IF($N$152="základní",$J$152,0)</f>
        <v>0</v>
      </c>
      <c r="BF152" s="156">
        <f>IF($N$152="snížená",$J$152,0)</f>
        <v>0</v>
      </c>
      <c r="BG152" s="156">
        <f>IF($N$152="zákl. přenesená",$J$152,0)</f>
        <v>0</v>
      </c>
      <c r="BH152" s="156">
        <f>IF($N$152="sníž. přenesená",$J$152,0)</f>
        <v>0</v>
      </c>
      <c r="BI152" s="156">
        <f>IF($N$152="nulová",$J$152,0)</f>
        <v>0</v>
      </c>
      <c r="BJ152" s="89" t="s">
        <v>20</v>
      </c>
      <c r="BK152" s="156">
        <f>ROUND($I$152*$H$152,2)</f>
        <v>0</v>
      </c>
      <c r="BL152" s="89" t="s">
        <v>819</v>
      </c>
      <c r="BM152" s="89" t="s">
        <v>950</v>
      </c>
    </row>
    <row r="153" spans="2:47" s="6" customFormat="1" ht="16.5" customHeight="1">
      <c r="B153" s="23"/>
      <c r="C153" s="24"/>
      <c r="D153" s="157" t="s">
        <v>147</v>
      </c>
      <c r="E153" s="24"/>
      <c r="F153" s="158" t="s">
        <v>838</v>
      </c>
      <c r="G153" s="24"/>
      <c r="H153" s="24"/>
      <c r="J153" s="24"/>
      <c r="K153" s="24"/>
      <c r="L153" s="43"/>
      <c r="M153" s="56"/>
      <c r="N153" s="24"/>
      <c r="O153" s="24"/>
      <c r="P153" s="24"/>
      <c r="Q153" s="24"/>
      <c r="R153" s="24"/>
      <c r="S153" s="24"/>
      <c r="T153" s="57"/>
      <c r="AT153" s="6" t="s">
        <v>147</v>
      </c>
      <c r="AU153" s="6" t="s">
        <v>81</v>
      </c>
    </row>
    <row r="154" spans="2:51" s="6" customFormat="1" ht="15.75" customHeight="1">
      <c r="B154" s="159"/>
      <c r="C154" s="160"/>
      <c r="D154" s="161" t="s">
        <v>149</v>
      </c>
      <c r="E154" s="160"/>
      <c r="F154" s="162" t="s">
        <v>951</v>
      </c>
      <c r="G154" s="160"/>
      <c r="H154" s="163">
        <v>2.16</v>
      </c>
      <c r="J154" s="160"/>
      <c r="K154" s="160"/>
      <c r="L154" s="164"/>
      <c r="M154" s="165"/>
      <c r="N154" s="160"/>
      <c r="O154" s="160"/>
      <c r="P154" s="160"/>
      <c r="Q154" s="160"/>
      <c r="R154" s="160"/>
      <c r="S154" s="160"/>
      <c r="T154" s="166"/>
      <c r="AT154" s="167" t="s">
        <v>149</v>
      </c>
      <c r="AU154" s="167" t="s">
        <v>81</v>
      </c>
      <c r="AV154" s="167" t="s">
        <v>81</v>
      </c>
      <c r="AW154" s="167" t="s">
        <v>115</v>
      </c>
      <c r="AX154" s="167" t="s">
        <v>20</v>
      </c>
      <c r="AY154" s="167" t="s">
        <v>137</v>
      </c>
    </row>
    <row r="155" spans="2:65" s="6" customFormat="1" ht="15.75" customHeight="1">
      <c r="B155" s="23"/>
      <c r="C155" s="145" t="s">
        <v>348</v>
      </c>
      <c r="D155" s="145" t="s">
        <v>140</v>
      </c>
      <c r="E155" s="146" t="s">
        <v>840</v>
      </c>
      <c r="F155" s="147" t="s">
        <v>841</v>
      </c>
      <c r="G155" s="148" t="s">
        <v>234</v>
      </c>
      <c r="H155" s="149">
        <v>22</v>
      </c>
      <c r="I155" s="150"/>
      <c r="J155" s="151">
        <f>ROUND($I$155*$H$155,2)</f>
        <v>0</v>
      </c>
      <c r="K155" s="147" t="s">
        <v>144</v>
      </c>
      <c r="L155" s="43"/>
      <c r="M155" s="152"/>
      <c r="N155" s="153" t="s">
        <v>44</v>
      </c>
      <c r="O155" s="24"/>
      <c r="P155" s="24"/>
      <c r="Q155" s="154">
        <v>0</v>
      </c>
      <c r="R155" s="154">
        <f>$Q$155*$H$155</f>
        <v>0</v>
      </c>
      <c r="S155" s="154">
        <v>0</v>
      </c>
      <c r="T155" s="155">
        <f>$S$155*$H$155</f>
        <v>0</v>
      </c>
      <c r="AR155" s="89" t="s">
        <v>819</v>
      </c>
      <c r="AT155" s="89" t="s">
        <v>140</v>
      </c>
      <c r="AU155" s="89" t="s">
        <v>81</v>
      </c>
      <c r="AY155" s="6" t="s">
        <v>137</v>
      </c>
      <c r="BE155" s="156">
        <f>IF($N$155="základní",$J$155,0)</f>
        <v>0</v>
      </c>
      <c r="BF155" s="156">
        <f>IF($N$155="snížená",$J$155,0)</f>
        <v>0</v>
      </c>
      <c r="BG155" s="156">
        <f>IF($N$155="zákl. přenesená",$J$155,0)</f>
        <v>0</v>
      </c>
      <c r="BH155" s="156">
        <f>IF($N$155="sníž. přenesená",$J$155,0)</f>
        <v>0</v>
      </c>
      <c r="BI155" s="156">
        <f>IF($N$155="nulová",$J$155,0)</f>
        <v>0</v>
      </c>
      <c r="BJ155" s="89" t="s">
        <v>20</v>
      </c>
      <c r="BK155" s="156">
        <f>ROUND($I$155*$H$155,2)</f>
        <v>0</v>
      </c>
      <c r="BL155" s="89" t="s">
        <v>819</v>
      </c>
      <c r="BM155" s="89" t="s">
        <v>952</v>
      </c>
    </row>
    <row r="156" spans="2:47" s="6" customFormat="1" ht="27" customHeight="1">
      <c r="B156" s="23"/>
      <c r="C156" s="24"/>
      <c r="D156" s="157" t="s">
        <v>147</v>
      </c>
      <c r="E156" s="24"/>
      <c r="F156" s="158" t="s">
        <v>843</v>
      </c>
      <c r="G156" s="24"/>
      <c r="H156" s="24"/>
      <c r="J156" s="24"/>
      <c r="K156" s="24"/>
      <c r="L156" s="43"/>
      <c r="M156" s="56"/>
      <c r="N156" s="24"/>
      <c r="O156" s="24"/>
      <c r="P156" s="24"/>
      <c r="Q156" s="24"/>
      <c r="R156" s="24"/>
      <c r="S156" s="24"/>
      <c r="T156" s="57"/>
      <c r="AT156" s="6" t="s">
        <v>147</v>
      </c>
      <c r="AU156" s="6" t="s">
        <v>81</v>
      </c>
    </row>
    <row r="157" spans="2:51" s="6" customFormat="1" ht="15.75" customHeight="1">
      <c r="B157" s="171"/>
      <c r="C157" s="172"/>
      <c r="D157" s="161" t="s">
        <v>149</v>
      </c>
      <c r="E157" s="172"/>
      <c r="F157" s="173" t="s">
        <v>953</v>
      </c>
      <c r="G157" s="172"/>
      <c r="H157" s="172"/>
      <c r="J157" s="172"/>
      <c r="K157" s="172"/>
      <c r="L157" s="174"/>
      <c r="M157" s="175"/>
      <c r="N157" s="172"/>
      <c r="O157" s="172"/>
      <c r="P157" s="172"/>
      <c r="Q157" s="172"/>
      <c r="R157" s="172"/>
      <c r="S157" s="172"/>
      <c r="T157" s="176"/>
      <c r="AT157" s="177" t="s">
        <v>149</v>
      </c>
      <c r="AU157" s="177" t="s">
        <v>81</v>
      </c>
      <c r="AV157" s="177" t="s">
        <v>20</v>
      </c>
      <c r="AW157" s="177" t="s">
        <v>115</v>
      </c>
      <c r="AX157" s="177" t="s">
        <v>73</v>
      </c>
      <c r="AY157" s="177" t="s">
        <v>137</v>
      </c>
    </row>
    <row r="158" spans="2:51" s="6" customFormat="1" ht="15.75" customHeight="1">
      <c r="B158" s="159"/>
      <c r="C158" s="160"/>
      <c r="D158" s="161" t="s">
        <v>149</v>
      </c>
      <c r="E158" s="160"/>
      <c r="F158" s="162" t="s">
        <v>954</v>
      </c>
      <c r="G158" s="160"/>
      <c r="H158" s="163">
        <v>22</v>
      </c>
      <c r="J158" s="160"/>
      <c r="K158" s="160"/>
      <c r="L158" s="164"/>
      <c r="M158" s="165"/>
      <c r="N158" s="160"/>
      <c r="O158" s="160"/>
      <c r="P158" s="160"/>
      <c r="Q158" s="160"/>
      <c r="R158" s="160"/>
      <c r="S158" s="160"/>
      <c r="T158" s="166"/>
      <c r="AT158" s="167" t="s">
        <v>149</v>
      </c>
      <c r="AU158" s="167" t="s">
        <v>81</v>
      </c>
      <c r="AV158" s="167" t="s">
        <v>81</v>
      </c>
      <c r="AW158" s="167" t="s">
        <v>115</v>
      </c>
      <c r="AX158" s="167" t="s">
        <v>20</v>
      </c>
      <c r="AY158" s="167" t="s">
        <v>137</v>
      </c>
    </row>
    <row r="159" spans="2:65" s="6" customFormat="1" ht="15.75" customHeight="1">
      <c r="B159" s="23"/>
      <c r="C159" s="145" t="s">
        <v>356</v>
      </c>
      <c r="D159" s="145" t="s">
        <v>140</v>
      </c>
      <c r="E159" s="146" t="s">
        <v>845</v>
      </c>
      <c r="F159" s="147" t="s">
        <v>846</v>
      </c>
      <c r="G159" s="148" t="s">
        <v>234</v>
      </c>
      <c r="H159" s="149">
        <v>20</v>
      </c>
      <c r="I159" s="150"/>
      <c r="J159" s="151">
        <f>ROUND($I$159*$H$159,2)</f>
        <v>0</v>
      </c>
      <c r="K159" s="147" t="s">
        <v>144</v>
      </c>
      <c r="L159" s="43"/>
      <c r="M159" s="152"/>
      <c r="N159" s="153" t="s">
        <v>44</v>
      </c>
      <c r="O159" s="24"/>
      <c r="P159" s="24"/>
      <c r="Q159" s="154">
        <v>0</v>
      </c>
      <c r="R159" s="154">
        <f>$Q$159*$H$159</f>
        <v>0</v>
      </c>
      <c r="S159" s="154">
        <v>0</v>
      </c>
      <c r="T159" s="155">
        <f>$S$159*$H$159</f>
        <v>0</v>
      </c>
      <c r="AR159" s="89" t="s">
        <v>819</v>
      </c>
      <c r="AT159" s="89" t="s">
        <v>140</v>
      </c>
      <c r="AU159" s="89" t="s">
        <v>81</v>
      </c>
      <c r="AY159" s="6" t="s">
        <v>137</v>
      </c>
      <c r="BE159" s="156">
        <f>IF($N$159="základní",$J$159,0)</f>
        <v>0</v>
      </c>
      <c r="BF159" s="156">
        <f>IF($N$159="snížená",$J$159,0)</f>
        <v>0</v>
      </c>
      <c r="BG159" s="156">
        <f>IF($N$159="zákl. přenesená",$J$159,0)</f>
        <v>0</v>
      </c>
      <c r="BH159" s="156">
        <f>IF($N$159="sníž. přenesená",$J$159,0)</f>
        <v>0</v>
      </c>
      <c r="BI159" s="156">
        <f>IF($N$159="nulová",$J$159,0)</f>
        <v>0</v>
      </c>
      <c r="BJ159" s="89" t="s">
        <v>20</v>
      </c>
      <c r="BK159" s="156">
        <f>ROUND($I$159*$H$159,2)</f>
        <v>0</v>
      </c>
      <c r="BL159" s="89" t="s">
        <v>819</v>
      </c>
      <c r="BM159" s="89" t="s">
        <v>955</v>
      </c>
    </row>
    <row r="160" spans="2:47" s="6" customFormat="1" ht="27" customHeight="1">
      <c r="B160" s="23"/>
      <c r="C160" s="24"/>
      <c r="D160" s="157" t="s">
        <v>147</v>
      </c>
      <c r="E160" s="24"/>
      <c r="F160" s="158" t="s">
        <v>848</v>
      </c>
      <c r="G160" s="24"/>
      <c r="H160" s="24"/>
      <c r="J160" s="24"/>
      <c r="K160" s="24"/>
      <c r="L160" s="43"/>
      <c r="M160" s="56"/>
      <c r="N160" s="24"/>
      <c r="O160" s="24"/>
      <c r="P160" s="24"/>
      <c r="Q160" s="24"/>
      <c r="R160" s="24"/>
      <c r="S160" s="24"/>
      <c r="T160" s="57"/>
      <c r="AT160" s="6" t="s">
        <v>147</v>
      </c>
      <c r="AU160" s="6" t="s">
        <v>81</v>
      </c>
    </row>
    <row r="161" spans="2:51" s="6" customFormat="1" ht="15.75" customHeight="1">
      <c r="B161" s="159"/>
      <c r="C161" s="160"/>
      <c r="D161" s="161" t="s">
        <v>149</v>
      </c>
      <c r="E161" s="160"/>
      <c r="F161" s="162" t="s">
        <v>956</v>
      </c>
      <c r="G161" s="160"/>
      <c r="H161" s="163">
        <v>20</v>
      </c>
      <c r="J161" s="160"/>
      <c r="K161" s="160"/>
      <c r="L161" s="164"/>
      <c r="M161" s="165"/>
      <c r="N161" s="160"/>
      <c r="O161" s="160"/>
      <c r="P161" s="160"/>
      <c r="Q161" s="160"/>
      <c r="R161" s="160"/>
      <c r="S161" s="160"/>
      <c r="T161" s="166"/>
      <c r="AT161" s="167" t="s">
        <v>149</v>
      </c>
      <c r="AU161" s="167" t="s">
        <v>81</v>
      </c>
      <c r="AV161" s="167" t="s">
        <v>81</v>
      </c>
      <c r="AW161" s="167" t="s">
        <v>115</v>
      </c>
      <c r="AX161" s="167" t="s">
        <v>20</v>
      </c>
      <c r="AY161" s="167" t="s">
        <v>137</v>
      </c>
    </row>
    <row r="162" spans="2:65" s="6" customFormat="1" ht="15.75" customHeight="1">
      <c r="B162" s="23"/>
      <c r="C162" s="145" t="s">
        <v>362</v>
      </c>
      <c r="D162" s="145" t="s">
        <v>140</v>
      </c>
      <c r="E162" s="146" t="s">
        <v>850</v>
      </c>
      <c r="F162" s="147" t="s">
        <v>851</v>
      </c>
      <c r="G162" s="148" t="s">
        <v>234</v>
      </c>
      <c r="H162" s="149">
        <v>42</v>
      </c>
      <c r="I162" s="150"/>
      <c r="J162" s="151">
        <f>ROUND($I$162*$H$162,2)</f>
        <v>0</v>
      </c>
      <c r="K162" s="147" t="s">
        <v>144</v>
      </c>
      <c r="L162" s="43"/>
      <c r="M162" s="152"/>
      <c r="N162" s="153" t="s">
        <v>44</v>
      </c>
      <c r="O162" s="24"/>
      <c r="P162" s="24"/>
      <c r="Q162" s="154">
        <v>0.203</v>
      </c>
      <c r="R162" s="154">
        <f>$Q$162*$H$162</f>
        <v>8.526</v>
      </c>
      <c r="S162" s="154">
        <v>0</v>
      </c>
      <c r="T162" s="155">
        <f>$S$162*$H$162</f>
        <v>0</v>
      </c>
      <c r="AR162" s="89" t="s">
        <v>819</v>
      </c>
      <c r="AT162" s="89" t="s">
        <v>140</v>
      </c>
      <c r="AU162" s="89" t="s">
        <v>81</v>
      </c>
      <c r="AY162" s="6" t="s">
        <v>137</v>
      </c>
      <c r="BE162" s="156">
        <f>IF($N$162="základní",$J$162,0)</f>
        <v>0</v>
      </c>
      <c r="BF162" s="156">
        <f>IF($N$162="snížená",$J$162,0)</f>
        <v>0</v>
      </c>
      <c r="BG162" s="156">
        <f>IF($N$162="zákl. přenesená",$J$162,0)</f>
        <v>0</v>
      </c>
      <c r="BH162" s="156">
        <f>IF($N$162="sníž. přenesená",$J$162,0)</f>
        <v>0</v>
      </c>
      <c r="BI162" s="156">
        <f>IF($N$162="nulová",$J$162,0)</f>
        <v>0</v>
      </c>
      <c r="BJ162" s="89" t="s">
        <v>20</v>
      </c>
      <c r="BK162" s="156">
        <f>ROUND($I$162*$H$162,2)</f>
        <v>0</v>
      </c>
      <c r="BL162" s="89" t="s">
        <v>819</v>
      </c>
      <c r="BM162" s="89" t="s">
        <v>957</v>
      </c>
    </row>
    <row r="163" spans="2:47" s="6" customFormat="1" ht="27" customHeight="1">
      <c r="B163" s="23"/>
      <c r="C163" s="24"/>
      <c r="D163" s="157" t="s">
        <v>147</v>
      </c>
      <c r="E163" s="24"/>
      <c r="F163" s="158" t="s">
        <v>853</v>
      </c>
      <c r="G163" s="24"/>
      <c r="H163" s="24"/>
      <c r="J163" s="24"/>
      <c r="K163" s="24"/>
      <c r="L163" s="43"/>
      <c r="M163" s="56"/>
      <c r="N163" s="24"/>
      <c r="O163" s="24"/>
      <c r="P163" s="24"/>
      <c r="Q163" s="24"/>
      <c r="R163" s="24"/>
      <c r="S163" s="24"/>
      <c r="T163" s="57"/>
      <c r="AT163" s="6" t="s">
        <v>147</v>
      </c>
      <c r="AU163" s="6" t="s">
        <v>81</v>
      </c>
    </row>
    <row r="164" spans="2:51" s="6" customFormat="1" ht="15.75" customHeight="1">
      <c r="B164" s="171"/>
      <c r="C164" s="172"/>
      <c r="D164" s="161" t="s">
        <v>149</v>
      </c>
      <c r="E164" s="172"/>
      <c r="F164" s="173" t="s">
        <v>958</v>
      </c>
      <c r="G164" s="172"/>
      <c r="H164" s="172"/>
      <c r="J164" s="172"/>
      <c r="K164" s="172"/>
      <c r="L164" s="174"/>
      <c r="M164" s="175"/>
      <c r="N164" s="172"/>
      <c r="O164" s="172"/>
      <c r="P164" s="172"/>
      <c r="Q164" s="172"/>
      <c r="R164" s="172"/>
      <c r="S164" s="172"/>
      <c r="T164" s="176"/>
      <c r="AT164" s="177" t="s">
        <v>149</v>
      </c>
      <c r="AU164" s="177" t="s">
        <v>81</v>
      </c>
      <c r="AV164" s="177" t="s">
        <v>20</v>
      </c>
      <c r="AW164" s="177" t="s">
        <v>115</v>
      </c>
      <c r="AX164" s="177" t="s">
        <v>73</v>
      </c>
      <c r="AY164" s="177" t="s">
        <v>137</v>
      </c>
    </row>
    <row r="165" spans="2:51" s="6" customFormat="1" ht="15.75" customHeight="1">
      <c r="B165" s="159"/>
      <c r="C165" s="160"/>
      <c r="D165" s="161" t="s">
        <v>149</v>
      </c>
      <c r="E165" s="160"/>
      <c r="F165" s="162" t="s">
        <v>959</v>
      </c>
      <c r="G165" s="160"/>
      <c r="H165" s="163">
        <v>42</v>
      </c>
      <c r="J165" s="160"/>
      <c r="K165" s="160"/>
      <c r="L165" s="164"/>
      <c r="M165" s="165"/>
      <c r="N165" s="160"/>
      <c r="O165" s="160"/>
      <c r="P165" s="160"/>
      <c r="Q165" s="160"/>
      <c r="R165" s="160"/>
      <c r="S165" s="160"/>
      <c r="T165" s="166"/>
      <c r="AT165" s="167" t="s">
        <v>149</v>
      </c>
      <c r="AU165" s="167" t="s">
        <v>81</v>
      </c>
      <c r="AV165" s="167" t="s">
        <v>81</v>
      </c>
      <c r="AW165" s="167" t="s">
        <v>115</v>
      </c>
      <c r="AX165" s="167" t="s">
        <v>20</v>
      </c>
      <c r="AY165" s="167" t="s">
        <v>137</v>
      </c>
    </row>
    <row r="166" spans="2:65" s="6" customFormat="1" ht="15.75" customHeight="1">
      <c r="B166" s="23"/>
      <c r="C166" s="145" t="s">
        <v>368</v>
      </c>
      <c r="D166" s="145" t="s">
        <v>140</v>
      </c>
      <c r="E166" s="146" t="s">
        <v>854</v>
      </c>
      <c r="F166" s="147" t="s">
        <v>855</v>
      </c>
      <c r="G166" s="148" t="s">
        <v>234</v>
      </c>
      <c r="H166" s="149">
        <v>42</v>
      </c>
      <c r="I166" s="150"/>
      <c r="J166" s="151">
        <f>ROUND($I$166*$H$166,2)</f>
        <v>0</v>
      </c>
      <c r="K166" s="147" t="s">
        <v>144</v>
      </c>
      <c r="L166" s="43"/>
      <c r="M166" s="152"/>
      <c r="N166" s="153" t="s">
        <v>44</v>
      </c>
      <c r="O166" s="24"/>
      <c r="P166" s="24"/>
      <c r="Q166" s="154">
        <v>9E-05</v>
      </c>
      <c r="R166" s="154">
        <f>$Q$166*$H$166</f>
        <v>0.0037800000000000004</v>
      </c>
      <c r="S166" s="154">
        <v>0</v>
      </c>
      <c r="T166" s="155">
        <f>$S$166*$H$166</f>
        <v>0</v>
      </c>
      <c r="AR166" s="89" t="s">
        <v>819</v>
      </c>
      <c r="AT166" s="89" t="s">
        <v>140</v>
      </c>
      <c r="AU166" s="89" t="s">
        <v>81</v>
      </c>
      <c r="AY166" s="6" t="s">
        <v>137</v>
      </c>
      <c r="BE166" s="156">
        <f>IF($N$166="základní",$J$166,0)</f>
        <v>0</v>
      </c>
      <c r="BF166" s="156">
        <f>IF($N$166="snížená",$J$166,0)</f>
        <v>0</v>
      </c>
      <c r="BG166" s="156">
        <f>IF($N$166="zákl. přenesená",$J$166,0)</f>
        <v>0</v>
      </c>
      <c r="BH166" s="156">
        <f>IF($N$166="sníž. přenesená",$J$166,0)</f>
        <v>0</v>
      </c>
      <c r="BI166" s="156">
        <f>IF($N$166="nulová",$J$166,0)</f>
        <v>0</v>
      </c>
      <c r="BJ166" s="89" t="s">
        <v>20</v>
      </c>
      <c r="BK166" s="156">
        <f>ROUND($I$166*$H$166,2)</f>
        <v>0</v>
      </c>
      <c r="BL166" s="89" t="s">
        <v>819</v>
      </c>
      <c r="BM166" s="89" t="s">
        <v>960</v>
      </c>
    </row>
    <row r="167" spans="2:47" s="6" customFormat="1" ht="27" customHeight="1">
      <c r="B167" s="23"/>
      <c r="C167" s="24"/>
      <c r="D167" s="157" t="s">
        <v>147</v>
      </c>
      <c r="E167" s="24"/>
      <c r="F167" s="158" t="s">
        <v>857</v>
      </c>
      <c r="G167" s="24"/>
      <c r="H167" s="24"/>
      <c r="J167" s="24"/>
      <c r="K167" s="24"/>
      <c r="L167" s="43"/>
      <c r="M167" s="56"/>
      <c r="N167" s="24"/>
      <c r="O167" s="24"/>
      <c r="P167" s="24"/>
      <c r="Q167" s="24"/>
      <c r="R167" s="24"/>
      <c r="S167" s="24"/>
      <c r="T167" s="57"/>
      <c r="AT167" s="6" t="s">
        <v>147</v>
      </c>
      <c r="AU167" s="6" t="s">
        <v>81</v>
      </c>
    </row>
    <row r="168" spans="2:65" s="6" customFormat="1" ht="15.75" customHeight="1">
      <c r="B168" s="23"/>
      <c r="C168" s="145" t="s">
        <v>378</v>
      </c>
      <c r="D168" s="145" t="s">
        <v>140</v>
      </c>
      <c r="E168" s="146" t="s">
        <v>858</v>
      </c>
      <c r="F168" s="147" t="s">
        <v>859</v>
      </c>
      <c r="G168" s="148" t="s">
        <v>234</v>
      </c>
      <c r="H168" s="149">
        <v>22</v>
      </c>
      <c r="I168" s="150"/>
      <c r="J168" s="151">
        <f>ROUND($I$168*$H$168,2)</f>
        <v>0</v>
      </c>
      <c r="K168" s="147" t="s">
        <v>144</v>
      </c>
      <c r="L168" s="43"/>
      <c r="M168" s="152"/>
      <c r="N168" s="153" t="s">
        <v>44</v>
      </c>
      <c r="O168" s="24"/>
      <c r="P168" s="24"/>
      <c r="Q168" s="154">
        <v>0</v>
      </c>
      <c r="R168" s="154">
        <f>$Q$168*$H$168</f>
        <v>0</v>
      </c>
      <c r="S168" s="154">
        <v>0</v>
      </c>
      <c r="T168" s="155">
        <f>$S$168*$H$168</f>
        <v>0</v>
      </c>
      <c r="AR168" s="89" t="s">
        <v>819</v>
      </c>
      <c r="AT168" s="89" t="s">
        <v>140</v>
      </c>
      <c r="AU168" s="89" t="s">
        <v>81</v>
      </c>
      <c r="AY168" s="6" t="s">
        <v>137</v>
      </c>
      <c r="BE168" s="156">
        <f>IF($N$168="základní",$J$168,0)</f>
        <v>0</v>
      </c>
      <c r="BF168" s="156">
        <f>IF($N$168="snížená",$J$168,0)</f>
        <v>0</v>
      </c>
      <c r="BG168" s="156">
        <f>IF($N$168="zákl. přenesená",$J$168,0)</f>
        <v>0</v>
      </c>
      <c r="BH168" s="156">
        <f>IF($N$168="sníž. přenesená",$J$168,0)</f>
        <v>0</v>
      </c>
      <c r="BI168" s="156">
        <f>IF($N$168="nulová",$J$168,0)</f>
        <v>0</v>
      </c>
      <c r="BJ168" s="89" t="s">
        <v>20</v>
      </c>
      <c r="BK168" s="156">
        <f>ROUND($I$168*$H$168,2)</f>
        <v>0</v>
      </c>
      <c r="BL168" s="89" t="s">
        <v>819</v>
      </c>
      <c r="BM168" s="89" t="s">
        <v>961</v>
      </c>
    </row>
    <row r="169" spans="2:47" s="6" customFormat="1" ht="16.5" customHeight="1">
      <c r="B169" s="23"/>
      <c r="C169" s="24"/>
      <c r="D169" s="157" t="s">
        <v>147</v>
      </c>
      <c r="E169" s="24"/>
      <c r="F169" s="158" t="s">
        <v>861</v>
      </c>
      <c r="G169" s="24"/>
      <c r="H169" s="24"/>
      <c r="J169" s="24"/>
      <c r="K169" s="24"/>
      <c r="L169" s="43"/>
      <c r="M169" s="56"/>
      <c r="N169" s="24"/>
      <c r="O169" s="24"/>
      <c r="P169" s="24"/>
      <c r="Q169" s="24"/>
      <c r="R169" s="24"/>
      <c r="S169" s="24"/>
      <c r="T169" s="57"/>
      <c r="AT169" s="6" t="s">
        <v>147</v>
      </c>
      <c r="AU169" s="6" t="s">
        <v>81</v>
      </c>
    </row>
    <row r="170" spans="2:65" s="6" customFormat="1" ht="15.75" customHeight="1">
      <c r="B170" s="23"/>
      <c r="C170" s="145" t="s">
        <v>386</v>
      </c>
      <c r="D170" s="145" t="s">
        <v>140</v>
      </c>
      <c r="E170" s="146" t="s">
        <v>862</v>
      </c>
      <c r="F170" s="147" t="s">
        <v>863</v>
      </c>
      <c r="G170" s="148" t="s">
        <v>234</v>
      </c>
      <c r="H170" s="149">
        <v>20</v>
      </c>
      <c r="I170" s="150"/>
      <c r="J170" s="151">
        <f>ROUND($I$170*$H$170,2)</f>
        <v>0</v>
      </c>
      <c r="K170" s="147" t="s">
        <v>144</v>
      </c>
      <c r="L170" s="43"/>
      <c r="M170" s="152"/>
      <c r="N170" s="153" t="s">
        <v>44</v>
      </c>
      <c r="O170" s="24"/>
      <c r="P170" s="24"/>
      <c r="Q170" s="154">
        <v>0</v>
      </c>
      <c r="R170" s="154">
        <f>$Q$170*$H$170</f>
        <v>0</v>
      </c>
      <c r="S170" s="154">
        <v>0</v>
      </c>
      <c r="T170" s="155">
        <f>$S$170*$H$170</f>
        <v>0</v>
      </c>
      <c r="AR170" s="89" t="s">
        <v>819</v>
      </c>
      <c r="AT170" s="89" t="s">
        <v>140</v>
      </c>
      <c r="AU170" s="89" t="s">
        <v>81</v>
      </c>
      <c r="AY170" s="6" t="s">
        <v>137</v>
      </c>
      <c r="BE170" s="156">
        <f>IF($N$170="základní",$J$170,0)</f>
        <v>0</v>
      </c>
      <c r="BF170" s="156">
        <f>IF($N$170="snížená",$J$170,0)</f>
        <v>0</v>
      </c>
      <c r="BG170" s="156">
        <f>IF($N$170="zákl. přenesená",$J$170,0)</f>
        <v>0</v>
      </c>
      <c r="BH170" s="156">
        <f>IF($N$170="sníž. přenesená",$J$170,0)</f>
        <v>0</v>
      </c>
      <c r="BI170" s="156">
        <f>IF($N$170="nulová",$J$170,0)</f>
        <v>0</v>
      </c>
      <c r="BJ170" s="89" t="s">
        <v>20</v>
      </c>
      <c r="BK170" s="156">
        <f>ROUND($I$170*$H$170,2)</f>
        <v>0</v>
      </c>
      <c r="BL170" s="89" t="s">
        <v>819</v>
      </c>
      <c r="BM170" s="89" t="s">
        <v>962</v>
      </c>
    </row>
    <row r="171" spans="2:47" s="6" customFormat="1" ht="16.5" customHeight="1">
      <c r="B171" s="23"/>
      <c r="C171" s="24"/>
      <c r="D171" s="157" t="s">
        <v>147</v>
      </c>
      <c r="E171" s="24"/>
      <c r="F171" s="158" t="s">
        <v>865</v>
      </c>
      <c r="G171" s="24"/>
      <c r="H171" s="24"/>
      <c r="J171" s="24"/>
      <c r="K171" s="24"/>
      <c r="L171" s="43"/>
      <c r="M171" s="56"/>
      <c r="N171" s="24"/>
      <c r="O171" s="24"/>
      <c r="P171" s="24"/>
      <c r="Q171" s="24"/>
      <c r="R171" s="24"/>
      <c r="S171" s="24"/>
      <c r="T171" s="57"/>
      <c r="AT171" s="6" t="s">
        <v>147</v>
      </c>
      <c r="AU171" s="6" t="s">
        <v>81</v>
      </c>
    </row>
    <row r="172" spans="2:65" s="6" customFormat="1" ht="15.75" customHeight="1">
      <c r="B172" s="23"/>
      <c r="C172" s="145" t="s">
        <v>391</v>
      </c>
      <c r="D172" s="145" t="s">
        <v>140</v>
      </c>
      <c r="E172" s="146" t="s">
        <v>866</v>
      </c>
      <c r="F172" s="147" t="s">
        <v>867</v>
      </c>
      <c r="G172" s="148" t="s">
        <v>205</v>
      </c>
      <c r="H172" s="149">
        <v>16</v>
      </c>
      <c r="I172" s="150"/>
      <c r="J172" s="151">
        <f>ROUND($I$172*$H$172,2)</f>
        <v>0</v>
      </c>
      <c r="K172" s="147" t="s">
        <v>144</v>
      </c>
      <c r="L172" s="43"/>
      <c r="M172" s="152"/>
      <c r="N172" s="153" t="s">
        <v>44</v>
      </c>
      <c r="O172" s="24"/>
      <c r="P172" s="24"/>
      <c r="Q172" s="154">
        <v>0.573</v>
      </c>
      <c r="R172" s="154">
        <f>$Q$172*$H$172</f>
        <v>9.168</v>
      </c>
      <c r="S172" s="154">
        <v>0</v>
      </c>
      <c r="T172" s="155">
        <f>$S$172*$H$172</f>
        <v>0</v>
      </c>
      <c r="AR172" s="89" t="s">
        <v>819</v>
      </c>
      <c r="AT172" s="89" t="s">
        <v>140</v>
      </c>
      <c r="AU172" s="89" t="s">
        <v>81</v>
      </c>
      <c r="AY172" s="6" t="s">
        <v>137</v>
      </c>
      <c r="BE172" s="156">
        <f>IF($N$172="základní",$J$172,0)</f>
        <v>0</v>
      </c>
      <c r="BF172" s="156">
        <f>IF($N$172="snížená",$J$172,0)</f>
        <v>0</v>
      </c>
      <c r="BG172" s="156">
        <f>IF($N$172="zákl. přenesená",$J$172,0)</f>
        <v>0</v>
      </c>
      <c r="BH172" s="156">
        <f>IF($N$172="sníž. přenesená",$J$172,0)</f>
        <v>0</v>
      </c>
      <c r="BI172" s="156">
        <f>IF($N$172="nulová",$J$172,0)</f>
        <v>0</v>
      </c>
      <c r="BJ172" s="89" t="s">
        <v>20</v>
      </c>
      <c r="BK172" s="156">
        <f>ROUND($I$172*$H$172,2)</f>
        <v>0</v>
      </c>
      <c r="BL172" s="89" t="s">
        <v>819</v>
      </c>
      <c r="BM172" s="89" t="s">
        <v>963</v>
      </c>
    </row>
    <row r="173" spans="2:47" s="6" customFormat="1" ht="27" customHeight="1">
      <c r="B173" s="23"/>
      <c r="C173" s="24"/>
      <c r="D173" s="157" t="s">
        <v>147</v>
      </c>
      <c r="E173" s="24"/>
      <c r="F173" s="158" t="s">
        <v>869</v>
      </c>
      <c r="G173" s="24"/>
      <c r="H173" s="24"/>
      <c r="J173" s="24"/>
      <c r="K173" s="24"/>
      <c r="L173" s="43"/>
      <c r="M173" s="56"/>
      <c r="N173" s="24"/>
      <c r="O173" s="24"/>
      <c r="P173" s="24"/>
      <c r="Q173" s="24"/>
      <c r="R173" s="24"/>
      <c r="S173" s="24"/>
      <c r="T173" s="57"/>
      <c r="AT173" s="6" t="s">
        <v>147</v>
      </c>
      <c r="AU173" s="6" t="s">
        <v>81</v>
      </c>
    </row>
    <row r="174" spans="2:51" s="6" customFormat="1" ht="15.75" customHeight="1">
      <c r="B174" s="159"/>
      <c r="C174" s="160"/>
      <c r="D174" s="161" t="s">
        <v>149</v>
      </c>
      <c r="E174" s="160"/>
      <c r="F174" s="162" t="s">
        <v>964</v>
      </c>
      <c r="G174" s="160"/>
      <c r="H174" s="163">
        <v>16</v>
      </c>
      <c r="J174" s="160"/>
      <c r="K174" s="160"/>
      <c r="L174" s="164"/>
      <c r="M174" s="165"/>
      <c r="N174" s="160"/>
      <c r="O174" s="160"/>
      <c r="P174" s="160"/>
      <c r="Q174" s="160"/>
      <c r="R174" s="160"/>
      <c r="S174" s="160"/>
      <c r="T174" s="166"/>
      <c r="AT174" s="167" t="s">
        <v>149</v>
      </c>
      <c r="AU174" s="167" t="s">
        <v>81</v>
      </c>
      <c r="AV174" s="167" t="s">
        <v>81</v>
      </c>
      <c r="AW174" s="167" t="s">
        <v>115</v>
      </c>
      <c r="AX174" s="167" t="s">
        <v>20</v>
      </c>
      <c r="AY174" s="167" t="s">
        <v>137</v>
      </c>
    </row>
    <row r="175" spans="2:65" s="6" customFormat="1" ht="15.75" customHeight="1">
      <c r="B175" s="23"/>
      <c r="C175" s="145" t="s">
        <v>397</v>
      </c>
      <c r="D175" s="145" t="s">
        <v>140</v>
      </c>
      <c r="E175" s="146" t="s">
        <v>871</v>
      </c>
      <c r="F175" s="147" t="s">
        <v>872</v>
      </c>
      <c r="G175" s="148" t="s">
        <v>205</v>
      </c>
      <c r="H175" s="149">
        <v>16</v>
      </c>
      <c r="I175" s="150"/>
      <c r="J175" s="151">
        <f>ROUND($I$175*$H$175,2)</f>
        <v>0</v>
      </c>
      <c r="K175" s="147" t="s">
        <v>144</v>
      </c>
      <c r="L175" s="43"/>
      <c r="M175" s="152"/>
      <c r="N175" s="153" t="s">
        <v>44</v>
      </c>
      <c r="O175" s="24"/>
      <c r="P175" s="24"/>
      <c r="Q175" s="154">
        <v>0.20207</v>
      </c>
      <c r="R175" s="154">
        <f>$Q$175*$H$175</f>
        <v>3.23312</v>
      </c>
      <c r="S175" s="154">
        <v>0</v>
      </c>
      <c r="T175" s="155">
        <f>$S$175*$H$175</f>
        <v>0</v>
      </c>
      <c r="AR175" s="89" t="s">
        <v>819</v>
      </c>
      <c r="AT175" s="89" t="s">
        <v>140</v>
      </c>
      <c r="AU175" s="89" t="s">
        <v>81</v>
      </c>
      <c r="AY175" s="6" t="s">
        <v>137</v>
      </c>
      <c r="BE175" s="156">
        <f>IF($N$175="základní",$J$175,0)</f>
        <v>0</v>
      </c>
      <c r="BF175" s="156">
        <f>IF($N$175="snížená",$J$175,0)</f>
        <v>0</v>
      </c>
      <c r="BG175" s="156">
        <f>IF($N$175="zákl. přenesená",$J$175,0)</f>
        <v>0</v>
      </c>
      <c r="BH175" s="156">
        <f>IF($N$175="sníž. přenesená",$J$175,0)</f>
        <v>0</v>
      </c>
      <c r="BI175" s="156">
        <f>IF($N$175="nulová",$J$175,0)</f>
        <v>0</v>
      </c>
      <c r="BJ175" s="89" t="s">
        <v>20</v>
      </c>
      <c r="BK175" s="156">
        <f>ROUND($I$175*$H$175,2)</f>
        <v>0</v>
      </c>
      <c r="BL175" s="89" t="s">
        <v>819</v>
      </c>
      <c r="BM175" s="89" t="s">
        <v>965</v>
      </c>
    </row>
    <row r="176" spans="2:47" s="6" customFormat="1" ht="27" customHeight="1">
      <c r="B176" s="23"/>
      <c r="C176" s="24"/>
      <c r="D176" s="157" t="s">
        <v>147</v>
      </c>
      <c r="E176" s="24"/>
      <c r="F176" s="158" t="s">
        <v>874</v>
      </c>
      <c r="G176" s="24"/>
      <c r="H176" s="24"/>
      <c r="J176" s="24"/>
      <c r="K176" s="24"/>
      <c r="L176" s="43"/>
      <c r="M176" s="56"/>
      <c r="N176" s="24"/>
      <c r="O176" s="24"/>
      <c r="P176" s="24"/>
      <c r="Q176" s="24"/>
      <c r="R176" s="24"/>
      <c r="S176" s="24"/>
      <c r="T176" s="57"/>
      <c r="AT176" s="6" t="s">
        <v>147</v>
      </c>
      <c r="AU176" s="6" t="s">
        <v>81</v>
      </c>
    </row>
    <row r="177" spans="2:51" s="6" customFormat="1" ht="15.75" customHeight="1">
      <c r="B177" s="159"/>
      <c r="C177" s="160"/>
      <c r="D177" s="161" t="s">
        <v>149</v>
      </c>
      <c r="E177" s="160"/>
      <c r="F177" s="162" t="s">
        <v>945</v>
      </c>
      <c r="G177" s="160"/>
      <c r="H177" s="163">
        <v>16</v>
      </c>
      <c r="J177" s="160"/>
      <c r="K177" s="160"/>
      <c r="L177" s="164"/>
      <c r="M177" s="168"/>
      <c r="N177" s="169"/>
      <c r="O177" s="169"/>
      <c r="P177" s="169"/>
      <c r="Q177" s="169"/>
      <c r="R177" s="169"/>
      <c r="S177" s="169"/>
      <c r="T177" s="170"/>
      <c r="AT177" s="167" t="s">
        <v>149</v>
      </c>
      <c r="AU177" s="167" t="s">
        <v>81</v>
      </c>
      <c r="AV177" s="167" t="s">
        <v>81</v>
      </c>
      <c r="AW177" s="167" t="s">
        <v>115</v>
      </c>
      <c r="AX177" s="167" t="s">
        <v>20</v>
      </c>
      <c r="AY177" s="167" t="s">
        <v>137</v>
      </c>
    </row>
    <row r="178" spans="2:12" s="6" customFormat="1" ht="7.5" customHeight="1">
      <c r="B178" s="38"/>
      <c r="C178" s="39"/>
      <c r="D178" s="39"/>
      <c r="E178" s="39"/>
      <c r="F178" s="39"/>
      <c r="G178" s="39"/>
      <c r="H178" s="39"/>
      <c r="I178" s="101"/>
      <c r="J178" s="39"/>
      <c r="K178" s="39"/>
      <c r="L178" s="43"/>
    </row>
    <row r="288" s="2" customFormat="1" ht="14.25" customHeight="1"/>
  </sheetData>
  <sheetProtection password="CC35" sheet="1" objects="1" scenarios="1" formatColumns="0" formatRows="0" sort="0" autoFilter="0"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2"/>
      <c r="C1" s="242"/>
      <c r="D1" s="241" t="s">
        <v>1</v>
      </c>
      <c r="E1" s="242"/>
      <c r="F1" s="243" t="s">
        <v>1257</v>
      </c>
      <c r="G1" s="248" t="s">
        <v>1258</v>
      </c>
      <c r="H1" s="248"/>
      <c r="I1" s="242"/>
      <c r="J1" s="243" t="s">
        <v>1259</v>
      </c>
      <c r="K1" s="241" t="s">
        <v>106</v>
      </c>
      <c r="L1" s="243" t="s">
        <v>1260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6"/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2" t="s">
        <v>96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81</v>
      </c>
    </row>
    <row r="4" spans="2:46" s="2" customFormat="1" ht="37.5" customHeight="1">
      <c r="B4" s="10"/>
      <c r="C4" s="11"/>
      <c r="D4" s="12" t="s">
        <v>107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7" t="str">
        <f>'Rekapitulace stavby'!$K$6</f>
        <v>Revitalizace horní části Vratislavova náměstí v Novém Městě na Moravě</v>
      </c>
      <c r="F7" s="205"/>
      <c r="G7" s="205"/>
      <c r="H7" s="205"/>
      <c r="J7" s="11"/>
      <c r="K7" s="13"/>
    </row>
    <row r="8" spans="2:11" s="6" customFormat="1" ht="15.75" customHeight="1">
      <c r="B8" s="23"/>
      <c r="C8" s="24"/>
      <c r="D8" s="19" t="s">
        <v>108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20" t="s">
        <v>966</v>
      </c>
      <c r="F9" s="212"/>
      <c r="G9" s="212"/>
      <c r="H9" s="21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110</v>
      </c>
      <c r="G12" s="24"/>
      <c r="H12" s="24"/>
      <c r="I12" s="88" t="s">
        <v>23</v>
      </c>
      <c r="J12" s="52" t="str">
        <f>'Rekapitulace stavby'!$AN$8</f>
        <v>06.03.2014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 t="str">
        <f>IF('Rekapitulace stavby'!$AN$10="","",'Rekapitulace stavby'!$AN$10)</f>
        <v>00294900</v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Město Nové Město na Moravě</v>
      </c>
      <c r="F15" s="24"/>
      <c r="G15" s="24"/>
      <c r="H15" s="24"/>
      <c r="I15" s="88" t="s">
        <v>31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32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34</v>
      </c>
      <c r="E20" s="24"/>
      <c r="F20" s="24"/>
      <c r="G20" s="24"/>
      <c r="H20" s="24"/>
      <c r="I20" s="88" t="s">
        <v>28</v>
      </c>
      <c r="J20" s="17" t="str">
        <f>IF('Rekapitulace stavby'!$AN$16="","",'Rekapitulace stavby'!$AN$16)</f>
        <v>87669455</v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Ing. Šárka Vrbová</v>
      </c>
      <c r="F21" s="24"/>
      <c r="G21" s="24"/>
      <c r="H21" s="24"/>
      <c r="I21" s="88" t="s">
        <v>31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38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8"/>
      <c r="F24" s="238"/>
      <c r="G24" s="238"/>
      <c r="H24" s="238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39</v>
      </c>
      <c r="E27" s="24"/>
      <c r="F27" s="24"/>
      <c r="G27" s="24"/>
      <c r="H27" s="24"/>
      <c r="J27" s="67">
        <f>ROUND($J$80,2)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41</v>
      </c>
      <c r="G29" s="24"/>
      <c r="H29" s="24"/>
      <c r="I29" s="95" t="s">
        <v>40</v>
      </c>
      <c r="J29" s="28" t="s">
        <v>42</v>
      </c>
      <c r="K29" s="27"/>
    </row>
    <row r="30" spans="2:11" s="6" customFormat="1" ht="15" customHeight="1">
      <c r="B30" s="23"/>
      <c r="C30" s="24"/>
      <c r="D30" s="30" t="s">
        <v>43</v>
      </c>
      <c r="E30" s="30" t="s">
        <v>44</v>
      </c>
      <c r="F30" s="96">
        <f>ROUND(SUM($BE$80:$BE$107),2)</f>
        <v>0</v>
      </c>
      <c r="G30" s="24"/>
      <c r="H30" s="24"/>
      <c r="I30" s="97">
        <v>0.21</v>
      </c>
      <c r="J30" s="96">
        <f>ROUND(SUM($BE$80:$BE$107)*$I$30,2)</f>
        <v>0</v>
      </c>
      <c r="K30" s="27"/>
    </row>
    <row r="31" spans="2:11" s="6" customFormat="1" ht="15" customHeight="1">
      <c r="B31" s="23"/>
      <c r="C31" s="24"/>
      <c r="D31" s="24"/>
      <c r="E31" s="30" t="s">
        <v>45</v>
      </c>
      <c r="F31" s="96">
        <f>ROUND(SUM($BF$80:$BF$107),2)</f>
        <v>0</v>
      </c>
      <c r="G31" s="24"/>
      <c r="H31" s="24"/>
      <c r="I31" s="97">
        <v>0.15</v>
      </c>
      <c r="J31" s="96">
        <f>ROUND(SUM($BF$80:$BF$107)*$I$31,2)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46</v>
      </c>
      <c r="F32" s="96">
        <f>ROUND(SUM($BG$80:$BG$107),2)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47</v>
      </c>
      <c r="F33" s="96">
        <f>ROUND(SUM($BH$80:$BH$107),2)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48</v>
      </c>
      <c r="F34" s="96">
        <f>ROUND(SUM($BI$80:$BI$107),2)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49</v>
      </c>
      <c r="E36" s="34"/>
      <c r="F36" s="34"/>
      <c r="G36" s="98" t="s">
        <v>50</v>
      </c>
      <c r="H36" s="35" t="s">
        <v>51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111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7" t="str">
        <f>$E$7</f>
        <v>Revitalizace horní části Vratislavova náměstí v Novém Městě na Moravě</v>
      </c>
      <c r="F45" s="212"/>
      <c r="G45" s="212"/>
      <c r="H45" s="212"/>
      <c r="J45" s="24"/>
      <c r="K45" s="27"/>
    </row>
    <row r="46" spans="2:11" s="6" customFormat="1" ht="15" customHeight="1">
      <c r="B46" s="23"/>
      <c r="C46" s="19" t="s">
        <v>108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20" t="str">
        <f>$E$9</f>
        <v>SO 403 - Přeložka parkovacích hodin</v>
      </c>
      <c r="F47" s="212"/>
      <c r="G47" s="212"/>
      <c r="H47" s="21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 </v>
      </c>
      <c r="G49" s="24"/>
      <c r="H49" s="24"/>
      <c r="I49" s="88" t="s">
        <v>23</v>
      </c>
      <c r="J49" s="52" t="str">
        <f>IF($J$12="","",$J$12)</f>
        <v>06.03.2014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Město Nové Město na Moravě</v>
      </c>
      <c r="G51" s="24"/>
      <c r="H51" s="24"/>
      <c r="I51" s="88" t="s">
        <v>34</v>
      </c>
      <c r="J51" s="17" t="str">
        <f>$E$21</f>
        <v>Ing. Šárka Vrbová</v>
      </c>
      <c r="K51" s="27"/>
    </row>
    <row r="52" spans="2:11" s="6" customFormat="1" ht="15" customHeight="1">
      <c r="B52" s="23"/>
      <c r="C52" s="19" t="s">
        <v>32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112</v>
      </c>
      <c r="D54" s="32"/>
      <c r="E54" s="32"/>
      <c r="F54" s="32"/>
      <c r="G54" s="32"/>
      <c r="H54" s="32"/>
      <c r="I54" s="106"/>
      <c r="J54" s="107" t="s">
        <v>113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114</v>
      </c>
      <c r="D56" s="24"/>
      <c r="E56" s="24"/>
      <c r="F56" s="24"/>
      <c r="G56" s="24"/>
      <c r="H56" s="24"/>
      <c r="J56" s="67">
        <f>ROUND($J$80,2)</f>
        <v>0</v>
      </c>
      <c r="K56" s="27"/>
      <c r="AU56" s="6" t="s">
        <v>115</v>
      </c>
    </row>
    <row r="57" spans="2:11" s="73" customFormat="1" ht="25.5" customHeight="1">
      <c r="B57" s="108"/>
      <c r="C57" s="109"/>
      <c r="D57" s="110" t="s">
        <v>192</v>
      </c>
      <c r="E57" s="110"/>
      <c r="F57" s="110"/>
      <c r="G57" s="110"/>
      <c r="H57" s="110"/>
      <c r="I57" s="111"/>
      <c r="J57" s="112">
        <f>ROUND($J$81,2)</f>
        <v>0</v>
      </c>
      <c r="K57" s="113"/>
    </row>
    <row r="58" spans="2:11" s="73" customFormat="1" ht="25.5" customHeight="1">
      <c r="B58" s="108"/>
      <c r="C58" s="109"/>
      <c r="D58" s="110" t="s">
        <v>717</v>
      </c>
      <c r="E58" s="110"/>
      <c r="F58" s="110"/>
      <c r="G58" s="110"/>
      <c r="H58" s="110"/>
      <c r="I58" s="111"/>
      <c r="J58" s="112">
        <f>ROUND($J$82,2)</f>
        <v>0</v>
      </c>
      <c r="K58" s="113"/>
    </row>
    <row r="59" spans="2:11" s="114" customFormat="1" ht="21" customHeight="1">
      <c r="B59" s="115"/>
      <c r="C59" s="116"/>
      <c r="D59" s="117" t="s">
        <v>967</v>
      </c>
      <c r="E59" s="117"/>
      <c r="F59" s="117"/>
      <c r="G59" s="117"/>
      <c r="H59" s="117"/>
      <c r="I59" s="118"/>
      <c r="J59" s="119">
        <f>ROUND($J$83,2)</f>
        <v>0</v>
      </c>
      <c r="K59" s="120"/>
    </row>
    <row r="60" spans="2:11" s="114" customFormat="1" ht="21" customHeight="1">
      <c r="B60" s="115"/>
      <c r="C60" s="116"/>
      <c r="D60" s="117" t="s">
        <v>718</v>
      </c>
      <c r="E60" s="117"/>
      <c r="F60" s="117"/>
      <c r="G60" s="117"/>
      <c r="H60" s="117"/>
      <c r="I60" s="118"/>
      <c r="J60" s="119">
        <f>ROUND($J$90,2)</f>
        <v>0</v>
      </c>
      <c r="K60" s="120"/>
    </row>
    <row r="61" spans="2:11" s="6" customFormat="1" ht="22.5" customHeight="1">
      <c r="B61" s="23"/>
      <c r="C61" s="24"/>
      <c r="D61" s="24"/>
      <c r="E61" s="24"/>
      <c r="F61" s="24"/>
      <c r="G61" s="24"/>
      <c r="H61" s="24"/>
      <c r="J61" s="24"/>
      <c r="K61" s="27"/>
    </row>
    <row r="62" spans="2:11" s="6" customFormat="1" ht="7.5" customHeight="1">
      <c r="B62" s="38"/>
      <c r="C62" s="39"/>
      <c r="D62" s="39"/>
      <c r="E62" s="39"/>
      <c r="F62" s="39"/>
      <c r="G62" s="39"/>
      <c r="H62" s="39"/>
      <c r="I62" s="101"/>
      <c r="J62" s="39"/>
      <c r="K62" s="40"/>
    </row>
    <row r="66" spans="2:12" s="6" customFormat="1" ht="7.5" customHeight="1">
      <c r="B66" s="41"/>
      <c r="C66" s="42"/>
      <c r="D66" s="42"/>
      <c r="E66" s="42"/>
      <c r="F66" s="42"/>
      <c r="G66" s="42"/>
      <c r="H66" s="42"/>
      <c r="I66" s="103"/>
      <c r="J66" s="42"/>
      <c r="K66" s="42"/>
      <c r="L66" s="43"/>
    </row>
    <row r="67" spans="2:12" s="6" customFormat="1" ht="37.5" customHeight="1">
      <c r="B67" s="23"/>
      <c r="C67" s="12" t="s">
        <v>119</v>
      </c>
      <c r="D67" s="24"/>
      <c r="E67" s="24"/>
      <c r="F67" s="24"/>
      <c r="G67" s="24"/>
      <c r="H67" s="24"/>
      <c r="J67" s="24"/>
      <c r="K67" s="24"/>
      <c r="L67" s="43"/>
    </row>
    <row r="68" spans="2:12" s="6" customFormat="1" ht="7.5" customHeight="1">
      <c r="B68" s="23"/>
      <c r="C68" s="24"/>
      <c r="D68" s="24"/>
      <c r="E68" s="24"/>
      <c r="F68" s="24"/>
      <c r="G68" s="24"/>
      <c r="H68" s="24"/>
      <c r="J68" s="24"/>
      <c r="K68" s="24"/>
      <c r="L68" s="43"/>
    </row>
    <row r="69" spans="2:12" s="6" customFormat="1" ht="15" customHeight="1">
      <c r="B69" s="23"/>
      <c r="C69" s="19" t="s">
        <v>15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16.5" customHeight="1">
      <c r="B70" s="23"/>
      <c r="C70" s="24"/>
      <c r="D70" s="24"/>
      <c r="E70" s="237" t="str">
        <f>$E$7</f>
        <v>Revitalizace horní části Vratislavova náměstí v Novém Městě na Moravě</v>
      </c>
      <c r="F70" s="212"/>
      <c r="G70" s="212"/>
      <c r="H70" s="212"/>
      <c r="J70" s="24"/>
      <c r="K70" s="24"/>
      <c r="L70" s="43"/>
    </row>
    <row r="71" spans="2:12" s="6" customFormat="1" ht="15" customHeight="1">
      <c r="B71" s="23"/>
      <c r="C71" s="19" t="s">
        <v>108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9.5" customHeight="1">
      <c r="B72" s="23"/>
      <c r="C72" s="24"/>
      <c r="D72" s="24"/>
      <c r="E72" s="220" t="str">
        <f>$E$9</f>
        <v>SO 403 - Přeložka parkovacích hodin</v>
      </c>
      <c r="F72" s="212"/>
      <c r="G72" s="212"/>
      <c r="H72" s="212"/>
      <c r="J72" s="24"/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8.75" customHeight="1">
      <c r="B74" s="23"/>
      <c r="C74" s="19" t="s">
        <v>21</v>
      </c>
      <c r="D74" s="24"/>
      <c r="E74" s="24"/>
      <c r="F74" s="17" t="str">
        <f>$F$12</f>
        <v> </v>
      </c>
      <c r="G74" s="24"/>
      <c r="H74" s="24"/>
      <c r="I74" s="88" t="s">
        <v>23</v>
      </c>
      <c r="J74" s="52" t="str">
        <f>IF($J$12="","",$J$12)</f>
        <v>06.03.2014</v>
      </c>
      <c r="K74" s="24"/>
      <c r="L74" s="43"/>
    </row>
    <row r="75" spans="2:12" s="6" customFormat="1" ht="7.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12" s="6" customFormat="1" ht="15.75" customHeight="1">
      <c r="B76" s="23"/>
      <c r="C76" s="19" t="s">
        <v>27</v>
      </c>
      <c r="D76" s="24"/>
      <c r="E76" s="24"/>
      <c r="F76" s="17" t="str">
        <f>$E$15</f>
        <v>Město Nové Město na Moravě</v>
      </c>
      <c r="G76" s="24"/>
      <c r="H76" s="24"/>
      <c r="I76" s="88" t="s">
        <v>34</v>
      </c>
      <c r="J76" s="17" t="str">
        <f>$E$21</f>
        <v>Ing. Šárka Vrbová</v>
      </c>
      <c r="K76" s="24"/>
      <c r="L76" s="43"/>
    </row>
    <row r="77" spans="2:12" s="6" customFormat="1" ht="15" customHeight="1">
      <c r="B77" s="23"/>
      <c r="C77" s="19" t="s">
        <v>32</v>
      </c>
      <c r="D77" s="24"/>
      <c r="E77" s="24"/>
      <c r="F77" s="17">
        <f>IF($E$18="","",$E$18)</f>
      </c>
      <c r="G77" s="24"/>
      <c r="H77" s="24"/>
      <c r="J77" s="24"/>
      <c r="K77" s="24"/>
      <c r="L77" s="43"/>
    </row>
    <row r="78" spans="2:12" s="6" customFormat="1" ht="11.2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20" s="121" customFormat="1" ht="30" customHeight="1">
      <c r="B79" s="122"/>
      <c r="C79" s="123" t="s">
        <v>120</v>
      </c>
      <c r="D79" s="124" t="s">
        <v>58</v>
      </c>
      <c r="E79" s="124" t="s">
        <v>54</v>
      </c>
      <c r="F79" s="124" t="s">
        <v>121</v>
      </c>
      <c r="G79" s="124" t="s">
        <v>122</v>
      </c>
      <c r="H79" s="124" t="s">
        <v>123</v>
      </c>
      <c r="I79" s="125" t="s">
        <v>124</v>
      </c>
      <c r="J79" s="124" t="s">
        <v>125</v>
      </c>
      <c r="K79" s="126" t="s">
        <v>126</v>
      </c>
      <c r="L79" s="127"/>
      <c r="M79" s="59" t="s">
        <v>127</v>
      </c>
      <c r="N79" s="60" t="s">
        <v>43</v>
      </c>
      <c r="O79" s="60" t="s">
        <v>128</v>
      </c>
      <c r="P79" s="60" t="s">
        <v>129</v>
      </c>
      <c r="Q79" s="60" t="s">
        <v>130</v>
      </c>
      <c r="R79" s="60" t="s">
        <v>131</v>
      </c>
      <c r="S79" s="60" t="s">
        <v>132</v>
      </c>
      <c r="T79" s="61" t="s">
        <v>133</v>
      </c>
    </row>
    <row r="80" spans="2:63" s="6" customFormat="1" ht="30" customHeight="1">
      <c r="B80" s="23"/>
      <c r="C80" s="66" t="s">
        <v>114</v>
      </c>
      <c r="D80" s="24"/>
      <c r="E80" s="24"/>
      <c r="F80" s="24"/>
      <c r="G80" s="24"/>
      <c r="H80" s="24"/>
      <c r="J80" s="128">
        <f>$BK$80</f>
        <v>0</v>
      </c>
      <c r="K80" s="24"/>
      <c r="L80" s="43"/>
      <c r="M80" s="63"/>
      <c r="N80" s="64"/>
      <c r="O80" s="64"/>
      <c r="P80" s="129">
        <f>$P$81+$P$82</f>
        <v>0</v>
      </c>
      <c r="Q80" s="64"/>
      <c r="R80" s="129">
        <f>$R$81+$R$82</f>
        <v>2.05963592</v>
      </c>
      <c r="S80" s="64"/>
      <c r="T80" s="130">
        <f>$T$81+$T$82</f>
        <v>0</v>
      </c>
      <c r="AT80" s="6" t="s">
        <v>72</v>
      </c>
      <c r="AU80" s="6" t="s">
        <v>115</v>
      </c>
      <c r="BK80" s="131">
        <f>$BK$81+$BK$82</f>
        <v>0</v>
      </c>
    </row>
    <row r="81" spans="2:63" s="132" customFormat="1" ht="37.5" customHeight="1">
      <c r="B81" s="133"/>
      <c r="C81" s="134"/>
      <c r="D81" s="134" t="s">
        <v>72</v>
      </c>
      <c r="E81" s="135" t="s">
        <v>200</v>
      </c>
      <c r="F81" s="135" t="s">
        <v>201</v>
      </c>
      <c r="G81" s="134"/>
      <c r="H81" s="134"/>
      <c r="J81" s="136">
        <f>$BK$81</f>
        <v>0</v>
      </c>
      <c r="K81" s="134"/>
      <c r="L81" s="137"/>
      <c r="M81" s="138"/>
      <c r="N81" s="134"/>
      <c r="O81" s="134"/>
      <c r="P81" s="139">
        <v>0</v>
      </c>
      <c r="Q81" s="134"/>
      <c r="R81" s="139">
        <v>0</v>
      </c>
      <c r="S81" s="134"/>
      <c r="T81" s="140">
        <v>0</v>
      </c>
      <c r="AR81" s="141" t="s">
        <v>20</v>
      </c>
      <c r="AT81" s="141" t="s">
        <v>72</v>
      </c>
      <c r="AU81" s="141" t="s">
        <v>73</v>
      </c>
      <c r="AY81" s="141" t="s">
        <v>137</v>
      </c>
      <c r="BK81" s="142">
        <v>0</v>
      </c>
    </row>
    <row r="82" spans="2:63" s="132" customFormat="1" ht="25.5" customHeight="1">
      <c r="B82" s="133"/>
      <c r="C82" s="134"/>
      <c r="D82" s="134" t="s">
        <v>72</v>
      </c>
      <c r="E82" s="135" t="s">
        <v>295</v>
      </c>
      <c r="F82" s="135" t="s">
        <v>814</v>
      </c>
      <c r="G82" s="134"/>
      <c r="H82" s="134"/>
      <c r="J82" s="136">
        <f>$BK$82</f>
        <v>0</v>
      </c>
      <c r="K82" s="134"/>
      <c r="L82" s="137"/>
      <c r="M82" s="138"/>
      <c r="N82" s="134"/>
      <c r="O82" s="134"/>
      <c r="P82" s="139">
        <f>$P$83+$P$90</f>
        <v>0</v>
      </c>
      <c r="Q82" s="134"/>
      <c r="R82" s="139">
        <f>$R$83+$R$90</f>
        <v>2.05963592</v>
      </c>
      <c r="S82" s="134"/>
      <c r="T82" s="140">
        <f>$T$83+$T$90</f>
        <v>0</v>
      </c>
      <c r="AR82" s="141" t="s">
        <v>156</v>
      </c>
      <c r="AT82" s="141" t="s">
        <v>72</v>
      </c>
      <c r="AU82" s="141" t="s">
        <v>73</v>
      </c>
      <c r="AY82" s="141" t="s">
        <v>137</v>
      </c>
      <c r="BK82" s="142">
        <f>$BK$83+$BK$90</f>
        <v>0</v>
      </c>
    </row>
    <row r="83" spans="2:63" s="132" customFormat="1" ht="21" customHeight="1">
      <c r="B83" s="133"/>
      <c r="C83" s="134"/>
      <c r="D83" s="134" t="s">
        <v>72</v>
      </c>
      <c r="E83" s="143" t="s">
        <v>968</v>
      </c>
      <c r="F83" s="143" t="s">
        <v>969</v>
      </c>
      <c r="G83" s="134"/>
      <c r="H83" s="134"/>
      <c r="J83" s="144">
        <f>$BK$83</f>
        <v>0</v>
      </c>
      <c r="K83" s="134"/>
      <c r="L83" s="137"/>
      <c r="M83" s="138"/>
      <c r="N83" s="134"/>
      <c r="O83" s="134"/>
      <c r="P83" s="139">
        <f>SUM($P$84:$P$89)</f>
        <v>0</v>
      </c>
      <c r="Q83" s="134"/>
      <c r="R83" s="139">
        <f>SUM($R$84:$R$89)</f>
        <v>0.00455</v>
      </c>
      <c r="S83" s="134"/>
      <c r="T83" s="140">
        <f>SUM($T$84:$T$89)</f>
        <v>0</v>
      </c>
      <c r="AR83" s="141" t="s">
        <v>156</v>
      </c>
      <c r="AT83" s="141" t="s">
        <v>72</v>
      </c>
      <c r="AU83" s="141" t="s">
        <v>20</v>
      </c>
      <c r="AY83" s="141" t="s">
        <v>137</v>
      </c>
      <c r="BK83" s="142">
        <f>SUM($BK$84:$BK$89)</f>
        <v>0</v>
      </c>
    </row>
    <row r="84" spans="2:65" s="6" customFormat="1" ht="15.75" customHeight="1">
      <c r="B84" s="23"/>
      <c r="C84" s="145" t="s">
        <v>20</v>
      </c>
      <c r="D84" s="145" t="s">
        <v>140</v>
      </c>
      <c r="E84" s="146" t="s">
        <v>970</v>
      </c>
      <c r="F84" s="147" t="s">
        <v>971</v>
      </c>
      <c r="G84" s="148" t="s">
        <v>234</v>
      </c>
      <c r="H84" s="149">
        <v>9</v>
      </c>
      <c r="I84" s="150"/>
      <c r="J84" s="151">
        <f>ROUND($I$84*$H$84,2)</f>
        <v>0</v>
      </c>
      <c r="K84" s="147"/>
      <c r="L84" s="43"/>
      <c r="M84" s="152"/>
      <c r="N84" s="153" t="s">
        <v>44</v>
      </c>
      <c r="O84" s="24"/>
      <c r="P84" s="24"/>
      <c r="Q84" s="154">
        <v>2E-05</v>
      </c>
      <c r="R84" s="154">
        <f>$Q$84*$H$84</f>
        <v>0.00018</v>
      </c>
      <c r="S84" s="154">
        <v>0</v>
      </c>
      <c r="T84" s="155">
        <f>$S$84*$H$84</f>
        <v>0</v>
      </c>
      <c r="AR84" s="89" t="s">
        <v>819</v>
      </c>
      <c r="AT84" s="89" t="s">
        <v>140</v>
      </c>
      <c r="AU84" s="89" t="s">
        <v>81</v>
      </c>
      <c r="AY84" s="6" t="s">
        <v>137</v>
      </c>
      <c r="BE84" s="156">
        <f>IF($N$84="základní",$J$84,0)</f>
        <v>0</v>
      </c>
      <c r="BF84" s="156">
        <f>IF($N$84="snížená",$J$84,0)</f>
        <v>0</v>
      </c>
      <c r="BG84" s="156">
        <f>IF($N$84="zákl. přenesená",$J$84,0)</f>
        <v>0</v>
      </c>
      <c r="BH84" s="156">
        <f>IF($N$84="sníž. přenesená",$J$84,0)</f>
        <v>0</v>
      </c>
      <c r="BI84" s="156">
        <f>IF($N$84="nulová",$J$84,0)</f>
        <v>0</v>
      </c>
      <c r="BJ84" s="89" t="s">
        <v>20</v>
      </c>
      <c r="BK84" s="156">
        <f>ROUND($I$84*$H$84,2)</f>
        <v>0</v>
      </c>
      <c r="BL84" s="89" t="s">
        <v>819</v>
      </c>
      <c r="BM84" s="89" t="s">
        <v>972</v>
      </c>
    </row>
    <row r="85" spans="2:51" s="6" customFormat="1" ht="15.75" customHeight="1">
      <c r="B85" s="159"/>
      <c r="C85" s="160"/>
      <c r="D85" s="157" t="s">
        <v>149</v>
      </c>
      <c r="E85" s="162"/>
      <c r="F85" s="162" t="s">
        <v>973</v>
      </c>
      <c r="G85" s="160"/>
      <c r="H85" s="163">
        <v>9</v>
      </c>
      <c r="J85" s="160"/>
      <c r="K85" s="160"/>
      <c r="L85" s="164"/>
      <c r="M85" s="165"/>
      <c r="N85" s="160"/>
      <c r="O85" s="160"/>
      <c r="P85" s="160"/>
      <c r="Q85" s="160"/>
      <c r="R85" s="160"/>
      <c r="S85" s="160"/>
      <c r="T85" s="166"/>
      <c r="AT85" s="167" t="s">
        <v>149</v>
      </c>
      <c r="AU85" s="167" t="s">
        <v>81</v>
      </c>
      <c r="AV85" s="167" t="s">
        <v>81</v>
      </c>
      <c r="AW85" s="167" t="s">
        <v>115</v>
      </c>
      <c r="AX85" s="167" t="s">
        <v>20</v>
      </c>
      <c r="AY85" s="167" t="s">
        <v>137</v>
      </c>
    </row>
    <row r="86" spans="2:65" s="6" customFormat="1" ht="15.75" customHeight="1">
      <c r="B86" s="23"/>
      <c r="C86" s="145" t="s">
        <v>81</v>
      </c>
      <c r="D86" s="145" t="s">
        <v>140</v>
      </c>
      <c r="E86" s="146" t="s">
        <v>974</v>
      </c>
      <c r="F86" s="147" t="s">
        <v>975</v>
      </c>
      <c r="G86" s="148" t="s">
        <v>359</v>
      </c>
      <c r="H86" s="149">
        <v>1</v>
      </c>
      <c r="I86" s="150"/>
      <c r="J86" s="151">
        <f>ROUND($I$86*$H$86,2)</f>
        <v>0</v>
      </c>
      <c r="K86" s="147"/>
      <c r="L86" s="43"/>
      <c r="M86" s="152"/>
      <c r="N86" s="153" t="s">
        <v>44</v>
      </c>
      <c r="O86" s="24"/>
      <c r="P86" s="24"/>
      <c r="Q86" s="154">
        <v>0.00178</v>
      </c>
      <c r="R86" s="154">
        <f>$Q$86*$H$86</f>
        <v>0.00178</v>
      </c>
      <c r="S86" s="154">
        <v>0</v>
      </c>
      <c r="T86" s="155">
        <f>$S$86*$H$86</f>
        <v>0</v>
      </c>
      <c r="AR86" s="89" t="s">
        <v>819</v>
      </c>
      <c r="AT86" s="89" t="s">
        <v>140</v>
      </c>
      <c r="AU86" s="89" t="s">
        <v>81</v>
      </c>
      <c r="AY86" s="6" t="s">
        <v>137</v>
      </c>
      <c r="BE86" s="156">
        <f>IF($N$86="základní",$J$86,0)</f>
        <v>0</v>
      </c>
      <c r="BF86" s="156">
        <f>IF($N$86="snížená",$J$86,0)</f>
        <v>0</v>
      </c>
      <c r="BG86" s="156">
        <f>IF($N$86="zákl. přenesená",$J$86,0)</f>
        <v>0</v>
      </c>
      <c r="BH86" s="156">
        <f>IF($N$86="sníž. přenesená",$J$86,0)</f>
        <v>0</v>
      </c>
      <c r="BI86" s="156">
        <f>IF($N$86="nulová",$J$86,0)</f>
        <v>0</v>
      </c>
      <c r="BJ86" s="89" t="s">
        <v>20</v>
      </c>
      <c r="BK86" s="156">
        <f>ROUND($I$86*$H$86,2)</f>
        <v>0</v>
      </c>
      <c r="BL86" s="89" t="s">
        <v>819</v>
      </c>
      <c r="BM86" s="89" t="s">
        <v>976</v>
      </c>
    </row>
    <row r="87" spans="2:51" s="6" customFormat="1" ht="15.75" customHeight="1">
      <c r="B87" s="159"/>
      <c r="C87" s="160"/>
      <c r="D87" s="157" t="s">
        <v>149</v>
      </c>
      <c r="E87" s="162"/>
      <c r="F87" s="162" t="s">
        <v>977</v>
      </c>
      <c r="G87" s="160"/>
      <c r="H87" s="163">
        <v>1</v>
      </c>
      <c r="J87" s="160"/>
      <c r="K87" s="160"/>
      <c r="L87" s="164"/>
      <c r="M87" s="165"/>
      <c r="N87" s="160"/>
      <c r="O87" s="160"/>
      <c r="P87" s="160"/>
      <c r="Q87" s="160"/>
      <c r="R87" s="160"/>
      <c r="S87" s="160"/>
      <c r="T87" s="166"/>
      <c r="AT87" s="167" t="s">
        <v>149</v>
      </c>
      <c r="AU87" s="167" t="s">
        <v>81</v>
      </c>
      <c r="AV87" s="167" t="s">
        <v>81</v>
      </c>
      <c r="AW87" s="167" t="s">
        <v>115</v>
      </c>
      <c r="AX87" s="167" t="s">
        <v>20</v>
      </c>
      <c r="AY87" s="167" t="s">
        <v>137</v>
      </c>
    </row>
    <row r="88" spans="2:65" s="6" customFormat="1" ht="15.75" customHeight="1">
      <c r="B88" s="23"/>
      <c r="C88" s="145" t="s">
        <v>156</v>
      </c>
      <c r="D88" s="145" t="s">
        <v>140</v>
      </c>
      <c r="E88" s="146" t="s">
        <v>978</v>
      </c>
      <c r="F88" s="147" t="s">
        <v>979</v>
      </c>
      <c r="G88" s="148" t="s">
        <v>359</v>
      </c>
      <c r="H88" s="149">
        <v>1</v>
      </c>
      <c r="I88" s="150"/>
      <c r="J88" s="151">
        <f>ROUND($I$88*$H$88,2)</f>
        <v>0</v>
      </c>
      <c r="K88" s="147"/>
      <c r="L88" s="43"/>
      <c r="M88" s="152"/>
      <c r="N88" s="153" t="s">
        <v>44</v>
      </c>
      <c r="O88" s="24"/>
      <c r="P88" s="24"/>
      <c r="Q88" s="154">
        <v>0.00247</v>
      </c>
      <c r="R88" s="154">
        <f>$Q$88*$H$88</f>
        <v>0.00247</v>
      </c>
      <c r="S88" s="154">
        <v>0</v>
      </c>
      <c r="T88" s="155">
        <f>$S$88*$H$88</f>
        <v>0</v>
      </c>
      <c r="AR88" s="89" t="s">
        <v>819</v>
      </c>
      <c r="AT88" s="89" t="s">
        <v>140</v>
      </c>
      <c r="AU88" s="89" t="s">
        <v>81</v>
      </c>
      <c r="AY88" s="6" t="s">
        <v>137</v>
      </c>
      <c r="BE88" s="156">
        <f>IF($N$88="základní",$J$88,0)</f>
        <v>0</v>
      </c>
      <c r="BF88" s="156">
        <f>IF($N$88="snížená",$J$88,0)</f>
        <v>0</v>
      </c>
      <c r="BG88" s="156">
        <f>IF($N$88="zákl. přenesená",$J$88,0)</f>
        <v>0</v>
      </c>
      <c r="BH88" s="156">
        <f>IF($N$88="sníž. přenesená",$J$88,0)</f>
        <v>0</v>
      </c>
      <c r="BI88" s="156">
        <f>IF($N$88="nulová",$J$88,0)</f>
        <v>0</v>
      </c>
      <c r="BJ88" s="89" t="s">
        <v>20</v>
      </c>
      <c r="BK88" s="156">
        <f>ROUND($I$88*$H$88,2)</f>
        <v>0</v>
      </c>
      <c r="BL88" s="89" t="s">
        <v>819</v>
      </c>
      <c r="BM88" s="89" t="s">
        <v>980</v>
      </c>
    </row>
    <row r="89" spans="2:65" s="6" customFormat="1" ht="15.75" customHeight="1">
      <c r="B89" s="23"/>
      <c r="C89" s="148" t="s">
        <v>162</v>
      </c>
      <c r="D89" s="148" t="s">
        <v>140</v>
      </c>
      <c r="E89" s="146" t="s">
        <v>981</v>
      </c>
      <c r="F89" s="147" t="s">
        <v>982</v>
      </c>
      <c r="G89" s="148" t="s">
        <v>359</v>
      </c>
      <c r="H89" s="149">
        <v>1</v>
      </c>
      <c r="I89" s="150"/>
      <c r="J89" s="151">
        <f>ROUND($I$89*$H$89,2)</f>
        <v>0</v>
      </c>
      <c r="K89" s="147"/>
      <c r="L89" s="43"/>
      <c r="M89" s="152"/>
      <c r="N89" s="153" t="s">
        <v>44</v>
      </c>
      <c r="O89" s="24"/>
      <c r="P89" s="24"/>
      <c r="Q89" s="154">
        <v>0.00012</v>
      </c>
      <c r="R89" s="154">
        <f>$Q$89*$H$89</f>
        <v>0.00012</v>
      </c>
      <c r="S89" s="154">
        <v>0</v>
      </c>
      <c r="T89" s="155">
        <f>$S$89*$H$89</f>
        <v>0</v>
      </c>
      <c r="AR89" s="89" t="s">
        <v>819</v>
      </c>
      <c r="AT89" s="89" t="s">
        <v>140</v>
      </c>
      <c r="AU89" s="89" t="s">
        <v>81</v>
      </c>
      <c r="AY89" s="89" t="s">
        <v>137</v>
      </c>
      <c r="BE89" s="156">
        <f>IF($N$89="základní",$J$89,0)</f>
        <v>0</v>
      </c>
      <c r="BF89" s="156">
        <f>IF($N$89="snížená",$J$89,0)</f>
        <v>0</v>
      </c>
      <c r="BG89" s="156">
        <f>IF($N$89="zákl. přenesená",$J$89,0)</f>
        <v>0</v>
      </c>
      <c r="BH89" s="156">
        <f>IF($N$89="sníž. přenesená",$J$89,0)</f>
        <v>0</v>
      </c>
      <c r="BI89" s="156">
        <f>IF($N$89="nulová",$J$89,0)</f>
        <v>0</v>
      </c>
      <c r="BJ89" s="89" t="s">
        <v>20</v>
      </c>
      <c r="BK89" s="156">
        <f>ROUND($I$89*$H$89,2)</f>
        <v>0</v>
      </c>
      <c r="BL89" s="89" t="s">
        <v>819</v>
      </c>
      <c r="BM89" s="89" t="s">
        <v>983</v>
      </c>
    </row>
    <row r="90" spans="2:63" s="132" customFormat="1" ht="30.75" customHeight="1">
      <c r="B90" s="133"/>
      <c r="C90" s="134"/>
      <c r="D90" s="134" t="s">
        <v>72</v>
      </c>
      <c r="E90" s="143" t="s">
        <v>815</v>
      </c>
      <c r="F90" s="143" t="s">
        <v>816</v>
      </c>
      <c r="G90" s="134"/>
      <c r="H90" s="134"/>
      <c r="J90" s="144">
        <f>$BK$90</f>
        <v>0</v>
      </c>
      <c r="K90" s="134"/>
      <c r="L90" s="137"/>
      <c r="M90" s="138"/>
      <c r="N90" s="134"/>
      <c r="O90" s="134"/>
      <c r="P90" s="139">
        <f>SUM($P$91:$P$107)</f>
        <v>0</v>
      </c>
      <c r="Q90" s="134"/>
      <c r="R90" s="139">
        <f>SUM($R$91:$R$107)</f>
        <v>2.05508592</v>
      </c>
      <c r="S90" s="134"/>
      <c r="T90" s="140">
        <f>SUM($T$91:$T$107)</f>
        <v>0</v>
      </c>
      <c r="AR90" s="141" t="s">
        <v>156</v>
      </c>
      <c r="AT90" s="141" t="s">
        <v>72</v>
      </c>
      <c r="AU90" s="141" t="s">
        <v>20</v>
      </c>
      <c r="AY90" s="141" t="s">
        <v>137</v>
      </c>
      <c r="BK90" s="142">
        <f>SUM($BK$91:$BK$107)</f>
        <v>0</v>
      </c>
    </row>
    <row r="91" spans="2:65" s="6" customFormat="1" ht="15.75" customHeight="1">
      <c r="B91" s="23"/>
      <c r="C91" s="148" t="s">
        <v>136</v>
      </c>
      <c r="D91" s="148" t="s">
        <v>140</v>
      </c>
      <c r="E91" s="146" t="s">
        <v>984</v>
      </c>
      <c r="F91" s="147" t="s">
        <v>985</v>
      </c>
      <c r="G91" s="148" t="s">
        <v>205</v>
      </c>
      <c r="H91" s="149">
        <v>5.5</v>
      </c>
      <c r="I91" s="150"/>
      <c r="J91" s="151">
        <f>ROUND($I$91*$H$91,2)</f>
        <v>0</v>
      </c>
      <c r="K91" s="147" t="s">
        <v>144</v>
      </c>
      <c r="L91" s="43"/>
      <c r="M91" s="152"/>
      <c r="N91" s="153" t="s">
        <v>44</v>
      </c>
      <c r="O91" s="24"/>
      <c r="P91" s="24"/>
      <c r="Q91" s="154">
        <v>0</v>
      </c>
      <c r="R91" s="154">
        <f>$Q$91*$H$91</f>
        <v>0</v>
      </c>
      <c r="S91" s="154">
        <v>0</v>
      </c>
      <c r="T91" s="155">
        <f>$S$91*$H$91</f>
        <v>0</v>
      </c>
      <c r="AR91" s="89" t="s">
        <v>819</v>
      </c>
      <c r="AT91" s="89" t="s">
        <v>140</v>
      </c>
      <c r="AU91" s="89" t="s">
        <v>81</v>
      </c>
      <c r="AY91" s="89" t="s">
        <v>137</v>
      </c>
      <c r="BE91" s="156">
        <f>IF($N$91="základní",$J$91,0)</f>
        <v>0</v>
      </c>
      <c r="BF91" s="156">
        <f>IF($N$91="snížená",$J$91,0)</f>
        <v>0</v>
      </c>
      <c r="BG91" s="156">
        <f>IF($N$91="zákl. přenesená",$J$91,0)</f>
        <v>0</v>
      </c>
      <c r="BH91" s="156">
        <f>IF($N$91="sníž. přenesená",$J$91,0)</f>
        <v>0</v>
      </c>
      <c r="BI91" s="156">
        <f>IF($N$91="nulová",$J$91,0)</f>
        <v>0</v>
      </c>
      <c r="BJ91" s="89" t="s">
        <v>20</v>
      </c>
      <c r="BK91" s="156">
        <f>ROUND($I$91*$H$91,2)</f>
        <v>0</v>
      </c>
      <c r="BL91" s="89" t="s">
        <v>819</v>
      </c>
      <c r="BM91" s="89" t="s">
        <v>986</v>
      </c>
    </row>
    <row r="92" spans="2:47" s="6" customFormat="1" ht="27" customHeight="1">
      <c r="B92" s="23"/>
      <c r="C92" s="24"/>
      <c r="D92" s="157" t="s">
        <v>147</v>
      </c>
      <c r="E92" s="24"/>
      <c r="F92" s="158" t="s">
        <v>987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147</v>
      </c>
      <c r="AU92" s="6" t="s">
        <v>81</v>
      </c>
    </row>
    <row r="93" spans="2:51" s="6" customFormat="1" ht="15.75" customHeight="1">
      <c r="B93" s="159"/>
      <c r="C93" s="160"/>
      <c r="D93" s="161" t="s">
        <v>149</v>
      </c>
      <c r="E93" s="160"/>
      <c r="F93" s="162" t="s">
        <v>988</v>
      </c>
      <c r="G93" s="160"/>
      <c r="H93" s="163">
        <v>5.5</v>
      </c>
      <c r="J93" s="160"/>
      <c r="K93" s="160"/>
      <c r="L93" s="164"/>
      <c r="M93" s="165"/>
      <c r="N93" s="160"/>
      <c r="O93" s="160"/>
      <c r="P93" s="160"/>
      <c r="Q93" s="160"/>
      <c r="R93" s="160"/>
      <c r="S93" s="160"/>
      <c r="T93" s="166"/>
      <c r="AT93" s="167" t="s">
        <v>149</v>
      </c>
      <c r="AU93" s="167" t="s">
        <v>81</v>
      </c>
      <c r="AV93" s="167" t="s">
        <v>81</v>
      </c>
      <c r="AW93" s="167" t="s">
        <v>115</v>
      </c>
      <c r="AX93" s="167" t="s">
        <v>20</v>
      </c>
      <c r="AY93" s="167" t="s">
        <v>137</v>
      </c>
    </row>
    <row r="94" spans="2:65" s="6" customFormat="1" ht="15.75" customHeight="1">
      <c r="B94" s="23"/>
      <c r="C94" s="145" t="s">
        <v>174</v>
      </c>
      <c r="D94" s="145" t="s">
        <v>140</v>
      </c>
      <c r="E94" s="146" t="s">
        <v>989</v>
      </c>
      <c r="F94" s="147" t="s">
        <v>990</v>
      </c>
      <c r="G94" s="148" t="s">
        <v>359</v>
      </c>
      <c r="H94" s="149">
        <v>1</v>
      </c>
      <c r="I94" s="150"/>
      <c r="J94" s="151">
        <f>ROUND($I$94*$H$94,2)</f>
        <v>0</v>
      </c>
      <c r="K94" s="147" t="s">
        <v>144</v>
      </c>
      <c r="L94" s="43"/>
      <c r="M94" s="152"/>
      <c r="N94" s="153" t="s">
        <v>44</v>
      </c>
      <c r="O94" s="24"/>
      <c r="P94" s="24"/>
      <c r="Q94" s="154">
        <v>0</v>
      </c>
      <c r="R94" s="154">
        <f>$Q$94*$H$94</f>
        <v>0</v>
      </c>
      <c r="S94" s="154">
        <v>0</v>
      </c>
      <c r="T94" s="155">
        <f>$S$94*$H$94</f>
        <v>0</v>
      </c>
      <c r="AR94" s="89" t="s">
        <v>819</v>
      </c>
      <c r="AT94" s="89" t="s">
        <v>140</v>
      </c>
      <c r="AU94" s="89" t="s">
        <v>81</v>
      </c>
      <c r="AY94" s="6" t="s">
        <v>137</v>
      </c>
      <c r="BE94" s="156">
        <f>IF($N$94="základní",$J$94,0)</f>
        <v>0</v>
      </c>
      <c r="BF94" s="156">
        <f>IF($N$94="snížená",$J$94,0)</f>
        <v>0</v>
      </c>
      <c r="BG94" s="156">
        <f>IF($N$94="zákl. přenesená",$J$94,0)</f>
        <v>0</v>
      </c>
      <c r="BH94" s="156">
        <f>IF($N$94="sníž. přenesená",$J$94,0)</f>
        <v>0</v>
      </c>
      <c r="BI94" s="156">
        <f>IF($N$94="nulová",$J$94,0)</f>
        <v>0</v>
      </c>
      <c r="BJ94" s="89" t="s">
        <v>20</v>
      </c>
      <c r="BK94" s="156">
        <f>ROUND($I$94*$H$94,2)</f>
        <v>0</v>
      </c>
      <c r="BL94" s="89" t="s">
        <v>819</v>
      </c>
      <c r="BM94" s="89" t="s">
        <v>991</v>
      </c>
    </row>
    <row r="95" spans="2:47" s="6" customFormat="1" ht="38.25" customHeight="1">
      <c r="B95" s="23"/>
      <c r="C95" s="24"/>
      <c r="D95" s="157" t="s">
        <v>147</v>
      </c>
      <c r="E95" s="24"/>
      <c r="F95" s="158" t="s">
        <v>992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147</v>
      </c>
      <c r="AU95" s="6" t="s">
        <v>81</v>
      </c>
    </row>
    <row r="96" spans="2:65" s="6" customFormat="1" ht="15.75" customHeight="1">
      <c r="B96" s="23"/>
      <c r="C96" s="145" t="s">
        <v>180</v>
      </c>
      <c r="D96" s="145" t="s">
        <v>140</v>
      </c>
      <c r="E96" s="146" t="s">
        <v>835</v>
      </c>
      <c r="F96" s="147" t="s">
        <v>993</v>
      </c>
      <c r="G96" s="148" t="s">
        <v>248</v>
      </c>
      <c r="H96" s="149">
        <v>0.288</v>
      </c>
      <c r="I96" s="150"/>
      <c r="J96" s="151">
        <f>ROUND($I$96*$H$96,2)</f>
        <v>0</v>
      </c>
      <c r="K96" s="147" t="s">
        <v>144</v>
      </c>
      <c r="L96" s="43"/>
      <c r="M96" s="152"/>
      <c r="N96" s="153" t="s">
        <v>44</v>
      </c>
      <c r="O96" s="24"/>
      <c r="P96" s="24"/>
      <c r="Q96" s="154">
        <v>2.25634</v>
      </c>
      <c r="R96" s="154">
        <f>$Q$96*$H$96</f>
        <v>0.64982592</v>
      </c>
      <c r="S96" s="154">
        <v>0</v>
      </c>
      <c r="T96" s="155">
        <f>$S$96*$H$96</f>
        <v>0</v>
      </c>
      <c r="AR96" s="89" t="s">
        <v>819</v>
      </c>
      <c r="AT96" s="89" t="s">
        <v>140</v>
      </c>
      <c r="AU96" s="89" t="s">
        <v>81</v>
      </c>
      <c r="AY96" s="6" t="s">
        <v>137</v>
      </c>
      <c r="BE96" s="156">
        <f>IF($N$96="základní",$J$96,0)</f>
        <v>0</v>
      </c>
      <c r="BF96" s="156">
        <f>IF($N$96="snížená",$J$96,0)</f>
        <v>0</v>
      </c>
      <c r="BG96" s="156">
        <f>IF($N$96="zákl. přenesená",$J$96,0)</f>
        <v>0</v>
      </c>
      <c r="BH96" s="156">
        <f>IF($N$96="sníž. přenesená",$J$96,0)</f>
        <v>0</v>
      </c>
      <c r="BI96" s="156">
        <f>IF($N$96="nulová",$J$96,0)</f>
        <v>0</v>
      </c>
      <c r="BJ96" s="89" t="s">
        <v>20</v>
      </c>
      <c r="BK96" s="156">
        <f>ROUND($I$96*$H$96,2)</f>
        <v>0</v>
      </c>
      <c r="BL96" s="89" t="s">
        <v>819</v>
      </c>
      <c r="BM96" s="89" t="s">
        <v>994</v>
      </c>
    </row>
    <row r="97" spans="2:47" s="6" customFormat="1" ht="16.5" customHeight="1">
      <c r="B97" s="23"/>
      <c r="C97" s="24"/>
      <c r="D97" s="157" t="s">
        <v>147</v>
      </c>
      <c r="E97" s="24"/>
      <c r="F97" s="158" t="s">
        <v>838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147</v>
      </c>
      <c r="AU97" s="6" t="s">
        <v>81</v>
      </c>
    </row>
    <row r="98" spans="2:51" s="6" customFormat="1" ht="15.75" customHeight="1">
      <c r="B98" s="171"/>
      <c r="C98" s="172"/>
      <c r="D98" s="161" t="s">
        <v>149</v>
      </c>
      <c r="E98" s="172"/>
      <c r="F98" s="173" t="s">
        <v>995</v>
      </c>
      <c r="G98" s="172"/>
      <c r="H98" s="172"/>
      <c r="J98" s="172"/>
      <c r="K98" s="172"/>
      <c r="L98" s="174"/>
      <c r="M98" s="175"/>
      <c r="N98" s="172"/>
      <c r="O98" s="172"/>
      <c r="P98" s="172"/>
      <c r="Q98" s="172"/>
      <c r="R98" s="172"/>
      <c r="S98" s="172"/>
      <c r="T98" s="176"/>
      <c r="AT98" s="177" t="s">
        <v>149</v>
      </c>
      <c r="AU98" s="177" t="s">
        <v>81</v>
      </c>
      <c r="AV98" s="177" t="s">
        <v>20</v>
      </c>
      <c r="AW98" s="177" t="s">
        <v>115</v>
      </c>
      <c r="AX98" s="177" t="s">
        <v>73</v>
      </c>
      <c r="AY98" s="177" t="s">
        <v>137</v>
      </c>
    </row>
    <row r="99" spans="2:51" s="6" customFormat="1" ht="15.75" customHeight="1">
      <c r="B99" s="159"/>
      <c r="C99" s="160"/>
      <c r="D99" s="161" t="s">
        <v>149</v>
      </c>
      <c r="E99" s="160"/>
      <c r="F99" s="162" t="s">
        <v>996</v>
      </c>
      <c r="G99" s="160"/>
      <c r="H99" s="163">
        <v>0.288</v>
      </c>
      <c r="J99" s="160"/>
      <c r="K99" s="160"/>
      <c r="L99" s="164"/>
      <c r="M99" s="165"/>
      <c r="N99" s="160"/>
      <c r="O99" s="160"/>
      <c r="P99" s="160"/>
      <c r="Q99" s="160"/>
      <c r="R99" s="160"/>
      <c r="S99" s="160"/>
      <c r="T99" s="166"/>
      <c r="AT99" s="167" t="s">
        <v>149</v>
      </c>
      <c r="AU99" s="167" t="s">
        <v>81</v>
      </c>
      <c r="AV99" s="167" t="s">
        <v>81</v>
      </c>
      <c r="AW99" s="167" t="s">
        <v>115</v>
      </c>
      <c r="AX99" s="167" t="s">
        <v>20</v>
      </c>
      <c r="AY99" s="167" t="s">
        <v>137</v>
      </c>
    </row>
    <row r="100" spans="2:65" s="6" customFormat="1" ht="15.75" customHeight="1">
      <c r="B100" s="23"/>
      <c r="C100" s="145" t="s">
        <v>185</v>
      </c>
      <c r="D100" s="145" t="s">
        <v>140</v>
      </c>
      <c r="E100" s="146" t="s">
        <v>997</v>
      </c>
      <c r="F100" s="147" t="s">
        <v>998</v>
      </c>
      <c r="G100" s="148" t="s">
        <v>234</v>
      </c>
      <c r="H100" s="149">
        <v>9</v>
      </c>
      <c r="I100" s="150"/>
      <c r="J100" s="151">
        <f>ROUND($I$100*$H$100,2)</f>
        <v>0</v>
      </c>
      <c r="K100" s="147" t="s">
        <v>144</v>
      </c>
      <c r="L100" s="43"/>
      <c r="M100" s="152"/>
      <c r="N100" s="153" t="s">
        <v>44</v>
      </c>
      <c r="O100" s="24"/>
      <c r="P100" s="24"/>
      <c r="Q100" s="154">
        <v>0</v>
      </c>
      <c r="R100" s="154">
        <f>$Q$100*$H$100</f>
        <v>0</v>
      </c>
      <c r="S100" s="154">
        <v>0</v>
      </c>
      <c r="T100" s="155">
        <f>$S$100*$H$100</f>
        <v>0</v>
      </c>
      <c r="AR100" s="89" t="s">
        <v>819</v>
      </c>
      <c r="AT100" s="89" t="s">
        <v>140</v>
      </c>
      <c r="AU100" s="89" t="s">
        <v>81</v>
      </c>
      <c r="AY100" s="6" t="s">
        <v>137</v>
      </c>
      <c r="BE100" s="156">
        <f>IF($N$100="základní",$J$100,0)</f>
        <v>0</v>
      </c>
      <c r="BF100" s="156">
        <f>IF($N$100="snížená",$J$100,0)</f>
        <v>0</v>
      </c>
      <c r="BG100" s="156">
        <f>IF($N$100="zákl. přenesená",$J$100,0)</f>
        <v>0</v>
      </c>
      <c r="BH100" s="156">
        <f>IF($N$100="sníž. přenesená",$J$100,0)</f>
        <v>0</v>
      </c>
      <c r="BI100" s="156">
        <f>IF($N$100="nulová",$J$100,0)</f>
        <v>0</v>
      </c>
      <c r="BJ100" s="89" t="s">
        <v>20</v>
      </c>
      <c r="BK100" s="156">
        <f>ROUND($I$100*$H$100,2)</f>
        <v>0</v>
      </c>
      <c r="BL100" s="89" t="s">
        <v>819</v>
      </c>
      <c r="BM100" s="89" t="s">
        <v>999</v>
      </c>
    </row>
    <row r="101" spans="2:47" s="6" customFormat="1" ht="27" customHeight="1">
      <c r="B101" s="23"/>
      <c r="C101" s="24"/>
      <c r="D101" s="157" t="s">
        <v>147</v>
      </c>
      <c r="E101" s="24"/>
      <c r="F101" s="158" t="s">
        <v>1000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147</v>
      </c>
      <c r="AU101" s="6" t="s">
        <v>81</v>
      </c>
    </row>
    <row r="102" spans="2:65" s="6" customFormat="1" ht="15.75" customHeight="1">
      <c r="B102" s="23"/>
      <c r="C102" s="145" t="s">
        <v>252</v>
      </c>
      <c r="D102" s="145" t="s">
        <v>140</v>
      </c>
      <c r="E102" s="146" t="s">
        <v>1001</v>
      </c>
      <c r="F102" s="147" t="s">
        <v>1002</v>
      </c>
      <c r="G102" s="148" t="s">
        <v>234</v>
      </c>
      <c r="H102" s="149">
        <v>9</v>
      </c>
      <c r="I102" s="150"/>
      <c r="J102" s="151">
        <f>ROUND($I$102*$H$102,2)</f>
        <v>0</v>
      </c>
      <c r="K102" s="147" t="s">
        <v>144</v>
      </c>
      <c r="L102" s="43"/>
      <c r="M102" s="152"/>
      <c r="N102" s="153" t="s">
        <v>44</v>
      </c>
      <c r="O102" s="24"/>
      <c r="P102" s="24"/>
      <c r="Q102" s="154">
        <v>0.15614</v>
      </c>
      <c r="R102" s="154">
        <f>$Q$102*$H$102</f>
        <v>1.40526</v>
      </c>
      <c r="S102" s="154">
        <v>0</v>
      </c>
      <c r="T102" s="155">
        <f>$S$102*$H$102</f>
        <v>0</v>
      </c>
      <c r="AR102" s="89" t="s">
        <v>819</v>
      </c>
      <c r="AT102" s="89" t="s">
        <v>140</v>
      </c>
      <c r="AU102" s="89" t="s">
        <v>81</v>
      </c>
      <c r="AY102" s="6" t="s">
        <v>137</v>
      </c>
      <c r="BE102" s="156">
        <f>IF($N$102="základní",$J$102,0)</f>
        <v>0</v>
      </c>
      <c r="BF102" s="156">
        <f>IF($N$102="snížená",$J$102,0)</f>
        <v>0</v>
      </c>
      <c r="BG102" s="156">
        <f>IF($N$102="zákl. přenesená",$J$102,0)</f>
        <v>0</v>
      </c>
      <c r="BH102" s="156">
        <f>IF($N$102="sníž. přenesená",$J$102,0)</f>
        <v>0</v>
      </c>
      <c r="BI102" s="156">
        <f>IF($N$102="nulová",$J$102,0)</f>
        <v>0</v>
      </c>
      <c r="BJ102" s="89" t="s">
        <v>20</v>
      </c>
      <c r="BK102" s="156">
        <f>ROUND($I$102*$H$102,2)</f>
        <v>0</v>
      </c>
      <c r="BL102" s="89" t="s">
        <v>819</v>
      </c>
      <c r="BM102" s="89" t="s">
        <v>1003</v>
      </c>
    </row>
    <row r="103" spans="2:47" s="6" customFormat="1" ht="27" customHeight="1">
      <c r="B103" s="23"/>
      <c r="C103" s="24"/>
      <c r="D103" s="157" t="s">
        <v>147</v>
      </c>
      <c r="E103" s="24"/>
      <c r="F103" s="158" t="s">
        <v>1004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147</v>
      </c>
      <c r="AU103" s="6" t="s">
        <v>81</v>
      </c>
    </row>
    <row r="104" spans="2:65" s="6" customFormat="1" ht="15.75" customHeight="1">
      <c r="B104" s="23"/>
      <c r="C104" s="145" t="s">
        <v>25</v>
      </c>
      <c r="D104" s="145" t="s">
        <v>140</v>
      </c>
      <c r="E104" s="146" t="s">
        <v>1005</v>
      </c>
      <c r="F104" s="147" t="s">
        <v>1006</v>
      </c>
      <c r="G104" s="148" t="s">
        <v>234</v>
      </c>
      <c r="H104" s="149">
        <v>9</v>
      </c>
      <c r="I104" s="150"/>
      <c r="J104" s="151">
        <f>ROUND($I$104*$H$104,2)</f>
        <v>0</v>
      </c>
      <c r="K104" s="147" t="s">
        <v>144</v>
      </c>
      <c r="L104" s="43"/>
      <c r="M104" s="152"/>
      <c r="N104" s="153" t="s">
        <v>44</v>
      </c>
      <c r="O104" s="24"/>
      <c r="P104" s="24"/>
      <c r="Q104" s="154">
        <v>0</v>
      </c>
      <c r="R104" s="154">
        <f>$Q$104*$H$104</f>
        <v>0</v>
      </c>
      <c r="S104" s="154">
        <v>0</v>
      </c>
      <c r="T104" s="155">
        <f>$S$104*$H$104</f>
        <v>0</v>
      </c>
      <c r="AR104" s="89" t="s">
        <v>819</v>
      </c>
      <c r="AT104" s="89" t="s">
        <v>140</v>
      </c>
      <c r="AU104" s="89" t="s">
        <v>81</v>
      </c>
      <c r="AY104" s="6" t="s">
        <v>137</v>
      </c>
      <c r="BE104" s="156">
        <f>IF($N$104="základní",$J$104,0)</f>
        <v>0</v>
      </c>
      <c r="BF104" s="156">
        <f>IF($N$104="snížená",$J$104,0)</f>
        <v>0</v>
      </c>
      <c r="BG104" s="156">
        <f>IF($N$104="zákl. přenesená",$J$104,0)</f>
        <v>0</v>
      </c>
      <c r="BH104" s="156">
        <f>IF($N$104="sníž. přenesená",$J$104,0)</f>
        <v>0</v>
      </c>
      <c r="BI104" s="156">
        <f>IF($N$104="nulová",$J$104,0)</f>
        <v>0</v>
      </c>
      <c r="BJ104" s="89" t="s">
        <v>20</v>
      </c>
      <c r="BK104" s="156">
        <f>ROUND($I$104*$H$104,2)</f>
        <v>0</v>
      </c>
      <c r="BL104" s="89" t="s">
        <v>819</v>
      </c>
      <c r="BM104" s="89" t="s">
        <v>1007</v>
      </c>
    </row>
    <row r="105" spans="2:47" s="6" customFormat="1" ht="16.5" customHeight="1">
      <c r="B105" s="23"/>
      <c r="C105" s="24"/>
      <c r="D105" s="157" t="s">
        <v>147</v>
      </c>
      <c r="E105" s="24"/>
      <c r="F105" s="158" t="s">
        <v>1008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147</v>
      </c>
      <c r="AU105" s="6" t="s">
        <v>81</v>
      </c>
    </row>
    <row r="106" spans="2:65" s="6" customFormat="1" ht="15.75" customHeight="1">
      <c r="B106" s="23"/>
      <c r="C106" s="145" t="s">
        <v>263</v>
      </c>
      <c r="D106" s="145" t="s">
        <v>140</v>
      </c>
      <c r="E106" s="146" t="s">
        <v>1009</v>
      </c>
      <c r="F106" s="147" t="s">
        <v>1010</v>
      </c>
      <c r="G106" s="148" t="s">
        <v>205</v>
      </c>
      <c r="H106" s="149">
        <v>5.5</v>
      </c>
      <c r="I106" s="150"/>
      <c r="J106" s="151">
        <f>ROUND($I$106*$H$106,2)</f>
        <v>0</v>
      </c>
      <c r="K106" s="147" t="s">
        <v>144</v>
      </c>
      <c r="L106" s="43"/>
      <c r="M106" s="152"/>
      <c r="N106" s="153" t="s">
        <v>44</v>
      </c>
      <c r="O106" s="24"/>
      <c r="P106" s="24"/>
      <c r="Q106" s="154">
        <v>0</v>
      </c>
      <c r="R106" s="154">
        <f>$Q$106*$H$106</f>
        <v>0</v>
      </c>
      <c r="S106" s="154">
        <v>0</v>
      </c>
      <c r="T106" s="155">
        <f>$S$106*$H$106</f>
        <v>0</v>
      </c>
      <c r="AR106" s="89" t="s">
        <v>819</v>
      </c>
      <c r="AT106" s="89" t="s">
        <v>140</v>
      </c>
      <c r="AU106" s="89" t="s">
        <v>81</v>
      </c>
      <c r="AY106" s="6" t="s">
        <v>137</v>
      </c>
      <c r="BE106" s="156">
        <f>IF($N$106="základní",$J$106,0)</f>
        <v>0</v>
      </c>
      <c r="BF106" s="156">
        <f>IF($N$106="snížená",$J$106,0)</f>
        <v>0</v>
      </c>
      <c r="BG106" s="156">
        <f>IF($N$106="zákl. přenesená",$J$106,0)</f>
        <v>0</v>
      </c>
      <c r="BH106" s="156">
        <f>IF($N$106="sníž. přenesená",$J$106,0)</f>
        <v>0</v>
      </c>
      <c r="BI106" s="156">
        <f>IF($N$106="nulová",$J$106,0)</f>
        <v>0</v>
      </c>
      <c r="BJ106" s="89" t="s">
        <v>20</v>
      </c>
      <c r="BK106" s="156">
        <f>ROUND($I$106*$H$106,2)</f>
        <v>0</v>
      </c>
      <c r="BL106" s="89" t="s">
        <v>819</v>
      </c>
      <c r="BM106" s="89" t="s">
        <v>1011</v>
      </c>
    </row>
    <row r="107" spans="2:47" s="6" customFormat="1" ht="16.5" customHeight="1">
      <c r="B107" s="23"/>
      <c r="C107" s="24"/>
      <c r="D107" s="157" t="s">
        <v>147</v>
      </c>
      <c r="E107" s="24"/>
      <c r="F107" s="158" t="s">
        <v>1012</v>
      </c>
      <c r="G107" s="24"/>
      <c r="H107" s="24"/>
      <c r="J107" s="24"/>
      <c r="K107" s="24"/>
      <c r="L107" s="43"/>
      <c r="M107" s="197"/>
      <c r="N107" s="198"/>
      <c r="O107" s="198"/>
      <c r="P107" s="198"/>
      <c r="Q107" s="198"/>
      <c r="R107" s="198"/>
      <c r="S107" s="198"/>
      <c r="T107" s="199"/>
      <c r="AT107" s="6" t="s">
        <v>147</v>
      </c>
      <c r="AU107" s="6" t="s">
        <v>81</v>
      </c>
    </row>
    <row r="108" spans="2:12" s="6" customFormat="1" ht="7.5" customHeight="1">
      <c r="B108" s="38"/>
      <c r="C108" s="39"/>
      <c r="D108" s="39"/>
      <c r="E108" s="39"/>
      <c r="F108" s="39"/>
      <c r="G108" s="39"/>
      <c r="H108" s="39"/>
      <c r="I108" s="101"/>
      <c r="J108" s="39"/>
      <c r="K108" s="39"/>
      <c r="L108" s="43"/>
    </row>
    <row r="288" s="2" customFormat="1" ht="14.25" customHeight="1"/>
  </sheetData>
  <sheetProtection password="CC35" sheet="1" objects="1" scenarios="1" formatColumns="0" formatRows="0" sort="0" autoFilter="0"/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2"/>
      <c r="C1" s="242"/>
      <c r="D1" s="241" t="s">
        <v>1</v>
      </c>
      <c r="E1" s="242"/>
      <c r="F1" s="243" t="s">
        <v>1257</v>
      </c>
      <c r="G1" s="248" t="s">
        <v>1258</v>
      </c>
      <c r="H1" s="248"/>
      <c r="I1" s="242"/>
      <c r="J1" s="243" t="s">
        <v>1259</v>
      </c>
      <c r="K1" s="241" t="s">
        <v>106</v>
      </c>
      <c r="L1" s="243" t="s">
        <v>1260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6"/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2" t="s">
        <v>99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81</v>
      </c>
    </row>
    <row r="4" spans="2:46" s="2" customFormat="1" ht="37.5" customHeight="1">
      <c r="B4" s="10"/>
      <c r="C4" s="11"/>
      <c r="D4" s="12" t="s">
        <v>107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7" t="str">
        <f>'Rekapitulace stavby'!$K$6</f>
        <v>Revitalizace horní části Vratislavova náměstí v Novém Městě na Moravě</v>
      </c>
      <c r="F7" s="205"/>
      <c r="G7" s="205"/>
      <c r="H7" s="205"/>
      <c r="J7" s="11"/>
      <c r="K7" s="13"/>
    </row>
    <row r="8" spans="2:11" s="6" customFormat="1" ht="15.75" customHeight="1">
      <c r="B8" s="23"/>
      <c r="C8" s="24"/>
      <c r="D8" s="19" t="s">
        <v>108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20" t="s">
        <v>1013</v>
      </c>
      <c r="F9" s="212"/>
      <c r="G9" s="212"/>
      <c r="H9" s="21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110</v>
      </c>
      <c r="G12" s="24"/>
      <c r="H12" s="24"/>
      <c r="I12" s="88" t="s">
        <v>23</v>
      </c>
      <c r="J12" s="52" t="str">
        <f>'Rekapitulace stavby'!$AN$8</f>
        <v>06.03.2014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 t="str">
        <f>IF('Rekapitulace stavby'!$AN$10="","",'Rekapitulace stavby'!$AN$10)</f>
        <v>00294900</v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Město Nové Město na Moravě</v>
      </c>
      <c r="F15" s="24"/>
      <c r="G15" s="24"/>
      <c r="H15" s="24"/>
      <c r="I15" s="88" t="s">
        <v>31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32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34</v>
      </c>
      <c r="E20" s="24"/>
      <c r="F20" s="24"/>
      <c r="G20" s="24"/>
      <c r="H20" s="24"/>
      <c r="I20" s="88" t="s">
        <v>28</v>
      </c>
      <c r="J20" s="17" t="str">
        <f>IF('Rekapitulace stavby'!$AN$16="","",'Rekapitulace stavby'!$AN$16)</f>
        <v>87669455</v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Ing. Šárka Vrbová</v>
      </c>
      <c r="F21" s="24"/>
      <c r="G21" s="24"/>
      <c r="H21" s="24"/>
      <c r="I21" s="88" t="s">
        <v>31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38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8"/>
      <c r="F24" s="238"/>
      <c r="G24" s="238"/>
      <c r="H24" s="238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39</v>
      </c>
      <c r="E27" s="24"/>
      <c r="F27" s="24"/>
      <c r="G27" s="24"/>
      <c r="H27" s="24"/>
      <c r="J27" s="67">
        <f>ROUND($J$79,2)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41</v>
      </c>
      <c r="G29" s="24"/>
      <c r="H29" s="24"/>
      <c r="I29" s="95" t="s">
        <v>40</v>
      </c>
      <c r="J29" s="28" t="s">
        <v>42</v>
      </c>
      <c r="K29" s="27"/>
    </row>
    <row r="30" spans="2:11" s="6" customFormat="1" ht="15" customHeight="1">
      <c r="B30" s="23"/>
      <c r="C30" s="24"/>
      <c r="D30" s="30" t="s">
        <v>43</v>
      </c>
      <c r="E30" s="30" t="s">
        <v>44</v>
      </c>
      <c r="F30" s="96">
        <f>ROUND(SUM($BE$79:$BE$213),2)</f>
        <v>0</v>
      </c>
      <c r="G30" s="24"/>
      <c r="H30" s="24"/>
      <c r="I30" s="97">
        <v>0.21</v>
      </c>
      <c r="J30" s="96">
        <f>ROUND(SUM($BE$79:$BE$213)*$I$30,2)</f>
        <v>0</v>
      </c>
      <c r="K30" s="27"/>
    </row>
    <row r="31" spans="2:11" s="6" customFormat="1" ht="15" customHeight="1">
      <c r="B31" s="23"/>
      <c r="C31" s="24"/>
      <c r="D31" s="24"/>
      <c r="E31" s="30" t="s">
        <v>45</v>
      </c>
      <c r="F31" s="96">
        <f>ROUND(SUM($BF$79:$BF$213),2)</f>
        <v>0</v>
      </c>
      <c r="G31" s="24"/>
      <c r="H31" s="24"/>
      <c r="I31" s="97">
        <v>0.15</v>
      </c>
      <c r="J31" s="96">
        <f>ROUND(SUM($BF$79:$BF$213)*$I$31,2)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46</v>
      </c>
      <c r="F32" s="96">
        <f>ROUND(SUM($BG$79:$BG$213),2)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47</v>
      </c>
      <c r="F33" s="96">
        <f>ROUND(SUM($BH$79:$BH$213),2)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48</v>
      </c>
      <c r="F34" s="96">
        <f>ROUND(SUM($BI$79:$BI$213),2)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49</v>
      </c>
      <c r="E36" s="34"/>
      <c r="F36" s="34"/>
      <c r="G36" s="98" t="s">
        <v>50</v>
      </c>
      <c r="H36" s="35" t="s">
        <v>51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111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7" t="str">
        <f>$E$7</f>
        <v>Revitalizace horní části Vratislavova náměstí v Novém Městě na Moravě</v>
      </c>
      <c r="F45" s="212"/>
      <c r="G45" s="212"/>
      <c r="H45" s="212"/>
      <c r="J45" s="24"/>
      <c r="K45" s="27"/>
    </row>
    <row r="46" spans="2:11" s="6" customFormat="1" ht="15" customHeight="1">
      <c r="B46" s="23"/>
      <c r="C46" s="19" t="s">
        <v>108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20" t="str">
        <f>$E$9</f>
        <v>SO 801 - Vegetační úpravy</v>
      </c>
      <c r="F47" s="212"/>
      <c r="G47" s="212"/>
      <c r="H47" s="21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 </v>
      </c>
      <c r="G49" s="24"/>
      <c r="H49" s="24"/>
      <c r="I49" s="88" t="s">
        <v>23</v>
      </c>
      <c r="J49" s="52" t="str">
        <f>IF($J$12="","",$J$12)</f>
        <v>06.03.2014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Město Nové Město na Moravě</v>
      </c>
      <c r="G51" s="24"/>
      <c r="H51" s="24"/>
      <c r="I51" s="88" t="s">
        <v>34</v>
      </c>
      <c r="J51" s="17" t="str">
        <f>$E$21</f>
        <v>Ing. Šárka Vrbová</v>
      </c>
      <c r="K51" s="27"/>
    </row>
    <row r="52" spans="2:11" s="6" customFormat="1" ht="15" customHeight="1">
      <c r="B52" s="23"/>
      <c r="C52" s="19" t="s">
        <v>32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112</v>
      </c>
      <c r="D54" s="32"/>
      <c r="E54" s="32"/>
      <c r="F54" s="32"/>
      <c r="G54" s="32"/>
      <c r="H54" s="32"/>
      <c r="I54" s="106"/>
      <c r="J54" s="107" t="s">
        <v>113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114</v>
      </c>
      <c r="D56" s="24"/>
      <c r="E56" s="24"/>
      <c r="F56" s="24"/>
      <c r="G56" s="24"/>
      <c r="H56" s="24"/>
      <c r="J56" s="67">
        <f>ROUND($J$79,2)</f>
        <v>0</v>
      </c>
      <c r="K56" s="27"/>
      <c r="AU56" s="6" t="s">
        <v>115</v>
      </c>
    </row>
    <row r="57" spans="2:11" s="73" customFormat="1" ht="25.5" customHeight="1">
      <c r="B57" s="108"/>
      <c r="C57" s="109"/>
      <c r="D57" s="110" t="s">
        <v>192</v>
      </c>
      <c r="E57" s="110"/>
      <c r="F57" s="110"/>
      <c r="G57" s="110"/>
      <c r="H57" s="110"/>
      <c r="I57" s="111"/>
      <c r="J57" s="112">
        <f>ROUND($J$80,2)</f>
        <v>0</v>
      </c>
      <c r="K57" s="113"/>
    </row>
    <row r="58" spans="2:11" s="114" customFormat="1" ht="21" customHeight="1">
      <c r="B58" s="115"/>
      <c r="C58" s="116"/>
      <c r="D58" s="117" t="s">
        <v>193</v>
      </c>
      <c r="E58" s="117"/>
      <c r="F58" s="117"/>
      <c r="G58" s="117"/>
      <c r="H58" s="117"/>
      <c r="I58" s="118"/>
      <c r="J58" s="119">
        <f>ROUND($J$81,2)</f>
        <v>0</v>
      </c>
      <c r="K58" s="120"/>
    </row>
    <row r="59" spans="2:11" s="114" customFormat="1" ht="15.75" customHeight="1">
      <c r="B59" s="115"/>
      <c r="C59" s="116"/>
      <c r="D59" s="117" t="s">
        <v>194</v>
      </c>
      <c r="E59" s="117"/>
      <c r="F59" s="117"/>
      <c r="G59" s="117"/>
      <c r="H59" s="117"/>
      <c r="I59" s="118"/>
      <c r="J59" s="119">
        <f>ROUND($J$121,2)</f>
        <v>0</v>
      </c>
      <c r="K59" s="120"/>
    </row>
    <row r="60" spans="2:11" s="6" customFormat="1" ht="22.5" customHeight="1">
      <c r="B60" s="23"/>
      <c r="C60" s="24"/>
      <c r="D60" s="24"/>
      <c r="E60" s="24"/>
      <c r="F60" s="24"/>
      <c r="G60" s="24"/>
      <c r="H60" s="24"/>
      <c r="J60" s="24"/>
      <c r="K60" s="27"/>
    </row>
    <row r="61" spans="2:11" s="6" customFormat="1" ht="7.5" customHeight="1">
      <c r="B61" s="38"/>
      <c r="C61" s="39"/>
      <c r="D61" s="39"/>
      <c r="E61" s="39"/>
      <c r="F61" s="39"/>
      <c r="G61" s="39"/>
      <c r="H61" s="39"/>
      <c r="I61" s="101"/>
      <c r="J61" s="39"/>
      <c r="K61" s="40"/>
    </row>
    <row r="65" spans="2:12" s="6" customFormat="1" ht="7.5" customHeight="1">
      <c r="B65" s="41"/>
      <c r="C65" s="42"/>
      <c r="D65" s="42"/>
      <c r="E65" s="42"/>
      <c r="F65" s="42"/>
      <c r="G65" s="42"/>
      <c r="H65" s="42"/>
      <c r="I65" s="103"/>
      <c r="J65" s="42"/>
      <c r="K65" s="42"/>
      <c r="L65" s="43"/>
    </row>
    <row r="66" spans="2:12" s="6" customFormat="1" ht="37.5" customHeight="1">
      <c r="B66" s="23"/>
      <c r="C66" s="12" t="s">
        <v>119</v>
      </c>
      <c r="D66" s="24"/>
      <c r="E66" s="24"/>
      <c r="F66" s="24"/>
      <c r="G66" s="24"/>
      <c r="H66" s="24"/>
      <c r="J66" s="24"/>
      <c r="K66" s="24"/>
      <c r="L66" s="43"/>
    </row>
    <row r="67" spans="2:12" s="6" customFormat="1" ht="7.5" customHeight="1">
      <c r="B67" s="23"/>
      <c r="C67" s="24"/>
      <c r="D67" s="24"/>
      <c r="E67" s="24"/>
      <c r="F67" s="24"/>
      <c r="G67" s="24"/>
      <c r="H67" s="24"/>
      <c r="J67" s="24"/>
      <c r="K67" s="24"/>
      <c r="L67" s="43"/>
    </row>
    <row r="68" spans="2:12" s="6" customFormat="1" ht="15" customHeight="1">
      <c r="B68" s="23"/>
      <c r="C68" s="19" t="s">
        <v>15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16.5" customHeight="1">
      <c r="B69" s="23"/>
      <c r="C69" s="24"/>
      <c r="D69" s="24"/>
      <c r="E69" s="237" t="str">
        <f>$E$7</f>
        <v>Revitalizace horní části Vratislavova náměstí v Novém Městě na Moravě</v>
      </c>
      <c r="F69" s="212"/>
      <c r="G69" s="212"/>
      <c r="H69" s="212"/>
      <c r="J69" s="24"/>
      <c r="K69" s="24"/>
      <c r="L69" s="43"/>
    </row>
    <row r="70" spans="2:12" s="6" customFormat="1" ht="15" customHeight="1">
      <c r="B70" s="23"/>
      <c r="C70" s="19" t="s">
        <v>108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19.5" customHeight="1">
      <c r="B71" s="23"/>
      <c r="C71" s="24"/>
      <c r="D71" s="24"/>
      <c r="E71" s="220" t="str">
        <f>$E$9</f>
        <v>SO 801 - Vegetační úpravy</v>
      </c>
      <c r="F71" s="212"/>
      <c r="G71" s="212"/>
      <c r="H71" s="212"/>
      <c r="J71" s="24"/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8.75" customHeight="1">
      <c r="B73" s="23"/>
      <c r="C73" s="19" t="s">
        <v>21</v>
      </c>
      <c r="D73" s="24"/>
      <c r="E73" s="24"/>
      <c r="F73" s="17" t="str">
        <f>$F$12</f>
        <v> </v>
      </c>
      <c r="G73" s="24"/>
      <c r="H73" s="24"/>
      <c r="I73" s="88" t="s">
        <v>23</v>
      </c>
      <c r="J73" s="52" t="str">
        <f>IF($J$12="","",$J$12)</f>
        <v>06.03.2014</v>
      </c>
      <c r="K73" s="24"/>
      <c r="L73" s="43"/>
    </row>
    <row r="74" spans="2:12" s="6" customFormat="1" ht="7.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5.75" customHeight="1">
      <c r="B75" s="23"/>
      <c r="C75" s="19" t="s">
        <v>27</v>
      </c>
      <c r="D75" s="24"/>
      <c r="E75" s="24"/>
      <c r="F75" s="17" t="str">
        <f>$E$15</f>
        <v>Město Nové Město na Moravě</v>
      </c>
      <c r="G75" s="24"/>
      <c r="H75" s="24"/>
      <c r="I75" s="88" t="s">
        <v>34</v>
      </c>
      <c r="J75" s="17" t="str">
        <f>$E$21</f>
        <v>Ing. Šárka Vrbová</v>
      </c>
      <c r="K75" s="24"/>
      <c r="L75" s="43"/>
    </row>
    <row r="76" spans="2:12" s="6" customFormat="1" ht="15" customHeight="1">
      <c r="B76" s="23"/>
      <c r="C76" s="19" t="s">
        <v>32</v>
      </c>
      <c r="D76" s="24"/>
      <c r="E76" s="24"/>
      <c r="F76" s="17">
        <f>IF($E$18="","",$E$18)</f>
      </c>
      <c r="G76" s="24"/>
      <c r="H76" s="24"/>
      <c r="J76" s="24"/>
      <c r="K76" s="24"/>
      <c r="L76" s="43"/>
    </row>
    <row r="77" spans="2:12" s="6" customFormat="1" ht="11.2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20" s="121" customFormat="1" ht="30" customHeight="1">
      <c r="B78" s="122"/>
      <c r="C78" s="123" t="s">
        <v>120</v>
      </c>
      <c r="D78" s="124" t="s">
        <v>58</v>
      </c>
      <c r="E78" s="124" t="s">
        <v>54</v>
      </c>
      <c r="F78" s="124" t="s">
        <v>121</v>
      </c>
      <c r="G78" s="124" t="s">
        <v>122</v>
      </c>
      <c r="H78" s="124" t="s">
        <v>123</v>
      </c>
      <c r="I78" s="125" t="s">
        <v>124</v>
      </c>
      <c r="J78" s="124" t="s">
        <v>125</v>
      </c>
      <c r="K78" s="126" t="s">
        <v>126</v>
      </c>
      <c r="L78" s="127"/>
      <c r="M78" s="59" t="s">
        <v>127</v>
      </c>
      <c r="N78" s="60" t="s">
        <v>43</v>
      </c>
      <c r="O78" s="60" t="s">
        <v>128</v>
      </c>
      <c r="P78" s="60" t="s">
        <v>129</v>
      </c>
      <c r="Q78" s="60" t="s">
        <v>130</v>
      </c>
      <c r="R78" s="60" t="s">
        <v>131</v>
      </c>
      <c r="S78" s="60" t="s">
        <v>132</v>
      </c>
      <c r="T78" s="61" t="s">
        <v>133</v>
      </c>
    </row>
    <row r="79" spans="2:63" s="6" customFormat="1" ht="30" customHeight="1">
      <c r="B79" s="23"/>
      <c r="C79" s="66" t="s">
        <v>114</v>
      </c>
      <c r="D79" s="24"/>
      <c r="E79" s="24"/>
      <c r="F79" s="24"/>
      <c r="G79" s="24"/>
      <c r="H79" s="24"/>
      <c r="J79" s="128">
        <f>$BK$79</f>
        <v>0</v>
      </c>
      <c r="K79" s="24"/>
      <c r="L79" s="43"/>
      <c r="M79" s="63"/>
      <c r="N79" s="64"/>
      <c r="O79" s="64"/>
      <c r="P79" s="129">
        <f>$P$80</f>
        <v>0</v>
      </c>
      <c r="Q79" s="64"/>
      <c r="R79" s="129">
        <f>$R$80</f>
        <v>0.00066</v>
      </c>
      <c r="S79" s="64"/>
      <c r="T79" s="130">
        <f>$T$80</f>
        <v>0</v>
      </c>
      <c r="AT79" s="6" t="s">
        <v>72</v>
      </c>
      <c r="AU79" s="6" t="s">
        <v>115</v>
      </c>
      <c r="BK79" s="131">
        <f>$BK$80</f>
        <v>0</v>
      </c>
    </row>
    <row r="80" spans="2:63" s="132" customFormat="1" ht="37.5" customHeight="1">
      <c r="B80" s="133"/>
      <c r="C80" s="134"/>
      <c r="D80" s="134" t="s">
        <v>72</v>
      </c>
      <c r="E80" s="135" t="s">
        <v>200</v>
      </c>
      <c r="F80" s="135" t="s">
        <v>201</v>
      </c>
      <c r="G80" s="134"/>
      <c r="H80" s="134"/>
      <c r="J80" s="136">
        <f>$BK$80</f>
        <v>0</v>
      </c>
      <c r="K80" s="134"/>
      <c r="L80" s="137"/>
      <c r="M80" s="138"/>
      <c r="N80" s="134"/>
      <c r="O80" s="134"/>
      <c r="P80" s="139">
        <f>$P$81</f>
        <v>0</v>
      </c>
      <c r="Q80" s="134"/>
      <c r="R80" s="139">
        <f>$R$81</f>
        <v>0.00066</v>
      </c>
      <c r="S80" s="134"/>
      <c r="T80" s="140">
        <f>$T$81</f>
        <v>0</v>
      </c>
      <c r="AR80" s="141" t="s">
        <v>20</v>
      </c>
      <c r="AT80" s="141" t="s">
        <v>72</v>
      </c>
      <c r="AU80" s="141" t="s">
        <v>73</v>
      </c>
      <c r="AY80" s="141" t="s">
        <v>137</v>
      </c>
      <c r="BK80" s="142">
        <f>$BK$81</f>
        <v>0</v>
      </c>
    </row>
    <row r="81" spans="2:63" s="132" customFormat="1" ht="21" customHeight="1">
      <c r="B81" s="133"/>
      <c r="C81" s="134"/>
      <c r="D81" s="134" t="s">
        <v>72</v>
      </c>
      <c r="E81" s="143" t="s">
        <v>20</v>
      </c>
      <c r="F81" s="143" t="s">
        <v>202</v>
      </c>
      <c r="G81" s="134"/>
      <c r="H81" s="134"/>
      <c r="J81" s="144">
        <f>$BK$81</f>
        <v>0</v>
      </c>
      <c r="K81" s="134"/>
      <c r="L81" s="137"/>
      <c r="M81" s="138"/>
      <c r="N81" s="134"/>
      <c r="O81" s="134"/>
      <c r="P81" s="139">
        <f>$P$82+SUM($P$83:$P$121)</f>
        <v>0</v>
      </c>
      <c r="Q81" s="134"/>
      <c r="R81" s="139">
        <f>$R$82+SUM($R$83:$R$121)</f>
        <v>0.00066</v>
      </c>
      <c r="S81" s="134"/>
      <c r="T81" s="140">
        <f>$T$82+SUM($T$83:$T$121)</f>
        <v>0</v>
      </c>
      <c r="AR81" s="141" t="s">
        <v>20</v>
      </c>
      <c r="AT81" s="141" t="s">
        <v>72</v>
      </c>
      <c r="AU81" s="141" t="s">
        <v>20</v>
      </c>
      <c r="AY81" s="141" t="s">
        <v>137</v>
      </c>
      <c r="BK81" s="142">
        <f>$BK$82+SUM($BK$83:$BK$121)</f>
        <v>0</v>
      </c>
    </row>
    <row r="82" spans="2:65" s="6" customFormat="1" ht="15.75" customHeight="1">
      <c r="B82" s="23"/>
      <c r="C82" s="145" t="s">
        <v>20</v>
      </c>
      <c r="D82" s="145" t="s">
        <v>140</v>
      </c>
      <c r="E82" s="146" t="s">
        <v>1014</v>
      </c>
      <c r="F82" s="147" t="s">
        <v>1015</v>
      </c>
      <c r="G82" s="148" t="s">
        <v>359</v>
      </c>
      <c r="H82" s="149">
        <v>2</v>
      </c>
      <c r="I82" s="150"/>
      <c r="J82" s="151">
        <f>ROUND($I$82*$H$82,2)</f>
        <v>0</v>
      </c>
      <c r="K82" s="147" t="s">
        <v>144</v>
      </c>
      <c r="L82" s="43"/>
      <c r="M82" s="152"/>
      <c r="N82" s="153" t="s">
        <v>44</v>
      </c>
      <c r="O82" s="24"/>
      <c r="P82" s="24"/>
      <c r="Q82" s="154">
        <v>0</v>
      </c>
      <c r="R82" s="154">
        <f>$Q$82*$H$82</f>
        <v>0</v>
      </c>
      <c r="S82" s="154">
        <v>0</v>
      </c>
      <c r="T82" s="155">
        <f>$S$82*$H$82</f>
        <v>0</v>
      </c>
      <c r="AR82" s="89" t="s">
        <v>162</v>
      </c>
      <c r="AT82" s="89" t="s">
        <v>140</v>
      </c>
      <c r="AU82" s="89" t="s">
        <v>81</v>
      </c>
      <c r="AY82" s="6" t="s">
        <v>137</v>
      </c>
      <c r="BE82" s="156">
        <f>IF($N$82="základní",$J$82,0)</f>
        <v>0</v>
      </c>
      <c r="BF82" s="156">
        <f>IF($N$82="snížená",$J$82,0)</f>
        <v>0</v>
      </c>
      <c r="BG82" s="156">
        <f>IF($N$82="zákl. přenesená",$J$82,0)</f>
        <v>0</v>
      </c>
      <c r="BH82" s="156">
        <f>IF($N$82="sníž. přenesená",$J$82,0)</f>
        <v>0</v>
      </c>
      <c r="BI82" s="156">
        <f>IF($N$82="nulová",$J$82,0)</f>
        <v>0</v>
      </c>
      <c r="BJ82" s="89" t="s">
        <v>20</v>
      </c>
      <c r="BK82" s="156">
        <f>ROUND($I$82*$H$82,2)</f>
        <v>0</v>
      </c>
      <c r="BL82" s="89" t="s">
        <v>162</v>
      </c>
      <c r="BM82" s="89" t="s">
        <v>1016</v>
      </c>
    </row>
    <row r="83" spans="2:47" s="6" customFormat="1" ht="16.5" customHeight="1">
      <c r="B83" s="23"/>
      <c r="C83" s="24"/>
      <c r="D83" s="157" t="s">
        <v>147</v>
      </c>
      <c r="E83" s="24"/>
      <c r="F83" s="158" t="s">
        <v>1017</v>
      </c>
      <c r="G83" s="24"/>
      <c r="H83" s="24"/>
      <c r="J83" s="24"/>
      <c r="K83" s="24"/>
      <c r="L83" s="43"/>
      <c r="M83" s="56"/>
      <c r="N83" s="24"/>
      <c r="O83" s="24"/>
      <c r="P83" s="24"/>
      <c r="Q83" s="24"/>
      <c r="R83" s="24"/>
      <c r="S83" s="24"/>
      <c r="T83" s="57"/>
      <c r="AT83" s="6" t="s">
        <v>147</v>
      </c>
      <c r="AU83" s="6" t="s">
        <v>81</v>
      </c>
    </row>
    <row r="84" spans="2:65" s="6" customFormat="1" ht="15.75" customHeight="1">
      <c r="B84" s="23"/>
      <c r="C84" s="145" t="s">
        <v>81</v>
      </c>
      <c r="D84" s="145" t="s">
        <v>140</v>
      </c>
      <c r="E84" s="146" t="s">
        <v>1018</v>
      </c>
      <c r="F84" s="147" t="s">
        <v>1019</v>
      </c>
      <c r="G84" s="148" t="s">
        <v>205</v>
      </c>
      <c r="H84" s="149">
        <v>1721</v>
      </c>
      <c r="I84" s="150"/>
      <c r="J84" s="151">
        <f>ROUND($I$84*$H$84,2)</f>
        <v>0</v>
      </c>
      <c r="K84" s="147" t="s">
        <v>144</v>
      </c>
      <c r="L84" s="43"/>
      <c r="M84" s="152"/>
      <c r="N84" s="153" t="s">
        <v>44</v>
      </c>
      <c r="O84" s="24"/>
      <c r="P84" s="24"/>
      <c r="Q84" s="154">
        <v>0</v>
      </c>
      <c r="R84" s="154">
        <f>$Q$84*$H$84</f>
        <v>0</v>
      </c>
      <c r="S84" s="154">
        <v>0</v>
      </c>
      <c r="T84" s="155">
        <f>$S$84*$H$84</f>
        <v>0</v>
      </c>
      <c r="AR84" s="89" t="s">
        <v>162</v>
      </c>
      <c r="AT84" s="89" t="s">
        <v>140</v>
      </c>
      <c r="AU84" s="89" t="s">
        <v>81</v>
      </c>
      <c r="AY84" s="6" t="s">
        <v>137</v>
      </c>
      <c r="BE84" s="156">
        <f>IF($N$84="základní",$J$84,0)</f>
        <v>0</v>
      </c>
      <c r="BF84" s="156">
        <f>IF($N$84="snížená",$J$84,0)</f>
        <v>0</v>
      </c>
      <c r="BG84" s="156">
        <f>IF($N$84="zákl. přenesená",$J$84,0)</f>
        <v>0</v>
      </c>
      <c r="BH84" s="156">
        <f>IF($N$84="sníž. přenesená",$J$84,0)</f>
        <v>0</v>
      </c>
      <c r="BI84" s="156">
        <f>IF($N$84="nulová",$J$84,0)</f>
        <v>0</v>
      </c>
      <c r="BJ84" s="89" t="s">
        <v>20</v>
      </c>
      <c r="BK84" s="156">
        <f>ROUND($I$84*$H$84,2)</f>
        <v>0</v>
      </c>
      <c r="BL84" s="89" t="s">
        <v>162</v>
      </c>
      <c r="BM84" s="89" t="s">
        <v>1020</v>
      </c>
    </row>
    <row r="85" spans="2:47" s="6" customFormat="1" ht="27" customHeight="1">
      <c r="B85" s="23"/>
      <c r="C85" s="24"/>
      <c r="D85" s="157" t="s">
        <v>147</v>
      </c>
      <c r="E85" s="24"/>
      <c r="F85" s="158" t="s">
        <v>1021</v>
      </c>
      <c r="G85" s="24"/>
      <c r="H85" s="24"/>
      <c r="J85" s="24"/>
      <c r="K85" s="24"/>
      <c r="L85" s="43"/>
      <c r="M85" s="56"/>
      <c r="N85" s="24"/>
      <c r="O85" s="24"/>
      <c r="P85" s="24"/>
      <c r="Q85" s="24"/>
      <c r="R85" s="24"/>
      <c r="S85" s="24"/>
      <c r="T85" s="57"/>
      <c r="AT85" s="6" t="s">
        <v>147</v>
      </c>
      <c r="AU85" s="6" t="s">
        <v>81</v>
      </c>
    </row>
    <row r="86" spans="2:65" s="6" customFormat="1" ht="15.75" customHeight="1">
      <c r="B86" s="23"/>
      <c r="C86" s="145" t="s">
        <v>156</v>
      </c>
      <c r="D86" s="145" t="s">
        <v>140</v>
      </c>
      <c r="E86" s="146" t="s">
        <v>1022</v>
      </c>
      <c r="F86" s="147" t="s">
        <v>1023</v>
      </c>
      <c r="G86" s="148" t="s">
        <v>359</v>
      </c>
      <c r="H86" s="149">
        <v>615</v>
      </c>
      <c r="I86" s="150"/>
      <c r="J86" s="151">
        <f>ROUND($I$86*$H$86,2)</f>
        <v>0</v>
      </c>
      <c r="K86" s="147" t="s">
        <v>144</v>
      </c>
      <c r="L86" s="43"/>
      <c r="M86" s="152"/>
      <c r="N86" s="153" t="s">
        <v>44</v>
      </c>
      <c r="O86" s="24"/>
      <c r="P86" s="24"/>
      <c r="Q86" s="154">
        <v>0</v>
      </c>
      <c r="R86" s="154">
        <f>$Q$86*$H$86</f>
        <v>0</v>
      </c>
      <c r="S86" s="154">
        <v>0</v>
      </c>
      <c r="T86" s="155">
        <f>$S$86*$H$86</f>
        <v>0</v>
      </c>
      <c r="AR86" s="89" t="s">
        <v>162</v>
      </c>
      <c r="AT86" s="89" t="s">
        <v>140</v>
      </c>
      <c r="AU86" s="89" t="s">
        <v>81</v>
      </c>
      <c r="AY86" s="6" t="s">
        <v>137</v>
      </c>
      <c r="BE86" s="156">
        <f>IF($N$86="základní",$J$86,0)</f>
        <v>0</v>
      </c>
      <c r="BF86" s="156">
        <f>IF($N$86="snížená",$J$86,0)</f>
        <v>0</v>
      </c>
      <c r="BG86" s="156">
        <f>IF($N$86="zákl. přenesená",$J$86,0)</f>
        <v>0</v>
      </c>
      <c r="BH86" s="156">
        <f>IF($N$86="sníž. přenesená",$J$86,0)</f>
        <v>0</v>
      </c>
      <c r="BI86" s="156">
        <f>IF($N$86="nulová",$J$86,0)</f>
        <v>0</v>
      </c>
      <c r="BJ86" s="89" t="s">
        <v>20</v>
      </c>
      <c r="BK86" s="156">
        <f>ROUND($I$86*$H$86,2)</f>
        <v>0</v>
      </c>
      <c r="BL86" s="89" t="s">
        <v>162</v>
      </c>
      <c r="BM86" s="89" t="s">
        <v>1024</v>
      </c>
    </row>
    <row r="87" spans="2:47" s="6" customFormat="1" ht="27" customHeight="1">
      <c r="B87" s="23"/>
      <c r="C87" s="24"/>
      <c r="D87" s="157" t="s">
        <v>147</v>
      </c>
      <c r="E87" s="24"/>
      <c r="F87" s="158" t="s">
        <v>1025</v>
      </c>
      <c r="G87" s="24"/>
      <c r="H87" s="24"/>
      <c r="J87" s="24"/>
      <c r="K87" s="24"/>
      <c r="L87" s="43"/>
      <c r="M87" s="56"/>
      <c r="N87" s="24"/>
      <c r="O87" s="24"/>
      <c r="P87" s="24"/>
      <c r="Q87" s="24"/>
      <c r="R87" s="24"/>
      <c r="S87" s="24"/>
      <c r="T87" s="57"/>
      <c r="AT87" s="6" t="s">
        <v>147</v>
      </c>
      <c r="AU87" s="6" t="s">
        <v>81</v>
      </c>
    </row>
    <row r="88" spans="2:65" s="6" customFormat="1" ht="15.75" customHeight="1">
      <c r="B88" s="23"/>
      <c r="C88" s="145" t="s">
        <v>162</v>
      </c>
      <c r="D88" s="145" t="s">
        <v>140</v>
      </c>
      <c r="E88" s="146" t="s">
        <v>1026</v>
      </c>
      <c r="F88" s="147" t="s">
        <v>1027</v>
      </c>
      <c r="G88" s="148" t="s">
        <v>359</v>
      </c>
      <c r="H88" s="149">
        <v>127</v>
      </c>
      <c r="I88" s="150"/>
      <c r="J88" s="151">
        <f>ROUND($I$88*$H$88,2)</f>
        <v>0</v>
      </c>
      <c r="K88" s="147" t="s">
        <v>144</v>
      </c>
      <c r="L88" s="43"/>
      <c r="M88" s="152"/>
      <c r="N88" s="153" t="s">
        <v>44</v>
      </c>
      <c r="O88" s="24"/>
      <c r="P88" s="24"/>
      <c r="Q88" s="154">
        <v>0</v>
      </c>
      <c r="R88" s="154">
        <f>$Q$88*$H$88</f>
        <v>0</v>
      </c>
      <c r="S88" s="154">
        <v>0</v>
      </c>
      <c r="T88" s="155">
        <f>$S$88*$H$88</f>
        <v>0</v>
      </c>
      <c r="AR88" s="89" t="s">
        <v>162</v>
      </c>
      <c r="AT88" s="89" t="s">
        <v>140</v>
      </c>
      <c r="AU88" s="89" t="s">
        <v>81</v>
      </c>
      <c r="AY88" s="6" t="s">
        <v>137</v>
      </c>
      <c r="BE88" s="156">
        <f>IF($N$88="základní",$J$88,0)</f>
        <v>0</v>
      </c>
      <c r="BF88" s="156">
        <f>IF($N$88="snížená",$J$88,0)</f>
        <v>0</v>
      </c>
      <c r="BG88" s="156">
        <f>IF($N$88="zákl. přenesená",$J$88,0)</f>
        <v>0</v>
      </c>
      <c r="BH88" s="156">
        <f>IF($N$88="sníž. přenesená",$J$88,0)</f>
        <v>0</v>
      </c>
      <c r="BI88" s="156">
        <f>IF($N$88="nulová",$J$88,0)</f>
        <v>0</v>
      </c>
      <c r="BJ88" s="89" t="s">
        <v>20</v>
      </c>
      <c r="BK88" s="156">
        <f>ROUND($I$88*$H$88,2)</f>
        <v>0</v>
      </c>
      <c r="BL88" s="89" t="s">
        <v>162</v>
      </c>
      <c r="BM88" s="89" t="s">
        <v>1028</v>
      </c>
    </row>
    <row r="89" spans="2:47" s="6" customFormat="1" ht="27" customHeight="1">
      <c r="B89" s="23"/>
      <c r="C89" s="24"/>
      <c r="D89" s="157" t="s">
        <v>147</v>
      </c>
      <c r="E89" s="24"/>
      <c r="F89" s="158" t="s">
        <v>1029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147</v>
      </c>
      <c r="AU89" s="6" t="s">
        <v>81</v>
      </c>
    </row>
    <row r="90" spans="2:65" s="6" customFormat="1" ht="15.75" customHeight="1">
      <c r="B90" s="23"/>
      <c r="C90" s="145" t="s">
        <v>136</v>
      </c>
      <c r="D90" s="145" t="s">
        <v>140</v>
      </c>
      <c r="E90" s="146" t="s">
        <v>1030</v>
      </c>
      <c r="F90" s="147" t="s">
        <v>1031</v>
      </c>
      <c r="G90" s="148" t="s">
        <v>359</v>
      </c>
      <c r="H90" s="149">
        <v>2</v>
      </c>
      <c r="I90" s="150"/>
      <c r="J90" s="151">
        <f>ROUND($I$90*$H$90,2)</f>
        <v>0</v>
      </c>
      <c r="K90" s="147" t="s">
        <v>144</v>
      </c>
      <c r="L90" s="43"/>
      <c r="M90" s="152"/>
      <c r="N90" s="153" t="s">
        <v>44</v>
      </c>
      <c r="O90" s="24"/>
      <c r="P90" s="24"/>
      <c r="Q90" s="154">
        <v>0</v>
      </c>
      <c r="R90" s="154">
        <f>$Q$90*$H$90</f>
        <v>0</v>
      </c>
      <c r="S90" s="154">
        <v>0</v>
      </c>
      <c r="T90" s="155">
        <f>$S$90*$H$90</f>
        <v>0</v>
      </c>
      <c r="AR90" s="89" t="s">
        <v>162</v>
      </c>
      <c r="AT90" s="89" t="s">
        <v>140</v>
      </c>
      <c r="AU90" s="89" t="s">
        <v>81</v>
      </c>
      <c r="AY90" s="6" t="s">
        <v>137</v>
      </c>
      <c r="BE90" s="156">
        <f>IF($N$90="základní",$J$90,0)</f>
        <v>0</v>
      </c>
      <c r="BF90" s="156">
        <f>IF($N$90="snížená",$J$90,0)</f>
        <v>0</v>
      </c>
      <c r="BG90" s="156">
        <f>IF($N$90="zákl. přenesená",$J$90,0)</f>
        <v>0</v>
      </c>
      <c r="BH90" s="156">
        <f>IF($N$90="sníž. přenesená",$J$90,0)</f>
        <v>0</v>
      </c>
      <c r="BI90" s="156">
        <f>IF($N$90="nulová",$J$90,0)</f>
        <v>0</v>
      </c>
      <c r="BJ90" s="89" t="s">
        <v>20</v>
      </c>
      <c r="BK90" s="156">
        <f>ROUND($I$90*$H$90,2)</f>
        <v>0</v>
      </c>
      <c r="BL90" s="89" t="s">
        <v>162</v>
      </c>
      <c r="BM90" s="89" t="s">
        <v>1032</v>
      </c>
    </row>
    <row r="91" spans="2:47" s="6" customFormat="1" ht="27" customHeight="1">
      <c r="B91" s="23"/>
      <c r="C91" s="24"/>
      <c r="D91" s="157" t="s">
        <v>147</v>
      </c>
      <c r="E91" s="24"/>
      <c r="F91" s="158" t="s">
        <v>1033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147</v>
      </c>
      <c r="AU91" s="6" t="s">
        <v>81</v>
      </c>
    </row>
    <row r="92" spans="2:65" s="6" customFormat="1" ht="15.75" customHeight="1">
      <c r="B92" s="23"/>
      <c r="C92" s="145" t="s">
        <v>174</v>
      </c>
      <c r="D92" s="145" t="s">
        <v>140</v>
      </c>
      <c r="E92" s="146" t="s">
        <v>1034</v>
      </c>
      <c r="F92" s="147" t="s">
        <v>1035</v>
      </c>
      <c r="G92" s="148" t="s">
        <v>205</v>
      </c>
      <c r="H92" s="149">
        <v>171</v>
      </c>
      <c r="I92" s="150"/>
      <c r="J92" s="151">
        <f>ROUND($I$92*$H$92,2)</f>
        <v>0</v>
      </c>
      <c r="K92" s="147" t="s">
        <v>144</v>
      </c>
      <c r="L92" s="43"/>
      <c r="M92" s="152"/>
      <c r="N92" s="153" t="s">
        <v>44</v>
      </c>
      <c r="O92" s="24"/>
      <c r="P92" s="24"/>
      <c r="Q92" s="154">
        <v>0</v>
      </c>
      <c r="R92" s="154">
        <f>$Q$92*$H$92</f>
        <v>0</v>
      </c>
      <c r="S92" s="154">
        <v>0</v>
      </c>
      <c r="T92" s="155">
        <f>$S$92*$H$92</f>
        <v>0</v>
      </c>
      <c r="AR92" s="89" t="s">
        <v>162</v>
      </c>
      <c r="AT92" s="89" t="s">
        <v>140</v>
      </c>
      <c r="AU92" s="89" t="s">
        <v>81</v>
      </c>
      <c r="AY92" s="6" t="s">
        <v>137</v>
      </c>
      <c r="BE92" s="156">
        <f>IF($N$92="základní",$J$92,0)</f>
        <v>0</v>
      </c>
      <c r="BF92" s="156">
        <f>IF($N$92="snížená",$J$92,0)</f>
        <v>0</v>
      </c>
      <c r="BG92" s="156">
        <f>IF($N$92="zákl. přenesená",$J$92,0)</f>
        <v>0</v>
      </c>
      <c r="BH92" s="156">
        <f>IF($N$92="sníž. přenesená",$J$92,0)</f>
        <v>0</v>
      </c>
      <c r="BI92" s="156">
        <f>IF($N$92="nulová",$J$92,0)</f>
        <v>0</v>
      </c>
      <c r="BJ92" s="89" t="s">
        <v>20</v>
      </c>
      <c r="BK92" s="156">
        <f>ROUND($I$92*$H$92,2)</f>
        <v>0</v>
      </c>
      <c r="BL92" s="89" t="s">
        <v>162</v>
      </c>
      <c r="BM92" s="89" t="s">
        <v>1036</v>
      </c>
    </row>
    <row r="93" spans="2:47" s="6" customFormat="1" ht="16.5" customHeight="1">
      <c r="B93" s="23"/>
      <c r="C93" s="24"/>
      <c r="D93" s="157" t="s">
        <v>147</v>
      </c>
      <c r="E93" s="24"/>
      <c r="F93" s="158" t="s">
        <v>1037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147</v>
      </c>
      <c r="AU93" s="6" t="s">
        <v>81</v>
      </c>
    </row>
    <row r="94" spans="2:65" s="6" customFormat="1" ht="15.75" customHeight="1">
      <c r="B94" s="23"/>
      <c r="C94" s="145" t="s">
        <v>180</v>
      </c>
      <c r="D94" s="145" t="s">
        <v>140</v>
      </c>
      <c r="E94" s="146" t="s">
        <v>1038</v>
      </c>
      <c r="F94" s="147" t="s">
        <v>1039</v>
      </c>
      <c r="G94" s="148" t="s">
        <v>205</v>
      </c>
      <c r="H94" s="149">
        <v>1721</v>
      </c>
      <c r="I94" s="150"/>
      <c r="J94" s="151">
        <f>ROUND($I$94*$H$94,2)</f>
        <v>0</v>
      </c>
      <c r="K94" s="147" t="s">
        <v>144</v>
      </c>
      <c r="L94" s="43"/>
      <c r="M94" s="152"/>
      <c r="N94" s="153" t="s">
        <v>44</v>
      </c>
      <c r="O94" s="24"/>
      <c r="P94" s="24"/>
      <c r="Q94" s="154">
        <v>0</v>
      </c>
      <c r="R94" s="154">
        <f>$Q$94*$H$94</f>
        <v>0</v>
      </c>
      <c r="S94" s="154">
        <v>0</v>
      </c>
      <c r="T94" s="155">
        <f>$S$94*$H$94</f>
        <v>0</v>
      </c>
      <c r="AR94" s="89" t="s">
        <v>162</v>
      </c>
      <c r="AT94" s="89" t="s">
        <v>140</v>
      </c>
      <c r="AU94" s="89" t="s">
        <v>81</v>
      </c>
      <c r="AY94" s="6" t="s">
        <v>137</v>
      </c>
      <c r="BE94" s="156">
        <f>IF($N$94="základní",$J$94,0)</f>
        <v>0</v>
      </c>
      <c r="BF94" s="156">
        <f>IF($N$94="snížená",$J$94,0)</f>
        <v>0</v>
      </c>
      <c r="BG94" s="156">
        <f>IF($N$94="zákl. přenesená",$J$94,0)</f>
        <v>0</v>
      </c>
      <c r="BH94" s="156">
        <f>IF($N$94="sníž. přenesená",$J$94,0)</f>
        <v>0</v>
      </c>
      <c r="BI94" s="156">
        <f>IF($N$94="nulová",$J$94,0)</f>
        <v>0</v>
      </c>
      <c r="BJ94" s="89" t="s">
        <v>20</v>
      </c>
      <c r="BK94" s="156">
        <f>ROUND($I$94*$H$94,2)</f>
        <v>0</v>
      </c>
      <c r="BL94" s="89" t="s">
        <v>162</v>
      </c>
      <c r="BM94" s="89" t="s">
        <v>1040</v>
      </c>
    </row>
    <row r="95" spans="2:47" s="6" customFormat="1" ht="16.5" customHeight="1">
      <c r="B95" s="23"/>
      <c r="C95" s="24"/>
      <c r="D95" s="157" t="s">
        <v>147</v>
      </c>
      <c r="E95" s="24"/>
      <c r="F95" s="158" t="s">
        <v>1041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147</v>
      </c>
      <c r="AU95" s="6" t="s">
        <v>81</v>
      </c>
    </row>
    <row r="96" spans="2:65" s="6" customFormat="1" ht="15.75" customHeight="1">
      <c r="B96" s="23"/>
      <c r="C96" s="145" t="s">
        <v>185</v>
      </c>
      <c r="D96" s="145" t="s">
        <v>140</v>
      </c>
      <c r="E96" s="146" t="s">
        <v>1042</v>
      </c>
      <c r="F96" s="147" t="s">
        <v>1043</v>
      </c>
      <c r="G96" s="148" t="s">
        <v>205</v>
      </c>
      <c r="H96" s="149">
        <v>3442</v>
      </c>
      <c r="I96" s="150"/>
      <c r="J96" s="151">
        <f>ROUND($I$96*$H$96,2)</f>
        <v>0</v>
      </c>
      <c r="K96" s="147" t="s">
        <v>144</v>
      </c>
      <c r="L96" s="43"/>
      <c r="M96" s="152"/>
      <c r="N96" s="153" t="s">
        <v>44</v>
      </c>
      <c r="O96" s="24"/>
      <c r="P96" s="24"/>
      <c r="Q96" s="154">
        <v>0</v>
      </c>
      <c r="R96" s="154">
        <f>$Q$96*$H$96</f>
        <v>0</v>
      </c>
      <c r="S96" s="154">
        <v>0</v>
      </c>
      <c r="T96" s="155">
        <f>$S$96*$H$96</f>
        <v>0</v>
      </c>
      <c r="AR96" s="89" t="s">
        <v>162</v>
      </c>
      <c r="AT96" s="89" t="s">
        <v>140</v>
      </c>
      <c r="AU96" s="89" t="s">
        <v>81</v>
      </c>
      <c r="AY96" s="6" t="s">
        <v>137</v>
      </c>
      <c r="BE96" s="156">
        <f>IF($N$96="základní",$J$96,0)</f>
        <v>0</v>
      </c>
      <c r="BF96" s="156">
        <f>IF($N$96="snížená",$J$96,0)</f>
        <v>0</v>
      </c>
      <c r="BG96" s="156">
        <f>IF($N$96="zákl. přenesená",$J$96,0)</f>
        <v>0</v>
      </c>
      <c r="BH96" s="156">
        <f>IF($N$96="sníž. přenesená",$J$96,0)</f>
        <v>0</v>
      </c>
      <c r="BI96" s="156">
        <f>IF($N$96="nulová",$J$96,0)</f>
        <v>0</v>
      </c>
      <c r="BJ96" s="89" t="s">
        <v>20</v>
      </c>
      <c r="BK96" s="156">
        <f>ROUND($I$96*$H$96,2)</f>
        <v>0</v>
      </c>
      <c r="BL96" s="89" t="s">
        <v>162</v>
      </c>
      <c r="BM96" s="89" t="s">
        <v>1044</v>
      </c>
    </row>
    <row r="97" spans="2:47" s="6" customFormat="1" ht="16.5" customHeight="1">
      <c r="B97" s="23"/>
      <c r="C97" s="24"/>
      <c r="D97" s="157" t="s">
        <v>147</v>
      </c>
      <c r="E97" s="24"/>
      <c r="F97" s="158" t="s">
        <v>1045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147</v>
      </c>
      <c r="AU97" s="6" t="s">
        <v>81</v>
      </c>
    </row>
    <row r="98" spans="2:51" s="6" customFormat="1" ht="15.75" customHeight="1">
      <c r="B98" s="159"/>
      <c r="C98" s="160"/>
      <c r="D98" s="161" t="s">
        <v>149</v>
      </c>
      <c r="E98" s="160"/>
      <c r="F98" s="162" t="s">
        <v>1046</v>
      </c>
      <c r="G98" s="160"/>
      <c r="H98" s="163">
        <v>3442</v>
      </c>
      <c r="J98" s="160"/>
      <c r="K98" s="160"/>
      <c r="L98" s="164"/>
      <c r="M98" s="165"/>
      <c r="N98" s="160"/>
      <c r="O98" s="160"/>
      <c r="P98" s="160"/>
      <c r="Q98" s="160"/>
      <c r="R98" s="160"/>
      <c r="S98" s="160"/>
      <c r="T98" s="166"/>
      <c r="AT98" s="167" t="s">
        <v>149</v>
      </c>
      <c r="AU98" s="167" t="s">
        <v>81</v>
      </c>
      <c r="AV98" s="167" t="s">
        <v>81</v>
      </c>
      <c r="AW98" s="167" t="s">
        <v>115</v>
      </c>
      <c r="AX98" s="167" t="s">
        <v>20</v>
      </c>
      <c r="AY98" s="167" t="s">
        <v>137</v>
      </c>
    </row>
    <row r="99" spans="2:65" s="6" customFormat="1" ht="15.75" customHeight="1">
      <c r="B99" s="23"/>
      <c r="C99" s="145" t="s">
        <v>252</v>
      </c>
      <c r="D99" s="145" t="s">
        <v>140</v>
      </c>
      <c r="E99" s="146" t="s">
        <v>1047</v>
      </c>
      <c r="F99" s="147" t="s">
        <v>1048</v>
      </c>
      <c r="G99" s="148" t="s">
        <v>359</v>
      </c>
      <c r="H99" s="149">
        <v>615</v>
      </c>
      <c r="I99" s="150"/>
      <c r="J99" s="151">
        <f>ROUND($I$99*$H$99,2)</f>
        <v>0</v>
      </c>
      <c r="K99" s="147" t="s">
        <v>144</v>
      </c>
      <c r="L99" s="43"/>
      <c r="M99" s="152"/>
      <c r="N99" s="153" t="s">
        <v>44</v>
      </c>
      <c r="O99" s="24"/>
      <c r="P99" s="24"/>
      <c r="Q99" s="154">
        <v>0</v>
      </c>
      <c r="R99" s="154">
        <f>$Q$99*$H$99</f>
        <v>0</v>
      </c>
      <c r="S99" s="154">
        <v>0</v>
      </c>
      <c r="T99" s="155">
        <f>$S$99*$H$99</f>
        <v>0</v>
      </c>
      <c r="AR99" s="89" t="s">
        <v>162</v>
      </c>
      <c r="AT99" s="89" t="s">
        <v>140</v>
      </c>
      <c r="AU99" s="89" t="s">
        <v>81</v>
      </c>
      <c r="AY99" s="6" t="s">
        <v>137</v>
      </c>
      <c r="BE99" s="156">
        <f>IF($N$99="základní",$J$99,0)</f>
        <v>0</v>
      </c>
      <c r="BF99" s="156">
        <f>IF($N$99="snížená",$J$99,0)</f>
        <v>0</v>
      </c>
      <c r="BG99" s="156">
        <f>IF($N$99="zákl. přenesená",$J$99,0)</f>
        <v>0</v>
      </c>
      <c r="BH99" s="156">
        <f>IF($N$99="sníž. přenesená",$J$99,0)</f>
        <v>0</v>
      </c>
      <c r="BI99" s="156">
        <f>IF($N$99="nulová",$J$99,0)</f>
        <v>0</v>
      </c>
      <c r="BJ99" s="89" t="s">
        <v>20</v>
      </c>
      <c r="BK99" s="156">
        <f>ROUND($I$99*$H$99,2)</f>
        <v>0</v>
      </c>
      <c r="BL99" s="89" t="s">
        <v>162</v>
      </c>
      <c r="BM99" s="89" t="s">
        <v>1049</v>
      </c>
    </row>
    <row r="100" spans="2:47" s="6" customFormat="1" ht="27" customHeight="1">
      <c r="B100" s="23"/>
      <c r="C100" s="24"/>
      <c r="D100" s="157" t="s">
        <v>147</v>
      </c>
      <c r="E100" s="24"/>
      <c r="F100" s="158" t="s">
        <v>1050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147</v>
      </c>
      <c r="AU100" s="6" t="s">
        <v>81</v>
      </c>
    </row>
    <row r="101" spans="2:65" s="6" customFormat="1" ht="15.75" customHeight="1">
      <c r="B101" s="23"/>
      <c r="C101" s="145" t="s">
        <v>25</v>
      </c>
      <c r="D101" s="145" t="s">
        <v>140</v>
      </c>
      <c r="E101" s="146" t="s">
        <v>1051</v>
      </c>
      <c r="F101" s="147" t="s">
        <v>1052</v>
      </c>
      <c r="G101" s="148" t="s">
        <v>359</v>
      </c>
      <c r="H101" s="149">
        <v>127</v>
      </c>
      <c r="I101" s="150"/>
      <c r="J101" s="151">
        <f>ROUND($I$101*$H$101,2)</f>
        <v>0</v>
      </c>
      <c r="K101" s="147" t="s">
        <v>144</v>
      </c>
      <c r="L101" s="43"/>
      <c r="M101" s="152"/>
      <c r="N101" s="153" t="s">
        <v>44</v>
      </c>
      <c r="O101" s="24"/>
      <c r="P101" s="24"/>
      <c r="Q101" s="154">
        <v>0</v>
      </c>
      <c r="R101" s="154">
        <f>$Q$101*$H$101</f>
        <v>0</v>
      </c>
      <c r="S101" s="154">
        <v>0</v>
      </c>
      <c r="T101" s="155">
        <f>$S$101*$H$101</f>
        <v>0</v>
      </c>
      <c r="AR101" s="89" t="s">
        <v>162</v>
      </c>
      <c r="AT101" s="89" t="s">
        <v>140</v>
      </c>
      <c r="AU101" s="89" t="s">
        <v>81</v>
      </c>
      <c r="AY101" s="6" t="s">
        <v>137</v>
      </c>
      <c r="BE101" s="156">
        <f>IF($N$101="základní",$J$101,0)</f>
        <v>0</v>
      </c>
      <c r="BF101" s="156">
        <f>IF($N$101="snížená",$J$101,0)</f>
        <v>0</v>
      </c>
      <c r="BG101" s="156">
        <f>IF($N$101="zákl. přenesená",$J$101,0)</f>
        <v>0</v>
      </c>
      <c r="BH101" s="156">
        <f>IF($N$101="sníž. přenesená",$J$101,0)</f>
        <v>0</v>
      </c>
      <c r="BI101" s="156">
        <f>IF($N$101="nulová",$J$101,0)</f>
        <v>0</v>
      </c>
      <c r="BJ101" s="89" t="s">
        <v>20</v>
      </c>
      <c r="BK101" s="156">
        <f>ROUND($I$101*$H$101,2)</f>
        <v>0</v>
      </c>
      <c r="BL101" s="89" t="s">
        <v>162</v>
      </c>
      <c r="BM101" s="89" t="s">
        <v>1053</v>
      </c>
    </row>
    <row r="102" spans="2:47" s="6" customFormat="1" ht="27" customHeight="1">
      <c r="B102" s="23"/>
      <c r="C102" s="24"/>
      <c r="D102" s="157" t="s">
        <v>147</v>
      </c>
      <c r="E102" s="24"/>
      <c r="F102" s="158" t="s">
        <v>1054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147</v>
      </c>
      <c r="AU102" s="6" t="s">
        <v>81</v>
      </c>
    </row>
    <row r="103" spans="2:65" s="6" customFormat="1" ht="15.75" customHeight="1">
      <c r="B103" s="23"/>
      <c r="C103" s="145" t="s">
        <v>263</v>
      </c>
      <c r="D103" s="145" t="s">
        <v>140</v>
      </c>
      <c r="E103" s="146" t="s">
        <v>1055</v>
      </c>
      <c r="F103" s="147" t="s">
        <v>1056</v>
      </c>
      <c r="G103" s="148" t="s">
        <v>359</v>
      </c>
      <c r="H103" s="149">
        <v>2</v>
      </c>
      <c r="I103" s="150"/>
      <c r="J103" s="151">
        <f>ROUND($I$103*$H$103,2)</f>
        <v>0</v>
      </c>
      <c r="K103" s="147" t="s">
        <v>144</v>
      </c>
      <c r="L103" s="43"/>
      <c r="M103" s="152"/>
      <c r="N103" s="153" t="s">
        <v>44</v>
      </c>
      <c r="O103" s="24"/>
      <c r="P103" s="24"/>
      <c r="Q103" s="154">
        <v>0</v>
      </c>
      <c r="R103" s="154">
        <f>$Q$103*$H$103</f>
        <v>0</v>
      </c>
      <c r="S103" s="154">
        <v>0</v>
      </c>
      <c r="T103" s="155">
        <f>$S$103*$H$103</f>
        <v>0</v>
      </c>
      <c r="AR103" s="89" t="s">
        <v>162</v>
      </c>
      <c r="AT103" s="89" t="s">
        <v>140</v>
      </c>
      <c r="AU103" s="89" t="s">
        <v>81</v>
      </c>
      <c r="AY103" s="6" t="s">
        <v>137</v>
      </c>
      <c r="BE103" s="156">
        <f>IF($N$103="základní",$J$103,0)</f>
        <v>0</v>
      </c>
      <c r="BF103" s="156">
        <f>IF($N$103="snížená",$J$103,0)</f>
        <v>0</v>
      </c>
      <c r="BG103" s="156">
        <f>IF($N$103="zákl. přenesená",$J$103,0)</f>
        <v>0</v>
      </c>
      <c r="BH103" s="156">
        <f>IF($N$103="sníž. přenesená",$J$103,0)</f>
        <v>0</v>
      </c>
      <c r="BI103" s="156">
        <f>IF($N$103="nulová",$J$103,0)</f>
        <v>0</v>
      </c>
      <c r="BJ103" s="89" t="s">
        <v>20</v>
      </c>
      <c r="BK103" s="156">
        <f>ROUND($I$103*$H$103,2)</f>
        <v>0</v>
      </c>
      <c r="BL103" s="89" t="s">
        <v>162</v>
      </c>
      <c r="BM103" s="89" t="s">
        <v>1057</v>
      </c>
    </row>
    <row r="104" spans="2:47" s="6" customFormat="1" ht="27" customHeight="1">
      <c r="B104" s="23"/>
      <c r="C104" s="24"/>
      <c r="D104" s="157" t="s">
        <v>147</v>
      </c>
      <c r="E104" s="24"/>
      <c r="F104" s="158" t="s">
        <v>1058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147</v>
      </c>
      <c r="AU104" s="6" t="s">
        <v>81</v>
      </c>
    </row>
    <row r="105" spans="2:65" s="6" customFormat="1" ht="15.75" customHeight="1">
      <c r="B105" s="23"/>
      <c r="C105" s="145" t="s">
        <v>267</v>
      </c>
      <c r="D105" s="145" t="s">
        <v>140</v>
      </c>
      <c r="E105" s="146" t="s">
        <v>1059</v>
      </c>
      <c r="F105" s="147" t="s">
        <v>1060</v>
      </c>
      <c r="G105" s="148" t="s">
        <v>359</v>
      </c>
      <c r="H105" s="149">
        <v>2</v>
      </c>
      <c r="I105" s="150"/>
      <c r="J105" s="151">
        <f>ROUND($I$105*$H$105,2)</f>
        <v>0</v>
      </c>
      <c r="K105" s="147" t="s">
        <v>144</v>
      </c>
      <c r="L105" s="43"/>
      <c r="M105" s="152"/>
      <c r="N105" s="153" t="s">
        <v>44</v>
      </c>
      <c r="O105" s="24"/>
      <c r="P105" s="24"/>
      <c r="Q105" s="154">
        <v>0.00031</v>
      </c>
      <c r="R105" s="154">
        <f>$Q$105*$H$105</f>
        <v>0.00062</v>
      </c>
      <c r="S105" s="154">
        <v>0</v>
      </c>
      <c r="T105" s="155">
        <f>$S$105*$H$105</f>
        <v>0</v>
      </c>
      <c r="AR105" s="89" t="s">
        <v>162</v>
      </c>
      <c r="AT105" s="89" t="s">
        <v>140</v>
      </c>
      <c r="AU105" s="89" t="s">
        <v>81</v>
      </c>
      <c r="AY105" s="6" t="s">
        <v>137</v>
      </c>
      <c r="BE105" s="156">
        <f>IF($N$105="základní",$J$105,0)</f>
        <v>0</v>
      </c>
      <c r="BF105" s="156">
        <f>IF($N$105="snížená",$J$105,0)</f>
        <v>0</v>
      </c>
      <c r="BG105" s="156">
        <f>IF($N$105="zákl. přenesená",$J$105,0)</f>
        <v>0</v>
      </c>
      <c r="BH105" s="156">
        <f>IF($N$105="sníž. přenesená",$J$105,0)</f>
        <v>0</v>
      </c>
      <c r="BI105" s="156">
        <f>IF($N$105="nulová",$J$105,0)</f>
        <v>0</v>
      </c>
      <c r="BJ105" s="89" t="s">
        <v>20</v>
      </c>
      <c r="BK105" s="156">
        <f>ROUND($I$105*$H$105,2)</f>
        <v>0</v>
      </c>
      <c r="BL105" s="89" t="s">
        <v>162</v>
      </c>
      <c r="BM105" s="89" t="s">
        <v>1061</v>
      </c>
    </row>
    <row r="106" spans="2:47" s="6" customFormat="1" ht="16.5" customHeight="1">
      <c r="B106" s="23"/>
      <c r="C106" s="24"/>
      <c r="D106" s="157" t="s">
        <v>147</v>
      </c>
      <c r="E106" s="24"/>
      <c r="F106" s="158" t="s">
        <v>1062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147</v>
      </c>
      <c r="AU106" s="6" t="s">
        <v>81</v>
      </c>
    </row>
    <row r="107" spans="2:65" s="6" customFormat="1" ht="15.75" customHeight="1">
      <c r="B107" s="23"/>
      <c r="C107" s="145" t="s">
        <v>274</v>
      </c>
      <c r="D107" s="145" t="s">
        <v>140</v>
      </c>
      <c r="E107" s="146" t="s">
        <v>1063</v>
      </c>
      <c r="F107" s="147" t="s">
        <v>1064</v>
      </c>
      <c r="G107" s="148" t="s">
        <v>359</v>
      </c>
      <c r="H107" s="149">
        <v>2</v>
      </c>
      <c r="I107" s="150"/>
      <c r="J107" s="151">
        <f>ROUND($I$107*$H$107,2)</f>
        <v>0</v>
      </c>
      <c r="K107" s="147" t="s">
        <v>144</v>
      </c>
      <c r="L107" s="43"/>
      <c r="M107" s="152"/>
      <c r="N107" s="153" t="s">
        <v>44</v>
      </c>
      <c r="O107" s="24"/>
      <c r="P107" s="24"/>
      <c r="Q107" s="154">
        <v>0</v>
      </c>
      <c r="R107" s="154">
        <f>$Q$107*$H$107</f>
        <v>0</v>
      </c>
      <c r="S107" s="154">
        <v>0</v>
      </c>
      <c r="T107" s="155">
        <f>$S$107*$H$107</f>
        <v>0</v>
      </c>
      <c r="AR107" s="89" t="s">
        <v>162</v>
      </c>
      <c r="AT107" s="89" t="s">
        <v>140</v>
      </c>
      <c r="AU107" s="89" t="s">
        <v>81</v>
      </c>
      <c r="AY107" s="6" t="s">
        <v>137</v>
      </c>
      <c r="BE107" s="156">
        <f>IF($N$107="základní",$J$107,0)</f>
        <v>0</v>
      </c>
      <c r="BF107" s="156">
        <f>IF($N$107="snížená",$J$107,0)</f>
        <v>0</v>
      </c>
      <c r="BG107" s="156">
        <f>IF($N$107="zákl. přenesená",$J$107,0)</f>
        <v>0</v>
      </c>
      <c r="BH107" s="156">
        <f>IF($N$107="sníž. přenesená",$J$107,0)</f>
        <v>0</v>
      </c>
      <c r="BI107" s="156">
        <f>IF($N$107="nulová",$J$107,0)</f>
        <v>0</v>
      </c>
      <c r="BJ107" s="89" t="s">
        <v>20</v>
      </c>
      <c r="BK107" s="156">
        <f>ROUND($I$107*$H$107,2)</f>
        <v>0</v>
      </c>
      <c r="BL107" s="89" t="s">
        <v>162</v>
      </c>
      <c r="BM107" s="89" t="s">
        <v>1065</v>
      </c>
    </row>
    <row r="108" spans="2:47" s="6" customFormat="1" ht="16.5" customHeight="1">
      <c r="B108" s="23"/>
      <c r="C108" s="24"/>
      <c r="D108" s="157" t="s">
        <v>147</v>
      </c>
      <c r="E108" s="24"/>
      <c r="F108" s="158" t="s">
        <v>1066</v>
      </c>
      <c r="G108" s="24"/>
      <c r="H108" s="24"/>
      <c r="J108" s="24"/>
      <c r="K108" s="24"/>
      <c r="L108" s="43"/>
      <c r="M108" s="56"/>
      <c r="N108" s="24"/>
      <c r="O108" s="24"/>
      <c r="P108" s="24"/>
      <c r="Q108" s="24"/>
      <c r="R108" s="24"/>
      <c r="S108" s="24"/>
      <c r="T108" s="57"/>
      <c r="AT108" s="6" t="s">
        <v>147</v>
      </c>
      <c r="AU108" s="6" t="s">
        <v>81</v>
      </c>
    </row>
    <row r="109" spans="2:65" s="6" customFormat="1" ht="15.75" customHeight="1">
      <c r="B109" s="23"/>
      <c r="C109" s="145" t="s">
        <v>280</v>
      </c>
      <c r="D109" s="145" t="s">
        <v>140</v>
      </c>
      <c r="E109" s="146" t="s">
        <v>1067</v>
      </c>
      <c r="F109" s="147" t="s">
        <v>1068</v>
      </c>
      <c r="G109" s="148" t="s">
        <v>205</v>
      </c>
      <c r="H109" s="149">
        <v>2</v>
      </c>
      <c r="I109" s="150"/>
      <c r="J109" s="151">
        <f>ROUND($I$109*$H$109,2)</f>
        <v>0</v>
      </c>
      <c r="K109" s="147" t="s">
        <v>144</v>
      </c>
      <c r="L109" s="43"/>
      <c r="M109" s="152"/>
      <c r="N109" s="153" t="s">
        <v>44</v>
      </c>
      <c r="O109" s="24"/>
      <c r="P109" s="24"/>
      <c r="Q109" s="154">
        <v>2E-05</v>
      </c>
      <c r="R109" s="154">
        <f>$Q$109*$H$109</f>
        <v>4E-05</v>
      </c>
      <c r="S109" s="154">
        <v>0</v>
      </c>
      <c r="T109" s="155">
        <f>$S$109*$H$109</f>
        <v>0</v>
      </c>
      <c r="AR109" s="89" t="s">
        <v>162</v>
      </c>
      <c r="AT109" s="89" t="s">
        <v>140</v>
      </c>
      <c r="AU109" s="89" t="s">
        <v>81</v>
      </c>
      <c r="AY109" s="6" t="s">
        <v>137</v>
      </c>
      <c r="BE109" s="156">
        <f>IF($N$109="základní",$J$109,0)</f>
        <v>0</v>
      </c>
      <c r="BF109" s="156">
        <f>IF($N$109="snížená",$J$109,0)</f>
        <v>0</v>
      </c>
      <c r="BG109" s="156">
        <f>IF($N$109="zákl. přenesená",$J$109,0)</f>
        <v>0</v>
      </c>
      <c r="BH109" s="156">
        <f>IF($N$109="sníž. přenesená",$J$109,0)</f>
        <v>0</v>
      </c>
      <c r="BI109" s="156">
        <f>IF($N$109="nulová",$J$109,0)</f>
        <v>0</v>
      </c>
      <c r="BJ109" s="89" t="s">
        <v>20</v>
      </c>
      <c r="BK109" s="156">
        <f>ROUND($I$109*$H$109,2)</f>
        <v>0</v>
      </c>
      <c r="BL109" s="89" t="s">
        <v>162</v>
      </c>
      <c r="BM109" s="89" t="s">
        <v>1069</v>
      </c>
    </row>
    <row r="110" spans="2:47" s="6" customFormat="1" ht="16.5" customHeight="1">
      <c r="B110" s="23"/>
      <c r="C110" s="24"/>
      <c r="D110" s="157" t="s">
        <v>147</v>
      </c>
      <c r="E110" s="24"/>
      <c r="F110" s="158" t="s">
        <v>1070</v>
      </c>
      <c r="G110" s="24"/>
      <c r="H110" s="24"/>
      <c r="J110" s="24"/>
      <c r="K110" s="24"/>
      <c r="L110" s="43"/>
      <c r="M110" s="56"/>
      <c r="N110" s="24"/>
      <c r="O110" s="24"/>
      <c r="P110" s="24"/>
      <c r="Q110" s="24"/>
      <c r="R110" s="24"/>
      <c r="S110" s="24"/>
      <c r="T110" s="57"/>
      <c r="AT110" s="6" t="s">
        <v>147</v>
      </c>
      <c r="AU110" s="6" t="s">
        <v>81</v>
      </c>
    </row>
    <row r="111" spans="2:65" s="6" customFormat="1" ht="15.75" customHeight="1">
      <c r="B111" s="23"/>
      <c r="C111" s="145" t="s">
        <v>7</v>
      </c>
      <c r="D111" s="145" t="s">
        <v>140</v>
      </c>
      <c r="E111" s="146" t="s">
        <v>1071</v>
      </c>
      <c r="F111" s="147" t="s">
        <v>1072</v>
      </c>
      <c r="G111" s="148" t="s">
        <v>205</v>
      </c>
      <c r="H111" s="149">
        <v>1721</v>
      </c>
      <c r="I111" s="150"/>
      <c r="J111" s="151">
        <f>ROUND($I$111*$H$111,2)</f>
        <v>0</v>
      </c>
      <c r="K111" s="147" t="s">
        <v>144</v>
      </c>
      <c r="L111" s="43"/>
      <c r="M111" s="152"/>
      <c r="N111" s="153" t="s">
        <v>44</v>
      </c>
      <c r="O111" s="24"/>
      <c r="P111" s="24"/>
      <c r="Q111" s="154">
        <v>0</v>
      </c>
      <c r="R111" s="154">
        <f>$Q$111*$H$111</f>
        <v>0</v>
      </c>
      <c r="S111" s="154">
        <v>0</v>
      </c>
      <c r="T111" s="155">
        <f>$S$111*$H$111</f>
        <v>0</v>
      </c>
      <c r="AR111" s="89" t="s">
        <v>162</v>
      </c>
      <c r="AT111" s="89" t="s">
        <v>140</v>
      </c>
      <c r="AU111" s="89" t="s">
        <v>81</v>
      </c>
      <c r="AY111" s="6" t="s">
        <v>137</v>
      </c>
      <c r="BE111" s="156">
        <f>IF($N$111="základní",$J$111,0)</f>
        <v>0</v>
      </c>
      <c r="BF111" s="156">
        <f>IF($N$111="snížená",$J$111,0)</f>
        <v>0</v>
      </c>
      <c r="BG111" s="156">
        <f>IF($N$111="zákl. přenesená",$J$111,0)</f>
        <v>0</v>
      </c>
      <c r="BH111" s="156">
        <f>IF($N$111="sníž. přenesená",$J$111,0)</f>
        <v>0</v>
      </c>
      <c r="BI111" s="156">
        <f>IF($N$111="nulová",$J$111,0)</f>
        <v>0</v>
      </c>
      <c r="BJ111" s="89" t="s">
        <v>20</v>
      </c>
      <c r="BK111" s="156">
        <f>ROUND($I$111*$H$111,2)</f>
        <v>0</v>
      </c>
      <c r="BL111" s="89" t="s">
        <v>162</v>
      </c>
      <c r="BM111" s="89" t="s">
        <v>1073</v>
      </c>
    </row>
    <row r="112" spans="2:47" s="6" customFormat="1" ht="27" customHeight="1">
      <c r="B112" s="23"/>
      <c r="C112" s="24"/>
      <c r="D112" s="157" t="s">
        <v>147</v>
      </c>
      <c r="E112" s="24"/>
      <c r="F112" s="158" t="s">
        <v>1074</v>
      </c>
      <c r="G112" s="24"/>
      <c r="H112" s="24"/>
      <c r="J112" s="24"/>
      <c r="K112" s="24"/>
      <c r="L112" s="43"/>
      <c r="M112" s="56"/>
      <c r="N112" s="24"/>
      <c r="O112" s="24"/>
      <c r="P112" s="24"/>
      <c r="Q112" s="24"/>
      <c r="R112" s="24"/>
      <c r="S112" s="24"/>
      <c r="T112" s="57"/>
      <c r="AT112" s="6" t="s">
        <v>147</v>
      </c>
      <c r="AU112" s="6" t="s">
        <v>81</v>
      </c>
    </row>
    <row r="113" spans="2:65" s="6" customFormat="1" ht="15.75" customHeight="1">
      <c r="B113" s="23"/>
      <c r="C113" s="145" t="s">
        <v>294</v>
      </c>
      <c r="D113" s="145" t="s">
        <v>140</v>
      </c>
      <c r="E113" s="146" t="s">
        <v>1075</v>
      </c>
      <c r="F113" s="147" t="s">
        <v>1076</v>
      </c>
      <c r="G113" s="148" t="s">
        <v>205</v>
      </c>
      <c r="H113" s="149">
        <v>171</v>
      </c>
      <c r="I113" s="150"/>
      <c r="J113" s="151">
        <f>ROUND($I$113*$H$113,2)</f>
        <v>0</v>
      </c>
      <c r="K113" s="147" t="s">
        <v>144</v>
      </c>
      <c r="L113" s="43"/>
      <c r="M113" s="152"/>
      <c r="N113" s="153" t="s">
        <v>44</v>
      </c>
      <c r="O113" s="24"/>
      <c r="P113" s="24"/>
      <c r="Q113" s="154">
        <v>0</v>
      </c>
      <c r="R113" s="154">
        <f>$Q$113*$H$113</f>
        <v>0</v>
      </c>
      <c r="S113" s="154">
        <v>0</v>
      </c>
      <c r="T113" s="155">
        <f>$S$113*$H$113</f>
        <v>0</v>
      </c>
      <c r="AR113" s="89" t="s">
        <v>162</v>
      </c>
      <c r="AT113" s="89" t="s">
        <v>140</v>
      </c>
      <c r="AU113" s="89" t="s">
        <v>81</v>
      </c>
      <c r="AY113" s="6" t="s">
        <v>137</v>
      </c>
      <c r="BE113" s="156">
        <f>IF($N$113="základní",$J$113,0)</f>
        <v>0</v>
      </c>
      <c r="BF113" s="156">
        <f>IF($N$113="snížená",$J$113,0)</f>
        <v>0</v>
      </c>
      <c r="BG113" s="156">
        <f>IF($N$113="zákl. přenesená",$J$113,0)</f>
        <v>0</v>
      </c>
      <c r="BH113" s="156">
        <f>IF($N$113="sníž. přenesená",$J$113,0)</f>
        <v>0</v>
      </c>
      <c r="BI113" s="156">
        <f>IF($N$113="nulová",$J$113,0)</f>
        <v>0</v>
      </c>
      <c r="BJ113" s="89" t="s">
        <v>20</v>
      </c>
      <c r="BK113" s="156">
        <f>ROUND($I$113*$H$113,2)</f>
        <v>0</v>
      </c>
      <c r="BL113" s="89" t="s">
        <v>162</v>
      </c>
      <c r="BM113" s="89" t="s">
        <v>1077</v>
      </c>
    </row>
    <row r="114" spans="2:47" s="6" customFormat="1" ht="16.5" customHeight="1">
      <c r="B114" s="23"/>
      <c r="C114" s="24"/>
      <c r="D114" s="157" t="s">
        <v>147</v>
      </c>
      <c r="E114" s="24"/>
      <c r="F114" s="158" t="s">
        <v>1078</v>
      </c>
      <c r="G114" s="24"/>
      <c r="H114" s="24"/>
      <c r="J114" s="24"/>
      <c r="K114" s="24"/>
      <c r="L114" s="43"/>
      <c r="M114" s="56"/>
      <c r="N114" s="24"/>
      <c r="O114" s="24"/>
      <c r="P114" s="24"/>
      <c r="Q114" s="24"/>
      <c r="R114" s="24"/>
      <c r="S114" s="24"/>
      <c r="T114" s="57"/>
      <c r="AT114" s="6" t="s">
        <v>147</v>
      </c>
      <c r="AU114" s="6" t="s">
        <v>81</v>
      </c>
    </row>
    <row r="115" spans="2:65" s="6" customFormat="1" ht="15.75" customHeight="1">
      <c r="B115" s="23"/>
      <c r="C115" s="145" t="s">
        <v>302</v>
      </c>
      <c r="D115" s="145" t="s">
        <v>140</v>
      </c>
      <c r="E115" s="146" t="s">
        <v>1079</v>
      </c>
      <c r="F115" s="147" t="s">
        <v>1080</v>
      </c>
      <c r="G115" s="148" t="s">
        <v>326</v>
      </c>
      <c r="H115" s="149">
        <v>0.017</v>
      </c>
      <c r="I115" s="150"/>
      <c r="J115" s="151">
        <f>ROUND($I$115*$H$115,2)</f>
        <v>0</v>
      </c>
      <c r="K115" s="147" t="s">
        <v>144</v>
      </c>
      <c r="L115" s="43"/>
      <c r="M115" s="152"/>
      <c r="N115" s="153" t="s">
        <v>44</v>
      </c>
      <c r="O115" s="24"/>
      <c r="P115" s="24"/>
      <c r="Q115" s="154">
        <v>0</v>
      </c>
      <c r="R115" s="154">
        <f>$Q$115*$H$115</f>
        <v>0</v>
      </c>
      <c r="S115" s="154">
        <v>0</v>
      </c>
      <c r="T115" s="155">
        <f>$S$115*$H$115</f>
        <v>0</v>
      </c>
      <c r="AR115" s="89" t="s">
        <v>162</v>
      </c>
      <c r="AT115" s="89" t="s">
        <v>140</v>
      </c>
      <c r="AU115" s="89" t="s">
        <v>81</v>
      </c>
      <c r="AY115" s="6" t="s">
        <v>137</v>
      </c>
      <c r="BE115" s="156">
        <f>IF($N$115="základní",$J$115,0)</f>
        <v>0</v>
      </c>
      <c r="BF115" s="156">
        <f>IF($N$115="snížená",$J$115,0)</f>
        <v>0</v>
      </c>
      <c r="BG115" s="156">
        <f>IF($N$115="zákl. přenesená",$J$115,0)</f>
        <v>0</v>
      </c>
      <c r="BH115" s="156">
        <f>IF($N$115="sníž. přenesená",$J$115,0)</f>
        <v>0</v>
      </c>
      <c r="BI115" s="156">
        <f>IF($N$115="nulová",$J$115,0)</f>
        <v>0</v>
      </c>
      <c r="BJ115" s="89" t="s">
        <v>20</v>
      </c>
      <c r="BK115" s="156">
        <f>ROUND($I$115*$H$115,2)</f>
        <v>0</v>
      </c>
      <c r="BL115" s="89" t="s">
        <v>162</v>
      </c>
      <c r="BM115" s="89" t="s">
        <v>1081</v>
      </c>
    </row>
    <row r="116" spans="2:47" s="6" customFormat="1" ht="16.5" customHeight="1">
      <c r="B116" s="23"/>
      <c r="C116" s="24"/>
      <c r="D116" s="157" t="s">
        <v>147</v>
      </c>
      <c r="E116" s="24"/>
      <c r="F116" s="158" t="s">
        <v>1082</v>
      </c>
      <c r="G116" s="24"/>
      <c r="H116" s="24"/>
      <c r="J116" s="24"/>
      <c r="K116" s="24"/>
      <c r="L116" s="43"/>
      <c r="M116" s="56"/>
      <c r="N116" s="24"/>
      <c r="O116" s="24"/>
      <c r="P116" s="24"/>
      <c r="Q116" s="24"/>
      <c r="R116" s="24"/>
      <c r="S116" s="24"/>
      <c r="T116" s="57"/>
      <c r="AT116" s="6" t="s">
        <v>147</v>
      </c>
      <c r="AU116" s="6" t="s">
        <v>81</v>
      </c>
    </row>
    <row r="117" spans="2:65" s="6" customFormat="1" ht="15.75" customHeight="1">
      <c r="B117" s="23"/>
      <c r="C117" s="145" t="s">
        <v>286</v>
      </c>
      <c r="D117" s="145" t="s">
        <v>140</v>
      </c>
      <c r="E117" s="146" t="s">
        <v>1083</v>
      </c>
      <c r="F117" s="147" t="s">
        <v>1084</v>
      </c>
      <c r="G117" s="148" t="s">
        <v>248</v>
      </c>
      <c r="H117" s="149">
        <v>23</v>
      </c>
      <c r="I117" s="150"/>
      <c r="J117" s="151">
        <f>ROUND($I$117*$H$117,2)</f>
        <v>0</v>
      </c>
      <c r="K117" s="147" t="s">
        <v>144</v>
      </c>
      <c r="L117" s="43"/>
      <c r="M117" s="152"/>
      <c r="N117" s="153" t="s">
        <v>44</v>
      </c>
      <c r="O117" s="24"/>
      <c r="P117" s="24"/>
      <c r="Q117" s="154">
        <v>0</v>
      </c>
      <c r="R117" s="154">
        <f>$Q$117*$H$117</f>
        <v>0</v>
      </c>
      <c r="S117" s="154">
        <v>0</v>
      </c>
      <c r="T117" s="155">
        <f>$S$117*$H$117</f>
        <v>0</v>
      </c>
      <c r="AR117" s="89" t="s">
        <v>162</v>
      </c>
      <c r="AT117" s="89" t="s">
        <v>140</v>
      </c>
      <c r="AU117" s="89" t="s">
        <v>81</v>
      </c>
      <c r="AY117" s="6" t="s">
        <v>137</v>
      </c>
      <c r="BE117" s="156">
        <f>IF($N$117="základní",$J$117,0)</f>
        <v>0</v>
      </c>
      <c r="BF117" s="156">
        <f>IF($N$117="snížená",$J$117,0)</f>
        <v>0</v>
      </c>
      <c r="BG117" s="156">
        <f>IF($N$117="zákl. přenesená",$J$117,0)</f>
        <v>0</v>
      </c>
      <c r="BH117" s="156">
        <f>IF($N$117="sníž. přenesená",$J$117,0)</f>
        <v>0</v>
      </c>
      <c r="BI117" s="156">
        <f>IF($N$117="nulová",$J$117,0)</f>
        <v>0</v>
      </c>
      <c r="BJ117" s="89" t="s">
        <v>20</v>
      </c>
      <c r="BK117" s="156">
        <f>ROUND($I$117*$H$117,2)</f>
        <v>0</v>
      </c>
      <c r="BL117" s="89" t="s">
        <v>162</v>
      </c>
      <c r="BM117" s="89" t="s">
        <v>1085</v>
      </c>
    </row>
    <row r="118" spans="2:47" s="6" customFormat="1" ht="16.5" customHeight="1">
      <c r="B118" s="23"/>
      <c r="C118" s="24"/>
      <c r="D118" s="157" t="s">
        <v>147</v>
      </c>
      <c r="E118" s="24"/>
      <c r="F118" s="158" t="s">
        <v>1086</v>
      </c>
      <c r="G118" s="24"/>
      <c r="H118" s="24"/>
      <c r="J118" s="24"/>
      <c r="K118" s="24"/>
      <c r="L118" s="43"/>
      <c r="M118" s="56"/>
      <c r="N118" s="24"/>
      <c r="O118" s="24"/>
      <c r="P118" s="24"/>
      <c r="Q118" s="24"/>
      <c r="R118" s="24"/>
      <c r="S118" s="24"/>
      <c r="T118" s="57"/>
      <c r="AT118" s="6" t="s">
        <v>147</v>
      </c>
      <c r="AU118" s="6" t="s">
        <v>81</v>
      </c>
    </row>
    <row r="119" spans="2:65" s="6" customFormat="1" ht="15.75" customHeight="1">
      <c r="B119" s="23"/>
      <c r="C119" s="145" t="s">
        <v>311</v>
      </c>
      <c r="D119" s="145" t="s">
        <v>140</v>
      </c>
      <c r="E119" s="146" t="s">
        <v>1087</v>
      </c>
      <c r="F119" s="147" t="s">
        <v>1088</v>
      </c>
      <c r="G119" s="148" t="s">
        <v>248</v>
      </c>
      <c r="H119" s="149">
        <v>23</v>
      </c>
      <c r="I119" s="150"/>
      <c r="J119" s="151">
        <f>ROUND($I$119*$H$119,2)</f>
        <v>0</v>
      </c>
      <c r="K119" s="147" t="s">
        <v>144</v>
      </c>
      <c r="L119" s="43"/>
      <c r="M119" s="152"/>
      <c r="N119" s="153" t="s">
        <v>44</v>
      </c>
      <c r="O119" s="24"/>
      <c r="P119" s="24"/>
      <c r="Q119" s="154">
        <v>0</v>
      </c>
      <c r="R119" s="154">
        <f>$Q$119*$H$119</f>
        <v>0</v>
      </c>
      <c r="S119" s="154">
        <v>0</v>
      </c>
      <c r="T119" s="155">
        <f>$S$119*$H$119</f>
        <v>0</v>
      </c>
      <c r="AR119" s="89" t="s">
        <v>162</v>
      </c>
      <c r="AT119" s="89" t="s">
        <v>140</v>
      </c>
      <c r="AU119" s="89" t="s">
        <v>81</v>
      </c>
      <c r="AY119" s="6" t="s">
        <v>137</v>
      </c>
      <c r="BE119" s="156">
        <f>IF($N$119="základní",$J$119,0)</f>
        <v>0</v>
      </c>
      <c r="BF119" s="156">
        <f>IF($N$119="snížená",$J$119,0)</f>
        <v>0</v>
      </c>
      <c r="BG119" s="156">
        <f>IF($N$119="zákl. přenesená",$J$119,0)</f>
        <v>0</v>
      </c>
      <c r="BH119" s="156">
        <f>IF($N$119="sníž. přenesená",$J$119,0)</f>
        <v>0</v>
      </c>
      <c r="BI119" s="156">
        <f>IF($N$119="nulová",$J$119,0)</f>
        <v>0</v>
      </c>
      <c r="BJ119" s="89" t="s">
        <v>20</v>
      </c>
      <c r="BK119" s="156">
        <f>ROUND($I$119*$H$119,2)</f>
        <v>0</v>
      </c>
      <c r="BL119" s="89" t="s">
        <v>162</v>
      </c>
      <c r="BM119" s="89" t="s">
        <v>1089</v>
      </c>
    </row>
    <row r="120" spans="2:47" s="6" customFormat="1" ht="16.5" customHeight="1">
      <c r="B120" s="23"/>
      <c r="C120" s="24"/>
      <c r="D120" s="157" t="s">
        <v>147</v>
      </c>
      <c r="E120" s="24"/>
      <c r="F120" s="158" t="s">
        <v>1090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147</v>
      </c>
      <c r="AU120" s="6" t="s">
        <v>81</v>
      </c>
    </row>
    <row r="121" spans="2:63" s="132" customFormat="1" ht="23.25" customHeight="1">
      <c r="B121" s="133"/>
      <c r="C121" s="134"/>
      <c r="D121" s="134" t="s">
        <v>72</v>
      </c>
      <c r="E121" s="143" t="s">
        <v>286</v>
      </c>
      <c r="F121" s="143" t="s">
        <v>287</v>
      </c>
      <c r="G121" s="134"/>
      <c r="H121" s="134"/>
      <c r="J121" s="144">
        <f>$BK$121</f>
        <v>0</v>
      </c>
      <c r="K121" s="134"/>
      <c r="L121" s="137"/>
      <c r="M121" s="138"/>
      <c r="N121" s="134"/>
      <c r="O121" s="134"/>
      <c r="P121" s="139">
        <f>SUM($P$122:$P$213)</f>
        <v>0</v>
      </c>
      <c r="Q121" s="134"/>
      <c r="R121" s="139">
        <f>SUM($R$122:$R$213)</f>
        <v>0</v>
      </c>
      <c r="S121" s="134"/>
      <c r="T121" s="140">
        <f>SUM($T$122:$T$213)</f>
        <v>0</v>
      </c>
      <c r="AR121" s="141" t="s">
        <v>20</v>
      </c>
      <c r="AT121" s="141" t="s">
        <v>72</v>
      </c>
      <c r="AU121" s="141" t="s">
        <v>81</v>
      </c>
      <c r="AY121" s="141" t="s">
        <v>137</v>
      </c>
      <c r="BK121" s="142">
        <f>SUM($BK$122:$BK$213)</f>
        <v>0</v>
      </c>
    </row>
    <row r="122" spans="2:65" s="6" customFormat="1" ht="15.75" customHeight="1">
      <c r="B122" s="23"/>
      <c r="C122" s="145" t="s">
        <v>317</v>
      </c>
      <c r="D122" s="145" t="s">
        <v>140</v>
      </c>
      <c r="E122" s="146" t="s">
        <v>1091</v>
      </c>
      <c r="F122" s="147" t="s">
        <v>1092</v>
      </c>
      <c r="G122" s="148" t="s">
        <v>205</v>
      </c>
      <c r="H122" s="149">
        <v>1550</v>
      </c>
      <c r="I122" s="150"/>
      <c r="J122" s="151">
        <f>ROUND($I$122*$H$122,2)</f>
        <v>0</v>
      </c>
      <c r="K122" s="147" t="s">
        <v>144</v>
      </c>
      <c r="L122" s="43"/>
      <c r="M122" s="152"/>
      <c r="N122" s="153" t="s">
        <v>44</v>
      </c>
      <c r="O122" s="24"/>
      <c r="P122" s="24"/>
      <c r="Q122" s="154">
        <v>0</v>
      </c>
      <c r="R122" s="154">
        <f>$Q$122*$H$122</f>
        <v>0</v>
      </c>
      <c r="S122" s="154">
        <v>0</v>
      </c>
      <c r="T122" s="155">
        <f>$S$122*$H$122</f>
        <v>0</v>
      </c>
      <c r="AR122" s="89" t="s">
        <v>162</v>
      </c>
      <c r="AT122" s="89" t="s">
        <v>140</v>
      </c>
      <c r="AU122" s="89" t="s">
        <v>156</v>
      </c>
      <c r="AY122" s="6" t="s">
        <v>137</v>
      </c>
      <c r="BE122" s="156">
        <f>IF($N$122="základní",$J$122,0)</f>
        <v>0</v>
      </c>
      <c r="BF122" s="156">
        <f>IF($N$122="snížená",$J$122,0)</f>
        <v>0</v>
      </c>
      <c r="BG122" s="156">
        <f>IF($N$122="zákl. přenesená",$J$122,0)</f>
        <v>0</v>
      </c>
      <c r="BH122" s="156">
        <f>IF($N$122="sníž. přenesená",$J$122,0)</f>
        <v>0</v>
      </c>
      <c r="BI122" s="156">
        <f>IF($N$122="nulová",$J$122,0)</f>
        <v>0</v>
      </c>
      <c r="BJ122" s="89" t="s">
        <v>20</v>
      </c>
      <c r="BK122" s="156">
        <f>ROUND($I$122*$H$122,2)</f>
        <v>0</v>
      </c>
      <c r="BL122" s="89" t="s">
        <v>162</v>
      </c>
      <c r="BM122" s="89" t="s">
        <v>1093</v>
      </c>
    </row>
    <row r="123" spans="2:47" s="6" customFormat="1" ht="27" customHeight="1">
      <c r="B123" s="23"/>
      <c r="C123" s="24"/>
      <c r="D123" s="157" t="s">
        <v>147</v>
      </c>
      <c r="E123" s="24"/>
      <c r="F123" s="158" t="s">
        <v>1094</v>
      </c>
      <c r="G123" s="24"/>
      <c r="H123" s="24"/>
      <c r="J123" s="24"/>
      <c r="K123" s="24"/>
      <c r="L123" s="43"/>
      <c r="M123" s="56"/>
      <c r="N123" s="24"/>
      <c r="O123" s="24"/>
      <c r="P123" s="24"/>
      <c r="Q123" s="24"/>
      <c r="R123" s="24"/>
      <c r="S123" s="24"/>
      <c r="T123" s="57"/>
      <c r="AT123" s="6" t="s">
        <v>147</v>
      </c>
      <c r="AU123" s="6" t="s">
        <v>156</v>
      </c>
    </row>
    <row r="124" spans="2:65" s="6" customFormat="1" ht="15.75" customHeight="1">
      <c r="B124" s="23"/>
      <c r="C124" s="186" t="s">
        <v>6</v>
      </c>
      <c r="D124" s="186" t="s">
        <v>295</v>
      </c>
      <c r="E124" s="187" t="s">
        <v>1095</v>
      </c>
      <c r="F124" s="188" t="s">
        <v>1096</v>
      </c>
      <c r="G124" s="189" t="s">
        <v>1097</v>
      </c>
      <c r="H124" s="190">
        <v>1</v>
      </c>
      <c r="I124" s="191"/>
      <c r="J124" s="192">
        <f>ROUND($I$124*$H$124,2)</f>
        <v>0</v>
      </c>
      <c r="K124" s="188"/>
      <c r="L124" s="193"/>
      <c r="M124" s="194"/>
      <c r="N124" s="195" t="s">
        <v>44</v>
      </c>
      <c r="O124" s="24"/>
      <c r="P124" s="24"/>
      <c r="Q124" s="154">
        <v>0</v>
      </c>
      <c r="R124" s="154">
        <f>$Q$124*$H$124</f>
        <v>0</v>
      </c>
      <c r="S124" s="154">
        <v>0</v>
      </c>
      <c r="T124" s="155">
        <f>$S$124*$H$124</f>
        <v>0</v>
      </c>
      <c r="AR124" s="89" t="s">
        <v>185</v>
      </c>
      <c r="AT124" s="89" t="s">
        <v>295</v>
      </c>
      <c r="AU124" s="89" t="s">
        <v>156</v>
      </c>
      <c r="AY124" s="6" t="s">
        <v>137</v>
      </c>
      <c r="BE124" s="156">
        <f>IF($N$124="základní",$J$124,0)</f>
        <v>0</v>
      </c>
      <c r="BF124" s="156">
        <f>IF($N$124="snížená",$J$124,0)</f>
        <v>0</v>
      </c>
      <c r="BG124" s="156">
        <f>IF($N$124="zákl. přenesená",$J$124,0)</f>
        <v>0</v>
      </c>
      <c r="BH124" s="156">
        <f>IF($N$124="sníž. přenesená",$J$124,0)</f>
        <v>0</v>
      </c>
      <c r="BI124" s="156">
        <f>IF($N$124="nulová",$J$124,0)</f>
        <v>0</v>
      </c>
      <c r="BJ124" s="89" t="s">
        <v>20</v>
      </c>
      <c r="BK124" s="156">
        <f>ROUND($I$124*$H$124,2)</f>
        <v>0</v>
      </c>
      <c r="BL124" s="89" t="s">
        <v>162</v>
      </c>
      <c r="BM124" s="89" t="s">
        <v>1098</v>
      </c>
    </row>
    <row r="125" spans="2:47" s="6" customFormat="1" ht="16.5" customHeight="1">
      <c r="B125" s="23"/>
      <c r="C125" s="24"/>
      <c r="D125" s="157" t="s">
        <v>147</v>
      </c>
      <c r="E125" s="24"/>
      <c r="F125" s="158" t="s">
        <v>1096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147</v>
      </c>
      <c r="AU125" s="6" t="s">
        <v>156</v>
      </c>
    </row>
    <row r="126" spans="2:47" s="6" customFormat="1" ht="30.75" customHeight="1">
      <c r="B126" s="23"/>
      <c r="C126" s="24"/>
      <c r="D126" s="161" t="s">
        <v>329</v>
      </c>
      <c r="E126" s="24"/>
      <c r="F126" s="196" t="s">
        <v>1099</v>
      </c>
      <c r="G126" s="24"/>
      <c r="H126" s="24"/>
      <c r="J126" s="24"/>
      <c r="K126" s="24"/>
      <c r="L126" s="43"/>
      <c r="M126" s="56"/>
      <c r="N126" s="24"/>
      <c r="O126" s="24"/>
      <c r="P126" s="24"/>
      <c r="Q126" s="24"/>
      <c r="R126" s="24"/>
      <c r="S126" s="24"/>
      <c r="T126" s="57"/>
      <c r="AT126" s="6" t="s">
        <v>329</v>
      </c>
      <c r="AU126" s="6" t="s">
        <v>156</v>
      </c>
    </row>
    <row r="127" spans="2:65" s="6" customFormat="1" ht="15.75" customHeight="1">
      <c r="B127" s="23"/>
      <c r="C127" s="186" t="s">
        <v>332</v>
      </c>
      <c r="D127" s="186" t="s">
        <v>295</v>
      </c>
      <c r="E127" s="187" t="s">
        <v>1100</v>
      </c>
      <c r="F127" s="188" t="s">
        <v>1101</v>
      </c>
      <c r="G127" s="189" t="s">
        <v>1097</v>
      </c>
      <c r="H127" s="190">
        <v>1</v>
      </c>
      <c r="I127" s="191"/>
      <c r="J127" s="192">
        <f>ROUND($I$127*$H$127,2)</f>
        <v>0</v>
      </c>
      <c r="K127" s="188"/>
      <c r="L127" s="193"/>
      <c r="M127" s="194"/>
      <c r="N127" s="195" t="s">
        <v>44</v>
      </c>
      <c r="O127" s="24"/>
      <c r="P127" s="24"/>
      <c r="Q127" s="154">
        <v>0</v>
      </c>
      <c r="R127" s="154">
        <f>$Q$127*$H$127</f>
        <v>0</v>
      </c>
      <c r="S127" s="154">
        <v>0</v>
      </c>
      <c r="T127" s="155">
        <f>$S$127*$H$127</f>
        <v>0</v>
      </c>
      <c r="AR127" s="89" t="s">
        <v>185</v>
      </c>
      <c r="AT127" s="89" t="s">
        <v>295</v>
      </c>
      <c r="AU127" s="89" t="s">
        <v>156</v>
      </c>
      <c r="AY127" s="6" t="s">
        <v>137</v>
      </c>
      <c r="BE127" s="156">
        <f>IF($N$127="základní",$J$127,0)</f>
        <v>0</v>
      </c>
      <c r="BF127" s="156">
        <f>IF($N$127="snížená",$J$127,0)</f>
        <v>0</v>
      </c>
      <c r="BG127" s="156">
        <f>IF($N$127="zákl. přenesená",$J$127,0)</f>
        <v>0</v>
      </c>
      <c r="BH127" s="156">
        <f>IF($N$127="sníž. přenesená",$J$127,0)</f>
        <v>0</v>
      </c>
      <c r="BI127" s="156">
        <f>IF($N$127="nulová",$J$127,0)</f>
        <v>0</v>
      </c>
      <c r="BJ127" s="89" t="s">
        <v>20</v>
      </c>
      <c r="BK127" s="156">
        <f>ROUND($I$127*$H$127,2)</f>
        <v>0</v>
      </c>
      <c r="BL127" s="89" t="s">
        <v>162</v>
      </c>
      <c r="BM127" s="89" t="s">
        <v>1102</v>
      </c>
    </row>
    <row r="128" spans="2:47" s="6" customFormat="1" ht="16.5" customHeight="1">
      <c r="B128" s="23"/>
      <c r="C128" s="24"/>
      <c r="D128" s="157" t="s">
        <v>147</v>
      </c>
      <c r="E128" s="24"/>
      <c r="F128" s="158" t="s">
        <v>1101</v>
      </c>
      <c r="G128" s="24"/>
      <c r="H128" s="24"/>
      <c r="J128" s="24"/>
      <c r="K128" s="24"/>
      <c r="L128" s="43"/>
      <c r="M128" s="56"/>
      <c r="N128" s="24"/>
      <c r="O128" s="24"/>
      <c r="P128" s="24"/>
      <c r="Q128" s="24"/>
      <c r="R128" s="24"/>
      <c r="S128" s="24"/>
      <c r="T128" s="57"/>
      <c r="AT128" s="6" t="s">
        <v>147</v>
      </c>
      <c r="AU128" s="6" t="s">
        <v>156</v>
      </c>
    </row>
    <row r="129" spans="2:47" s="6" customFormat="1" ht="30.75" customHeight="1">
      <c r="B129" s="23"/>
      <c r="C129" s="24"/>
      <c r="D129" s="161" t="s">
        <v>329</v>
      </c>
      <c r="E129" s="24"/>
      <c r="F129" s="196" t="s">
        <v>1103</v>
      </c>
      <c r="G129" s="24"/>
      <c r="H129" s="24"/>
      <c r="J129" s="24"/>
      <c r="K129" s="24"/>
      <c r="L129" s="43"/>
      <c r="M129" s="56"/>
      <c r="N129" s="24"/>
      <c r="O129" s="24"/>
      <c r="P129" s="24"/>
      <c r="Q129" s="24"/>
      <c r="R129" s="24"/>
      <c r="S129" s="24"/>
      <c r="T129" s="57"/>
      <c r="AT129" s="6" t="s">
        <v>329</v>
      </c>
      <c r="AU129" s="6" t="s">
        <v>156</v>
      </c>
    </row>
    <row r="130" spans="2:65" s="6" customFormat="1" ht="15.75" customHeight="1">
      <c r="B130" s="23"/>
      <c r="C130" s="186" t="s">
        <v>337</v>
      </c>
      <c r="D130" s="186" t="s">
        <v>295</v>
      </c>
      <c r="E130" s="187" t="s">
        <v>1104</v>
      </c>
      <c r="F130" s="188" t="s">
        <v>1105</v>
      </c>
      <c r="G130" s="189" t="s">
        <v>1097</v>
      </c>
      <c r="H130" s="190">
        <v>3</v>
      </c>
      <c r="I130" s="191"/>
      <c r="J130" s="192">
        <f>ROUND($I$130*$H$130,2)</f>
        <v>0</v>
      </c>
      <c r="K130" s="188"/>
      <c r="L130" s="193"/>
      <c r="M130" s="194"/>
      <c r="N130" s="195" t="s">
        <v>44</v>
      </c>
      <c r="O130" s="24"/>
      <c r="P130" s="24"/>
      <c r="Q130" s="154">
        <v>0</v>
      </c>
      <c r="R130" s="154">
        <f>$Q$130*$H$130</f>
        <v>0</v>
      </c>
      <c r="S130" s="154">
        <v>0</v>
      </c>
      <c r="T130" s="155">
        <f>$S$130*$H$130</f>
        <v>0</v>
      </c>
      <c r="AR130" s="89" t="s">
        <v>185</v>
      </c>
      <c r="AT130" s="89" t="s">
        <v>295</v>
      </c>
      <c r="AU130" s="89" t="s">
        <v>156</v>
      </c>
      <c r="AY130" s="6" t="s">
        <v>137</v>
      </c>
      <c r="BE130" s="156">
        <f>IF($N$130="základní",$J$130,0)</f>
        <v>0</v>
      </c>
      <c r="BF130" s="156">
        <f>IF($N$130="snížená",$J$130,0)</f>
        <v>0</v>
      </c>
      <c r="BG130" s="156">
        <f>IF($N$130="zákl. přenesená",$J$130,0)</f>
        <v>0</v>
      </c>
      <c r="BH130" s="156">
        <f>IF($N$130="sníž. přenesená",$J$130,0)</f>
        <v>0</v>
      </c>
      <c r="BI130" s="156">
        <f>IF($N$130="nulová",$J$130,0)</f>
        <v>0</v>
      </c>
      <c r="BJ130" s="89" t="s">
        <v>20</v>
      </c>
      <c r="BK130" s="156">
        <f>ROUND($I$130*$H$130,2)</f>
        <v>0</v>
      </c>
      <c r="BL130" s="89" t="s">
        <v>162</v>
      </c>
      <c r="BM130" s="89" t="s">
        <v>1106</v>
      </c>
    </row>
    <row r="131" spans="2:47" s="6" customFormat="1" ht="16.5" customHeight="1">
      <c r="B131" s="23"/>
      <c r="C131" s="24"/>
      <c r="D131" s="157" t="s">
        <v>147</v>
      </c>
      <c r="E131" s="24"/>
      <c r="F131" s="158" t="s">
        <v>1105</v>
      </c>
      <c r="G131" s="24"/>
      <c r="H131" s="24"/>
      <c r="J131" s="24"/>
      <c r="K131" s="24"/>
      <c r="L131" s="43"/>
      <c r="M131" s="56"/>
      <c r="N131" s="24"/>
      <c r="O131" s="24"/>
      <c r="P131" s="24"/>
      <c r="Q131" s="24"/>
      <c r="R131" s="24"/>
      <c r="S131" s="24"/>
      <c r="T131" s="57"/>
      <c r="AT131" s="6" t="s">
        <v>147</v>
      </c>
      <c r="AU131" s="6" t="s">
        <v>156</v>
      </c>
    </row>
    <row r="132" spans="2:47" s="6" customFormat="1" ht="30.75" customHeight="1">
      <c r="B132" s="23"/>
      <c r="C132" s="24"/>
      <c r="D132" s="161" t="s">
        <v>329</v>
      </c>
      <c r="E132" s="24"/>
      <c r="F132" s="196" t="s">
        <v>1107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T132" s="6" t="s">
        <v>329</v>
      </c>
      <c r="AU132" s="6" t="s">
        <v>156</v>
      </c>
    </row>
    <row r="133" spans="2:65" s="6" customFormat="1" ht="15.75" customHeight="1">
      <c r="B133" s="23"/>
      <c r="C133" s="186" t="s">
        <v>343</v>
      </c>
      <c r="D133" s="186" t="s">
        <v>295</v>
      </c>
      <c r="E133" s="187" t="s">
        <v>1108</v>
      </c>
      <c r="F133" s="188" t="s">
        <v>1109</v>
      </c>
      <c r="G133" s="189" t="s">
        <v>1097</v>
      </c>
      <c r="H133" s="190">
        <v>105</v>
      </c>
      <c r="I133" s="191"/>
      <c r="J133" s="192">
        <f>ROUND($I$133*$H$133,2)</f>
        <v>0</v>
      </c>
      <c r="K133" s="188"/>
      <c r="L133" s="193"/>
      <c r="M133" s="194"/>
      <c r="N133" s="195" t="s">
        <v>44</v>
      </c>
      <c r="O133" s="24"/>
      <c r="P133" s="24"/>
      <c r="Q133" s="154">
        <v>0</v>
      </c>
      <c r="R133" s="154">
        <f>$Q$133*$H$133</f>
        <v>0</v>
      </c>
      <c r="S133" s="154">
        <v>0</v>
      </c>
      <c r="T133" s="155">
        <f>$S$133*$H$133</f>
        <v>0</v>
      </c>
      <c r="AR133" s="89" t="s">
        <v>185</v>
      </c>
      <c r="AT133" s="89" t="s">
        <v>295</v>
      </c>
      <c r="AU133" s="89" t="s">
        <v>156</v>
      </c>
      <c r="AY133" s="6" t="s">
        <v>137</v>
      </c>
      <c r="BE133" s="156">
        <f>IF($N$133="základní",$J$133,0)</f>
        <v>0</v>
      </c>
      <c r="BF133" s="156">
        <f>IF($N$133="snížená",$J$133,0)</f>
        <v>0</v>
      </c>
      <c r="BG133" s="156">
        <f>IF($N$133="zákl. přenesená",$J$133,0)</f>
        <v>0</v>
      </c>
      <c r="BH133" s="156">
        <f>IF($N$133="sníž. přenesená",$J$133,0)</f>
        <v>0</v>
      </c>
      <c r="BI133" s="156">
        <f>IF($N$133="nulová",$J$133,0)</f>
        <v>0</v>
      </c>
      <c r="BJ133" s="89" t="s">
        <v>20</v>
      </c>
      <c r="BK133" s="156">
        <f>ROUND($I$133*$H$133,2)</f>
        <v>0</v>
      </c>
      <c r="BL133" s="89" t="s">
        <v>162</v>
      </c>
      <c r="BM133" s="89" t="s">
        <v>1110</v>
      </c>
    </row>
    <row r="134" spans="2:47" s="6" customFormat="1" ht="16.5" customHeight="1">
      <c r="B134" s="23"/>
      <c r="C134" s="24"/>
      <c r="D134" s="157" t="s">
        <v>147</v>
      </c>
      <c r="E134" s="24"/>
      <c r="F134" s="158" t="s">
        <v>1109</v>
      </c>
      <c r="G134" s="24"/>
      <c r="H134" s="24"/>
      <c r="J134" s="24"/>
      <c r="K134" s="24"/>
      <c r="L134" s="43"/>
      <c r="M134" s="56"/>
      <c r="N134" s="24"/>
      <c r="O134" s="24"/>
      <c r="P134" s="24"/>
      <c r="Q134" s="24"/>
      <c r="R134" s="24"/>
      <c r="S134" s="24"/>
      <c r="T134" s="57"/>
      <c r="AT134" s="6" t="s">
        <v>147</v>
      </c>
      <c r="AU134" s="6" t="s">
        <v>156</v>
      </c>
    </row>
    <row r="135" spans="2:47" s="6" customFormat="1" ht="30.75" customHeight="1">
      <c r="B135" s="23"/>
      <c r="C135" s="24"/>
      <c r="D135" s="161" t="s">
        <v>329</v>
      </c>
      <c r="E135" s="24"/>
      <c r="F135" s="196" t="s">
        <v>1111</v>
      </c>
      <c r="G135" s="24"/>
      <c r="H135" s="24"/>
      <c r="J135" s="24"/>
      <c r="K135" s="24"/>
      <c r="L135" s="43"/>
      <c r="M135" s="56"/>
      <c r="N135" s="24"/>
      <c r="O135" s="24"/>
      <c r="P135" s="24"/>
      <c r="Q135" s="24"/>
      <c r="R135" s="24"/>
      <c r="S135" s="24"/>
      <c r="T135" s="57"/>
      <c r="AT135" s="6" t="s">
        <v>329</v>
      </c>
      <c r="AU135" s="6" t="s">
        <v>156</v>
      </c>
    </row>
    <row r="136" spans="2:65" s="6" customFormat="1" ht="15.75" customHeight="1">
      <c r="B136" s="23"/>
      <c r="C136" s="186" t="s">
        <v>348</v>
      </c>
      <c r="D136" s="186" t="s">
        <v>295</v>
      </c>
      <c r="E136" s="187" t="s">
        <v>1112</v>
      </c>
      <c r="F136" s="188" t="s">
        <v>1113</v>
      </c>
      <c r="G136" s="189" t="s">
        <v>1097</v>
      </c>
      <c r="H136" s="190">
        <v>44</v>
      </c>
      <c r="I136" s="191"/>
      <c r="J136" s="192">
        <f>ROUND($I$136*$H$136,2)</f>
        <v>0</v>
      </c>
      <c r="K136" s="188"/>
      <c r="L136" s="193"/>
      <c r="M136" s="194"/>
      <c r="N136" s="195" t="s">
        <v>44</v>
      </c>
      <c r="O136" s="24"/>
      <c r="P136" s="24"/>
      <c r="Q136" s="154">
        <v>0</v>
      </c>
      <c r="R136" s="154">
        <f>$Q$136*$H$136</f>
        <v>0</v>
      </c>
      <c r="S136" s="154">
        <v>0</v>
      </c>
      <c r="T136" s="155">
        <f>$S$136*$H$136</f>
        <v>0</v>
      </c>
      <c r="AR136" s="89" t="s">
        <v>185</v>
      </c>
      <c r="AT136" s="89" t="s">
        <v>295</v>
      </c>
      <c r="AU136" s="89" t="s">
        <v>156</v>
      </c>
      <c r="AY136" s="6" t="s">
        <v>137</v>
      </c>
      <c r="BE136" s="156">
        <f>IF($N$136="základní",$J$136,0)</f>
        <v>0</v>
      </c>
      <c r="BF136" s="156">
        <f>IF($N$136="snížená",$J$136,0)</f>
        <v>0</v>
      </c>
      <c r="BG136" s="156">
        <f>IF($N$136="zákl. přenesená",$J$136,0)</f>
        <v>0</v>
      </c>
      <c r="BH136" s="156">
        <f>IF($N$136="sníž. přenesená",$J$136,0)</f>
        <v>0</v>
      </c>
      <c r="BI136" s="156">
        <f>IF($N$136="nulová",$J$136,0)</f>
        <v>0</v>
      </c>
      <c r="BJ136" s="89" t="s">
        <v>20</v>
      </c>
      <c r="BK136" s="156">
        <f>ROUND($I$136*$H$136,2)</f>
        <v>0</v>
      </c>
      <c r="BL136" s="89" t="s">
        <v>162</v>
      </c>
      <c r="BM136" s="89" t="s">
        <v>1114</v>
      </c>
    </row>
    <row r="137" spans="2:47" s="6" customFormat="1" ht="16.5" customHeight="1">
      <c r="B137" s="23"/>
      <c r="C137" s="24"/>
      <c r="D137" s="157" t="s">
        <v>147</v>
      </c>
      <c r="E137" s="24"/>
      <c r="F137" s="158" t="s">
        <v>1113</v>
      </c>
      <c r="G137" s="24"/>
      <c r="H137" s="24"/>
      <c r="J137" s="24"/>
      <c r="K137" s="24"/>
      <c r="L137" s="43"/>
      <c r="M137" s="56"/>
      <c r="N137" s="24"/>
      <c r="O137" s="24"/>
      <c r="P137" s="24"/>
      <c r="Q137" s="24"/>
      <c r="R137" s="24"/>
      <c r="S137" s="24"/>
      <c r="T137" s="57"/>
      <c r="AT137" s="6" t="s">
        <v>147</v>
      </c>
      <c r="AU137" s="6" t="s">
        <v>156</v>
      </c>
    </row>
    <row r="138" spans="2:47" s="6" customFormat="1" ht="30.75" customHeight="1">
      <c r="B138" s="23"/>
      <c r="C138" s="24"/>
      <c r="D138" s="161" t="s">
        <v>329</v>
      </c>
      <c r="E138" s="24"/>
      <c r="F138" s="196" t="s">
        <v>1115</v>
      </c>
      <c r="G138" s="24"/>
      <c r="H138" s="24"/>
      <c r="J138" s="24"/>
      <c r="K138" s="24"/>
      <c r="L138" s="43"/>
      <c r="M138" s="56"/>
      <c r="N138" s="24"/>
      <c r="O138" s="24"/>
      <c r="P138" s="24"/>
      <c r="Q138" s="24"/>
      <c r="R138" s="24"/>
      <c r="S138" s="24"/>
      <c r="T138" s="57"/>
      <c r="AT138" s="6" t="s">
        <v>329</v>
      </c>
      <c r="AU138" s="6" t="s">
        <v>156</v>
      </c>
    </row>
    <row r="139" spans="2:65" s="6" customFormat="1" ht="15.75" customHeight="1">
      <c r="B139" s="23"/>
      <c r="C139" s="186" t="s">
        <v>356</v>
      </c>
      <c r="D139" s="186" t="s">
        <v>295</v>
      </c>
      <c r="E139" s="187" t="s">
        <v>1116</v>
      </c>
      <c r="F139" s="188" t="s">
        <v>1117</v>
      </c>
      <c r="G139" s="189" t="s">
        <v>1097</v>
      </c>
      <c r="H139" s="190">
        <v>18</v>
      </c>
      <c r="I139" s="191"/>
      <c r="J139" s="192">
        <f>ROUND($I$139*$H$139,2)</f>
        <v>0</v>
      </c>
      <c r="K139" s="188"/>
      <c r="L139" s="193"/>
      <c r="M139" s="194"/>
      <c r="N139" s="195" t="s">
        <v>44</v>
      </c>
      <c r="O139" s="24"/>
      <c r="P139" s="24"/>
      <c r="Q139" s="154">
        <v>0</v>
      </c>
      <c r="R139" s="154">
        <f>$Q$139*$H$139</f>
        <v>0</v>
      </c>
      <c r="S139" s="154">
        <v>0</v>
      </c>
      <c r="T139" s="155">
        <f>$S$139*$H$139</f>
        <v>0</v>
      </c>
      <c r="AR139" s="89" t="s">
        <v>185</v>
      </c>
      <c r="AT139" s="89" t="s">
        <v>295</v>
      </c>
      <c r="AU139" s="89" t="s">
        <v>156</v>
      </c>
      <c r="AY139" s="6" t="s">
        <v>137</v>
      </c>
      <c r="BE139" s="156">
        <f>IF($N$139="základní",$J$139,0)</f>
        <v>0</v>
      </c>
      <c r="BF139" s="156">
        <f>IF($N$139="snížená",$J$139,0)</f>
        <v>0</v>
      </c>
      <c r="BG139" s="156">
        <f>IF($N$139="zákl. přenesená",$J$139,0)</f>
        <v>0</v>
      </c>
      <c r="BH139" s="156">
        <f>IF($N$139="sníž. přenesená",$J$139,0)</f>
        <v>0</v>
      </c>
      <c r="BI139" s="156">
        <f>IF($N$139="nulová",$J$139,0)</f>
        <v>0</v>
      </c>
      <c r="BJ139" s="89" t="s">
        <v>20</v>
      </c>
      <c r="BK139" s="156">
        <f>ROUND($I$139*$H$139,2)</f>
        <v>0</v>
      </c>
      <c r="BL139" s="89" t="s">
        <v>162</v>
      </c>
      <c r="BM139" s="89" t="s">
        <v>1118</v>
      </c>
    </row>
    <row r="140" spans="2:47" s="6" customFormat="1" ht="16.5" customHeight="1">
      <c r="B140" s="23"/>
      <c r="C140" s="24"/>
      <c r="D140" s="157" t="s">
        <v>147</v>
      </c>
      <c r="E140" s="24"/>
      <c r="F140" s="158" t="s">
        <v>1117</v>
      </c>
      <c r="G140" s="24"/>
      <c r="H140" s="24"/>
      <c r="J140" s="24"/>
      <c r="K140" s="24"/>
      <c r="L140" s="43"/>
      <c r="M140" s="56"/>
      <c r="N140" s="24"/>
      <c r="O140" s="24"/>
      <c r="P140" s="24"/>
      <c r="Q140" s="24"/>
      <c r="R140" s="24"/>
      <c r="S140" s="24"/>
      <c r="T140" s="57"/>
      <c r="AT140" s="6" t="s">
        <v>147</v>
      </c>
      <c r="AU140" s="6" t="s">
        <v>156</v>
      </c>
    </row>
    <row r="141" spans="2:47" s="6" customFormat="1" ht="30.75" customHeight="1">
      <c r="B141" s="23"/>
      <c r="C141" s="24"/>
      <c r="D141" s="161" t="s">
        <v>329</v>
      </c>
      <c r="E141" s="24"/>
      <c r="F141" s="196" t="s">
        <v>1119</v>
      </c>
      <c r="G141" s="24"/>
      <c r="H141" s="24"/>
      <c r="J141" s="24"/>
      <c r="K141" s="24"/>
      <c r="L141" s="43"/>
      <c r="M141" s="56"/>
      <c r="N141" s="24"/>
      <c r="O141" s="24"/>
      <c r="P141" s="24"/>
      <c r="Q141" s="24"/>
      <c r="R141" s="24"/>
      <c r="S141" s="24"/>
      <c r="T141" s="57"/>
      <c r="AT141" s="6" t="s">
        <v>329</v>
      </c>
      <c r="AU141" s="6" t="s">
        <v>156</v>
      </c>
    </row>
    <row r="142" spans="2:65" s="6" customFormat="1" ht="15.75" customHeight="1">
      <c r="B142" s="23"/>
      <c r="C142" s="186" t="s">
        <v>362</v>
      </c>
      <c r="D142" s="186" t="s">
        <v>295</v>
      </c>
      <c r="E142" s="187" t="s">
        <v>1120</v>
      </c>
      <c r="F142" s="188" t="s">
        <v>1121</v>
      </c>
      <c r="G142" s="189" t="s">
        <v>1097</v>
      </c>
      <c r="H142" s="190">
        <v>5</v>
      </c>
      <c r="I142" s="191"/>
      <c r="J142" s="192">
        <f>ROUND($I$142*$H$142,2)</f>
        <v>0</v>
      </c>
      <c r="K142" s="188"/>
      <c r="L142" s="193"/>
      <c r="M142" s="194"/>
      <c r="N142" s="195" t="s">
        <v>44</v>
      </c>
      <c r="O142" s="24"/>
      <c r="P142" s="24"/>
      <c r="Q142" s="154">
        <v>0</v>
      </c>
      <c r="R142" s="154">
        <f>$Q$142*$H$142</f>
        <v>0</v>
      </c>
      <c r="S142" s="154">
        <v>0</v>
      </c>
      <c r="T142" s="155">
        <f>$S$142*$H$142</f>
        <v>0</v>
      </c>
      <c r="AR142" s="89" t="s">
        <v>185</v>
      </c>
      <c r="AT142" s="89" t="s">
        <v>295</v>
      </c>
      <c r="AU142" s="89" t="s">
        <v>156</v>
      </c>
      <c r="AY142" s="6" t="s">
        <v>137</v>
      </c>
      <c r="BE142" s="156">
        <f>IF($N$142="základní",$J$142,0)</f>
        <v>0</v>
      </c>
      <c r="BF142" s="156">
        <f>IF($N$142="snížená",$J$142,0)</f>
        <v>0</v>
      </c>
      <c r="BG142" s="156">
        <f>IF($N$142="zákl. přenesená",$J$142,0)</f>
        <v>0</v>
      </c>
      <c r="BH142" s="156">
        <f>IF($N$142="sníž. přenesená",$J$142,0)</f>
        <v>0</v>
      </c>
      <c r="BI142" s="156">
        <f>IF($N$142="nulová",$J$142,0)</f>
        <v>0</v>
      </c>
      <c r="BJ142" s="89" t="s">
        <v>20</v>
      </c>
      <c r="BK142" s="156">
        <f>ROUND($I$142*$H$142,2)</f>
        <v>0</v>
      </c>
      <c r="BL142" s="89" t="s">
        <v>162</v>
      </c>
      <c r="BM142" s="89" t="s">
        <v>1122</v>
      </c>
    </row>
    <row r="143" spans="2:47" s="6" customFormat="1" ht="16.5" customHeight="1">
      <c r="B143" s="23"/>
      <c r="C143" s="24"/>
      <c r="D143" s="157" t="s">
        <v>147</v>
      </c>
      <c r="E143" s="24"/>
      <c r="F143" s="158" t="s">
        <v>1121</v>
      </c>
      <c r="G143" s="24"/>
      <c r="H143" s="24"/>
      <c r="J143" s="24"/>
      <c r="K143" s="24"/>
      <c r="L143" s="43"/>
      <c r="M143" s="56"/>
      <c r="N143" s="24"/>
      <c r="O143" s="24"/>
      <c r="P143" s="24"/>
      <c r="Q143" s="24"/>
      <c r="R143" s="24"/>
      <c r="S143" s="24"/>
      <c r="T143" s="57"/>
      <c r="AT143" s="6" t="s">
        <v>147</v>
      </c>
      <c r="AU143" s="6" t="s">
        <v>156</v>
      </c>
    </row>
    <row r="144" spans="2:47" s="6" customFormat="1" ht="30.75" customHeight="1">
      <c r="B144" s="23"/>
      <c r="C144" s="24"/>
      <c r="D144" s="161" t="s">
        <v>329</v>
      </c>
      <c r="E144" s="24"/>
      <c r="F144" s="196" t="s">
        <v>1123</v>
      </c>
      <c r="G144" s="24"/>
      <c r="H144" s="24"/>
      <c r="J144" s="24"/>
      <c r="K144" s="24"/>
      <c r="L144" s="43"/>
      <c r="M144" s="56"/>
      <c r="N144" s="24"/>
      <c r="O144" s="24"/>
      <c r="P144" s="24"/>
      <c r="Q144" s="24"/>
      <c r="R144" s="24"/>
      <c r="S144" s="24"/>
      <c r="T144" s="57"/>
      <c r="AT144" s="6" t="s">
        <v>329</v>
      </c>
      <c r="AU144" s="6" t="s">
        <v>156</v>
      </c>
    </row>
    <row r="145" spans="2:65" s="6" customFormat="1" ht="15.75" customHeight="1">
      <c r="B145" s="23"/>
      <c r="C145" s="186" t="s">
        <v>368</v>
      </c>
      <c r="D145" s="186" t="s">
        <v>295</v>
      </c>
      <c r="E145" s="187" t="s">
        <v>1124</v>
      </c>
      <c r="F145" s="188" t="s">
        <v>1125</v>
      </c>
      <c r="G145" s="189" t="s">
        <v>1097</v>
      </c>
      <c r="H145" s="190">
        <v>15</v>
      </c>
      <c r="I145" s="191"/>
      <c r="J145" s="192">
        <f>ROUND($I$145*$H$145,2)</f>
        <v>0</v>
      </c>
      <c r="K145" s="188"/>
      <c r="L145" s="193"/>
      <c r="M145" s="194"/>
      <c r="N145" s="195" t="s">
        <v>44</v>
      </c>
      <c r="O145" s="24"/>
      <c r="P145" s="24"/>
      <c r="Q145" s="154">
        <v>0</v>
      </c>
      <c r="R145" s="154">
        <f>$Q$145*$H$145</f>
        <v>0</v>
      </c>
      <c r="S145" s="154">
        <v>0</v>
      </c>
      <c r="T145" s="155">
        <f>$S$145*$H$145</f>
        <v>0</v>
      </c>
      <c r="AR145" s="89" t="s">
        <v>185</v>
      </c>
      <c r="AT145" s="89" t="s">
        <v>295</v>
      </c>
      <c r="AU145" s="89" t="s">
        <v>156</v>
      </c>
      <c r="AY145" s="6" t="s">
        <v>137</v>
      </c>
      <c r="BE145" s="156">
        <f>IF($N$145="základní",$J$145,0)</f>
        <v>0</v>
      </c>
      <c r="BF145" s="156">
        <f>IF($N$145="snížená",$J$145,0)</f>
        <v>0</v>
      </c>
      <c r="BG145" s="156">
        <f>IF($N$145="zákl. přenesená",$J$145,0)</f>
        <v>0</v>
      </c>
      <c r="BH145" s="156">
        <f>IF($N$145="sníž. přenesená",$J$145,0)</f>
        <v>0</v>
      </c>
      <c r="BI145" s="156">
        <f>IF($N$145="nulová",$J$145,0)</f>
        <v>0</v>
      </c>
      <c r="BJ145" s="89" t="s">
        <v>20</v>
      </c>
      <c r="BK145" s="156">
        <f>ROUND($I$145*$H$145,2)</f>
        <v>0</v>
      </c>
      <c r="BL145" s="89" t="s">
        <v>162</v>
      </c>
      <c r="BM145" s="89" t="s">
        <v>1126</v>
      </c>
    </row>
    <row r="146" spans="2:47" s="6" customFormat="1" ht="16.5" customHeight="1">
      <c r="B146" s="23"/>
      <c r="C146" s="24"/>
      <c r="D146" s="157" t="s">
        <v>147</v>
      </c>
      <c r="E146" s="24"/>
      <c r="F146" s="158" t="s">
        <v>1125</v>
      </c>
      <c r="G146" s="24"/>
      <c r="H146" s="24"/>
      <c r="J146" s="24"/>
      <c r="K146" s="24"/>
      <c r="L146" s="43"/>
      <c r="M146" s="56"/>
      <c r="N146" s="24"/>
      <c r="O146" s="24"/>
      <c r="P146" s="24"/>
      <c r="Q146" s="24"/>
      <c r="R146" s="24"/>
      <c r="S146" s="24"/>
      <c r="T146" s="57"/>
      <c r="AT146" s="6" t="s">
        <v>147</v>
      </c>
      <c r="AU146" s="6" t="s">
        <v>156</v>
      </c>
    </row>
    <row r="147" spans="2:47" s="6" customFormat="1" ht="30.75" customHeight="1">
      <c r="B147" s="23"/>
      <c r="C147" s="24"/>
      <c r="D147" s="161" t="s">
        <v>329</v>
      </c>
      <c r="E147" s="24"/>
      <c r="F147" s="196" t="s">
        <v>1123</v>
      </c>
      <c r="G147" s="24"/>
      <c r="H147" s="24"/>
      <c r="J147" s="24"/>
      <c r="K147" s="24"/>
      <c r="L147" s="43"/>
      <c r="M147" s="56"/>
      <c r="N147" s="24"/>
      <c r="O147" s="24"/>
      <c r="P147" s="24"/>
      <c r="Q147" s="24"/>
      <c r="R147" s="24"/>
      <c r="S147" s="24"/>
      <c r="T147" s="57"/>
      <c r="AT147" s="6" t="s">
        <v>329</v>
      </c>
      <c r="AU147" s="6" t="s">
        <v>156</v>
      </c>
    </row>
    <row r="148" spans="2:65" s="6" customFormat="1" ht="15.75" customHeight="1">
      <c r="B148" s="23"/>
      <c r="C148" s="186" t="s">
        <v>378</v>
      </c>
      <c r="D148" s="186" t="s">
        <v>295</v>
      </c>
      <c r="E148" s="187" t="s">
        <v>1127</v>
      </c>
      <c r="F148" s="188" t="s">
        <v>1128</v>
      </c>
      <c r="G148" s="189" t="s">
        <v>1097</v>
      </c>
      <c r="H148" s="190">
        <v>17</v>
      </c>
      <c r="I148" s="191"/>
      <c r="J148" s="192">
        <f>ROUND($I$148*$H$148,2)</f>
        <v>0</v>
      </c>
      <c r="K148" s="188"/>
      <c r="L148" s="193"/>
      <c r="M148" s="194"/>
      <c r="N148" s="195" t="s">
        <v>44</v>
      </c>
      <c r="O148" s="24"/>
      <c r="P148" s="24"/>
      <c r="Q148" s="154">
        <v>0</v>
      </c>
      <c r="R148" s="154">
        <f>$Q$148*$H$148</f>
        <v>0</v>
      </c>
      <c r="S148" s="154">
        <v>0</v>
      </c>
      <c r="T148" s="155">
        <f>$S$148*$H$148</f>
        <v>0</v>
      </c>
      <c r="AR148" s="89" t="s">
        <v>185</v>
      </c>
      <c r="AT148" s="89" t="s">
        <v>295</v>
      </c>
      <c r="AU148" s="89" t="s">
        <v>156</v>
      </c>
      <c r="AY148" s="6" t="s">
        <v>137</v>
      </c>
      <c r="BE148" s="156">
        <f>IF($N$148="základní",$J$148,0)</f>
        <v>0</v>
      </c>
      <c r="BF148" s="156">
        <f>IF($N$148="snížená",$J$148,0)</f>
        <v>0</v>
      </c>
      <c r="BG148" s="156">
        <f>IF($N$148="zákl. přenesená",$J$148,0)</f>
        <v>0</v>
      </c>
      <c r="BH148" s="156">
        <f>IF($N$148="sníž. přenesená",$J$148,0)</f>
        <v>0</v>
      </c>
      <c r="BI148" s="156">
        <f>IF($N$148="nulová",$J$148,0)</f>
        <v>0</v>
      </c>
      <c r="BJ148" s="89" t="s">
        <v>20</v>
      </c>
      <c r="BK148" s="156">
        <f>ROUND($I$148*$H$148,2)</f>
        <v>0</v>
      </c>
      <c r="BL148" s="89" t="s">
        <v>162</v>
      </c>
      <c r="BM148" s="89" t="s">
        <v>1129</v>
      </c>
    </row>
    <row r="149" spans="2:47" s="6" customFormat="1" ht="16.5" customHeight="1">
      <c r="B149" s="23"/>
      <c r="C149" s="24"/>
      <c r="D149" s="157" t="s">
        <v>147</v>
      </c>
      <c r="E149" s="24"/>
      <c r="F149" s="158" t="s">
        <v>1128</v>
      </c>
      <c r="G149" s="24"/>
      <c r="H149" s="24"/>
      <c r="J149" s="24"/>
      <c r="K149" s="24"/>
      <c r="L149" s="43"/>
      <c r="M149" s="56"/>
      <c r="N149" s="24"/>
      <c r="O149" s="24"/>
      <c r="P149" s="24"/>
      <c r="Q149" s="24"/>
      <c r="R149" s="24"/>
      <c r="S149" s="24"/>
      <c r="T149" s="57"/>
      <c r="AT149" s="6" t="s">
        <v>147</v>
      </c>
      <c r="AU149" s="6" t="s">
        <v>156</v>
      </c>
    </row>
    <row r="150" spans="2:47" s="6" customFormat="1" ht="30.75" customHeight="1">
      <c r="B150" s="23"/>
      <c r="C150" s="24"/>
      <c r="D150" s="161" t="s">
        <v>329</v>
      </c>
      <c r="E150" s="24"/>
      <c r="F150" s="196" t="s">
        <v>1123</v>
      </c>
      <c r="G150" s="24"/>
      <c r="H150" s="24"/>
      <c r="J150" s="24"/>
      <c r="K150" s="24"/>
      <c r="L150" s="43"/>
      <c r="M150" s="56"/>
      <c r="N150" s="24"/>
      <c r="O150" s="24"/>
      <c r="P150" s="24"/>
      <c r="Q150" s="24"/>
      <c r="R150" s="24"/>
      <c r="S150" s="24"/>
      <c r="T150" s="57"/>
      <c r="AT150" s="6" t="s">
        <v>329</v>
      </c>
      <c r="AU150" s="6" t="s">
        <v>156</v>
      </c>
    </row>
    <row r="151" spans="2:65" s="6" customFormat="1" ht="15.75" customHeight="1">
      <c r="B151" s="23"/>
      <c r="C151" s="186" t="s">
        <v>386</v>
      </c>
      <c r="D151" s="186" t="s">
        <v>295</v>
      </c>
      <c r="E151" s="187" t="s">
        <v>1130</v>
      </c>
      <c r="F151" s="188" t="s">
        <v>1131</v>
      </c>
      <c r="G151" s="189" t="s">
        <v>1097</v>
      </c>
      <c r="H151" s="190">
        <v>3</v>
      </c>
      <c r="I151" s="191"/>
      <c r="J151" s="192">
        <f>ROUND($I$151*$H$151,2)</f>
        <v>0</v>
      </c>
      <c r="K151" s="188"/>
      <c r="L151" s="193"/>
      <c r="M151" s="194"/>
      <c r="N151" s="195" t="s">
        <v>44</v>
      </c>
      <c r="O151" s="24"/>
      <c r="P151" s="24"/>
      <c r="Q151" s="154">
        <v>0</v>
      </c>
      <c r="R151" s="154">
        <f>$Q$151*$H$151</f>
        <v>0</v>
      </c>
      <c r="S151" s="154">
        <v>0</v>
      </c>
      <c r="T151" s="155">
        <f>$S$151*$H$151</f>
        <v>0</v>
      </c>
      <c r="AR151" s="89" t="s">
        <v>185</v>
      </c>
      <c r="AT151" s="89" t="s">
        <v>295</v>
      </c>
      <c r="AU151" s="89" t="s">
        <v>156</v>
      </c>
      <c r="AY151" s="6" t="s">
        <v>137</v>
      </c>
      <c r="BE151" s="156">
        <f>IF($N$151="základní",$J$151,0)</f>
        <v>0</v>
      </c>
      <c r="BF151" s="156">
        <f>IF($N$151="snížená",$J$151,0)</f>
        <v>0</v>
      </c>
      <c r="BG151" s="156">
        <f>IF($N$151="zákl. přenesená",$J$151,0)</f>
        <v>0</v>
      </c>
      <c r="BH151" s="156">
        <f>IF($N$151="sníž. přenesená",$J$151,0)</f>
        <v>0</v>
      </c>
      <c r="BI151" s="156">
        <f>IF($N$151="nulová",$J$151,0)</f>
        <v>0</v>
      </c>
      <c r="BJ151" s="89" t="s">
        <v>20</v>
      </c>
      <c r="BK151" s="156">
        <f>ROUND($I$151*$H$151,2)</f>
        <v>0</v>
      </c>
      <c r="BL151" s="89" t="s">
        <v>162</v>
      </c>
      <c r="BM151" s="89" t="s">
        <v>1132</v>
      </c>
    </row>
    <row r="152" spans="2:47" s="6" customFormat="1" ht="16.5" customHeight="1">
      <c r="B152" s="23"/>
      <c r="C152" s="24"/>
      <c r="D152" s="157" t="s">
        <v>147</v>
      </c>
      <c r="E152" s="24"/>
      <c r="F152" s="158" t="s">
        <v>1131</v>
      </c>
      <c r="G152" s="24"/>
      <c r="H152" s="24"/>
      <c r="J152" s="24"/>
      <c r="K152" s="24"/>
      <c r="L152" s="43"/>
      <c r="M152" s="56"/>
      <c r="N152" s="24"/>
      <c r="O152" s="24"/>
      <c r="P152" s="24"/>
      <c r="Q152" s="24"/>
      <c r="R152" s="24"/>
      <c r="S152" s="24"/>
      <c r="T152" s="57"/>
      <c r="AT152" s="6" t="s">
        <v>147</v>
      </c>
      <c r="AU152" s="6" t="s">
        <v>156</v>
      </c>
    </row>
    <row r="153" spans="2:47" s="6" customFormat="1" ht="30.75" customHeight="1">
      <c r="B153" s="23"/>
      <c r="C153" s="24"/>
      <c r="D153" s="161" t="s">
        <v>329</v>
      </c>
      <c r="E153" s="24"/>
      <c r="F153" s="196" t="s">
        <v>1123</v>
      </c>
      <c r="G153" s="24"/>
      <c r="H153" s="24"/>
      <c r="J153" s="24"/>
      <c r="K153" s="24"/>
      <c r="L153" s="43"/>
      <c r="M153" s="56"/>
      <c r="N153" s="24"/>
      <c r="O153" s="24"/>
      <c r="P153" s="24"/>
      <c r="Q153" s="24"/>
      <c r="R153" s="24"/>
      <c r="S153" s="24"/>
      <c r="T153" s="57"/>
      <c r="AT153" s="6" t="s">
        <v>329</v>
      </c>
      <c r="AU153" s="6" t="s">
        <v>156</v>
      </c>
    </row>
    <row r="154" spans="2:65" s="6" customFormat="1" ht="15.75" customHeight="1">
      <c r="B154" s="23"/>
      <c r="C154" s="186" t="s">
        <v>391</v>
      </c>
      <c r="D154" s="186" t="s">
        <v>295</v>
      </c>
      <c r="E154" s="187" t="s">
        <v>1133</v>
      </c>
      <c r="F154" s="188" t="s">
        <v>1134</v>
      </c>
      <c r="G154" s="189" t="s">
        <v>1097</v>
      </c>
      <c r="H154" s="190">
        <v>3</v>
      </c>
      <c r="I154" s="191"/>
      <c r="J154" s="192">
        <f>ROUND($I$154*$H$154,2)</f>
        <v>0</v>
      </c>
      <c r="K154" s="188"/>
      <c r="L154" s="193"/>
      <c r="M154" s="194"/>
      <c r="N154" s="195" t="s">
        <v>44</v>
      </c>
      <c r="O154" s="24"/>
      <c r="P154" s="24"/>
      <c r="Q154" s="154">
        <v>0</v>
      </c>
      <c r="R154" s="154">
        <f>$Q$154*$H$154</f>
        <v>0</v>
      </c>
      <c r="S154" s="154">
        <v>0</v>
      </c>
      <c r="T154" s="155">
        <f>$S$154*$H$154</f>
        <v>0</v>
      </c>
      <c r="AR154" s="89" t="s">
        <v>185</v>
      </c>
      <c r="AT154" s="89" t="s">
        <v>295</v>
      </c>
      <c r="AU154" s="89" t="s">
        <v>156</v>
      </c>
      <c r="AY154" s="6" t="s">
        <v>137</v>
      </c>
      <c r="BE154" s="156">
        <f>IF($N$154="základní",$J$154,0)</f>
        <v>0</v>
      </c>
      <c r="BF154" s="156">
        <f>IF($N$154="snížená",$J$154,0)</f>
        <v>0</v>
      </c>
      <c r="BG154" s="156">
        <f>IF($N$154="zákl. přenesená",$J$154,0)</f>
        <v>0</v>
      </c>
      <c r="BH154" s="156">
        <f>IF($N$154="sníž. přenesená",$J$154,0)</f>
        <v>0</v>
      </c>
      <c r="BI154" s="156">
        <f>IF($N$154="nulová",$J$154,0)</f>
        <v>0</v>
      </c>
      <c r="BJ154" s="89" t="s">
        <v>20</v>
      </c>
      <c r="BK154" s="156">
        <f>ROUND($I$154*$H$154,2)</f>
        <v>0</v>
      </c>
      <c r="BL154" s="89" t="s">
        <v>162</v>
      </c>
      <c r="BM154" s="89" t="s">
        <v>1135</v>
      </c>
    </row>
    <row r="155" spans="2:47" s="6" customFormat="1" ht="16.5" customHeight="1">
      <c r="B155" s="23"/>
      <c r="C155" s="24"/>
      <c r="D155" s="157" t="s">
        <v>147</v>
      </c>
      <c r="E155" s="24"/>
      <c r="F155" s="158" t="s">
        <v>1134</v>
      </c>
      <c r="G155" s="24"/>
      <c r="H155" s="24"/>
      <c r="J155" s="24"/>
      <c r="K155" s="24"/>
      <c r="L155" s="43"/>
      <c r="M155" s="56"/>
      <c r="N155" s="24"/>
      <c r="O155" s="24"/>
      <c r="P155" s="24"/>
      <c r="Q155" s="24"/>
      <c r="R155" s="24"/>
      <c r="S155" s="24"/>
      <c r="T155" s="57"/>
      <c r="AT155" s="6" t="s">
        <v>147</v>
      </c>
      <c r="AU155" s="6" t="s">
        <v>156</v>
      </c>
    </row>
    <row r="156" spans="2:47" s="6" customFormat="1" ht="30.75" customHeight="1">
      <c r="B156" s="23"/>
      <c r="C156" s="24"/>
      <c r="D156" s="161" t="s">
        <v>329</v>
      </c>
      <c r="E156" s="24"/>
      <c r="F156" s="196" t="s">
        <v>1115</v>
      </c>
      <c r="G156" s="24"/>
      <c r="H156" s="24"/>
      <c r="J156" s="24"/>
      <c r="K156" s="24"/>
      <c r="L156" s="43"/>
      <c r="M156" s="56"/>
      <c r="N156" s="24"/>
      <c r="O156" s="24"/>
      <c r="P156" s="24"/>
      <c r="Q156" s="24"/>
      <c r="R156" s="24"/>
      <c r="S156" s="24"/>
      <c r="T156" s="57"/>
      <c r="AT156" s="6" t="s">
        <v>329</v>
      </c>
      <c r="AU156" s="6" t="s">
        <v>156</v>
      </c>
    </row>
    <row r="157" spans="2:65" s="6" customFormat="1" ht="15.75" customHeight="1">
      <c r="B157" s="23"/>
      <c r="C157" s="186" t="s">
        <v>397</v>
      </c>
      <c r="D157" s="186" t="s">
        <v>295</v>
      </c>
      <c r="E157" s="187" t="s">
        <v>1136</v>
      </c>
      <c r="F157" s="188" t="s">
        <v>1137</v>
      </c>
      <c r="G157" s="189" t="s">
        <v>1097</v>
      </c>
      <c r="H157" s="190">
        <v>100</v>
      </c>
      <c r="I157" s="191"/>
      <c r="J157" s="192">
        <f>ROUND($I$157*$H$157,2)</f>
        <v>0</v>
      </c>
      <c r="K157" s="188"/>
      <c r="L157" s="193"/>
      <c r="M157" s="194"/>
      <c r="N157" s="195" t="s">
        <v>44</v>
      </c>
      <c r="O157" s="24"/>
      <c r="P157" s="24"/>
      <c r="Q157" s="154">
        <v>0</v>
      </c>
      <c r="R157" s="154">
        <f>$Q$157*$H$157</f>
        <v>0</v>
      </c>
      <c r="S157" s="154">
        <v>0</v>
      </c>
      <c r="T157" s="155">
        <f>$S$157*$H$157</f>
        <v>0</v>
      </c>
      <c r="AR157" s="89" t="s">
        <v>185</v>
      </c>
      <c r="AT157" s="89" t="s">
        <v>295</v>
      </c>
      <c r="AU157" s="89" t="s">
        <v>156</v>
      </c>
      <c r="AY157" s="6" t="s">
        <v>137</v>
      </c>
      <c r="BE157" s="156">
        <f>IF($N$157="základní",$J$157,0)</f>
        <v>0</v>
      </c>
      <c r="BF157" s="156">
        <f>IF($N$157="snížená",$J$157,0)</f>
        <v>0</v>
      </c>
      <c r="BG157" s="156">
        <f>IF($N$157="zákl. přenesená",$J$157,0)</f>
        <v>0</v>
      </c>
      <c r="BH157" s="156">
        <f>IF($N$157="sníž. přenesená",$J$157,0)</f>
        <v>0</v>
      </c>
      <c r="BI157" s="156">
        <f>IF($N$157="nulová",$J$157,0)</f>
        <v>0</v>
      </c>
      <c r="BJ157" s="89" t="s">
        <v>20</v>
      </c>
      <c r="BK157" s="156">
        <f>ROUND($I$157*$H$157,2)</f>
        <v>0</v>
      </c>
      <c r="BL157" s="89" t="s">
        <v>162</v>
      </c>
      <c r="BM157" s="89" t="s">
        <v>1138</v>
      </c>
    </row>
    <row r="158" spans="2:47" s="6" customFormat="1" ht="16.5" customHeight="1">
      <c r="B158" s="23"/>
      <c r="C158" s="24"/>
      <c r="D158" s="157" t="s">
        <v>147</v>
      </c>
      <c r="E158" s="24"/>
      <c r="F158" s="158" t="s">
        <v>1137</v>
      </c>
      <c r="G158" s="24"/>
      <c r="H158" s="24"/>
      <c r="J158" s="24"/>
      <c r="K158" s="24"/>
      <c r="L158" s="43"/>
      <c r="M158" s="56"/>
      <c r="N158" s="24"/>
      <c r="O158" s="24"/>
      <c r="P158" s="24"/>
      <c r="Q158" s="24"/>
      <c r="R158" s="24"/>
      <c r="S158" s="24"/>
      <c r="T158" s="57"/>
      <c r="AT158" s="6" t="s">
        <v>147</v>
      </c>
      <c r="AU158" s="6" t="s">
        <v>156</v>
      </c>
    </row>
    <row r="159" spans="2:47" s="6" customFormat="1" ht="30.75" customHeight="1">
      <c r="B159" s="23"/>
      <c r="C159" s="24"/>
      <c r="D159" s="161" t="s">
        <v>329</v>
      </c>
      <c r="E159" s="24"/>
      <c r="F159" s="196" t="s">
        <v>1139</v>
      </c>
      <c r="G159" s="24"/>
      <c r="H159" s="24"/>
      <c r="J159" s="24"/>
      <c r="K159" s="24"/>
      <c r="L159" s="43"/>
      <c r="M159" s="56"/>
      <c r="N159" s="24"/>
      <c r="O159" s="24"/>
      <c r="P159" s="24"/>
      <c r="Q159" s="24"/>
      <c r="R159" s="24"/>
      <c r="S159" s="24"/>
      <c r="T159" s="57"/>
      <c r="AT159" s="6" t="s">
        <v>329</v>
      </c>
      <c r="AU159" s="6" t="s">
        <v>156</v>
      </c>
    </row>
    <row r="160" spans="2:65" s="6" customFormat="1" ht="15.75" customHeight="1">
      <c r="B160" s="23"/>
      <c r="C160" s="186" t="s">
        <v>405</v>
      </c>
      <c r="D160" s="186" t="s">
        <v>295</v>
      </c>
      <c r="E160" s="187" t="s">
        <v>1140</v>
      </c>
      <c r="F160" s="188" t="s">
        <v>1141</v>
      </c>
      <c r="G160" s="189" t="s">
        <v>1097</v>
      </c>
      <c r="H160" s="190">
        <v>10</v>
      </c>
      <c r="I160" s="191"/>
      <c r="J160" s="192">
        <f>ROUND($I$160*$H$160,2)</f>
        <v>0</v>
      </c>
      <c r="K160" s="188"/>
      <c r="L160" s="193"/>
      <c r="M160" s="194"/>
      <c r="N160" s="195" t="s">
        <v>44</v>
      </c>
      <c r="O160" s="24"/>
      <c r="P160" s="24"/>
      <c r="Q160" s="154">
        <v>0</v>
      </c>
      <c r="R160" s="154">
        <f>$Q$160*$H$160</f>
        <v>0</v>
      </c>
      <c r="S160" s="154">
        <v>0</v>
      </c>
      <c r="T160" s="155">
        <f>$S$160*$H$160</f>
        <v>0</v>
      </c>
      <c r="AR160" s="89" t="s">
        <v>185</v>
      </c>
      <c r="AT160" s="89" t="s">
        <v>295</v>
      </c>
      <c r="AU160" s="89" t="s">
        <v>156</v>
      </c>
      <c r="AY160" s="6" t="s">
        <v>137</v>
      </c>
      <c r="BE160" s="156">
        <f>IF($N$160="základní",$J$160,0)</f>
        <v>0</v>
      </c>
      <c r="BF160" s="156">
        <f>IF($N$160="snížená",$J$160,0)</f>
        <v>0</v>
      </c>
      <c r="BG160" s="156">
        <f>IF($N$160="zákl. přenesená",$J$160,0)</f>
        <v>0</v>
      </c>
      <c r="BH160" s="156">
        <f>IF($N$160="sníž. přenesená",$J$160,0)</f>
        <v>0</v>
      </c>
      <c r="BI160" s="156">
        <f>IF($N$160="nulová",$J$160,0)</f>
        <v>0</v>
      </c>
      <c r="BJ160" s="89" t="s">
        <v>20</v>
      </c>
      <c r="BK160" s="156">
        <f>ROUND($I$160*$H$160,2)</f>
        <v>0</v>
      </c>
      <c r="BL160" s="89" t="s">
        <v>162</v>
      </c>
      <c r="BM160" s="89" t="s">
        <v>1142</v>
      </c>
    </row>
    <row r="161" spans="2:47" s="6" customFormat="1" ht="16.5" customHeight="1">
      <c r="B161" s="23"/>
      <c r="C161" s="24"/>
      <c r="D161" s="157" t="s">
        <v>147</v>
      </c>
      <c r="E161" s="24"/>
      <c r="F161" s="158" t="s">
        <v>1141</v>
      </c>
      <c r="G161" s="24"/>
      <c r="H161" s="24"/>
      <c r="J161" s="24"/>
      <c r="K161" s="24"/>
      <c r="L161" s="43"/>
      <c r="M161" s="56"/>
      <c r="N161" s="24"/>
      <c r="O161" s="24"/>
      <c r="P161" s="24"/>
      <c r="Q161" s="24"/>
      <c r="R161" s="24"/>
      <c r="S161" s="24"/>
      <c r="T161" s="57"/>
      <c r="AT161" s="6" t="s">
        <v>147</v>
      </c>
      <c r="AU161" s="6" t="s">
        <v>156</v>
      </c>
    </row>
    <row r="162" spans="2:47" s="6" customFormat="1" ht="30.75" customHeight="1">
      <c r="B162" s="23"/>
      <c r="C162" s="24"/>
      <c r="D162" s="161" t="s">
        <v>329</v>
      </c>
      <c r="E162" s="24"/>
      <c r="F162" s="196" t="s">
        <v>1143</v>
      </c>
      <c r="G162" s="24"/>
      <c r="H162" s="24"/>
      <c r="J162" s="24"/>
      <c r="K162" s="24"/>
      <c r="L162" s="43"/>
      <c r="M162" s="56"/>
      <c r="N162" s="24"/>
      <c r="O162" s="24"/>
      <c r="P162" s="24"/>
      <c r="Q162" s="24"/>
      <c r="R162" s="24"/>
      <c r="S162" s="24"/>
      <c r="T162" s="57"/>
      <c r="AT162" s="6" t="s">
        <v>329</v>
      </c>
      <c r="AU162" s="6" t="s">
        <v>156</v>
      </c>
    </row>
    <row r="163" spans="2:65" s="6" customFormat="1" ht="15.75" customHeight="1">
      <c r="B163" s="23"/>
      <c r="C163" s="186" t="s">
        <v>413</v>
      </c>
      <c r="D163" s="186" t="s">
        <v>295</v>
      </c>
      <c r="E163" s="187" t="s">
        <v>1144</v>
      </c>
      <c r="F163" s="188" t="s">
        <v>1145</v>
      </c>
      <c r="G163" s="189" t="s">
        <v>1097</v>
      </c>
      <c r="H163" s="190">
        <v>30</v>
      </c>
      <c r="I163" s="191"/>
      <c r="J163" s="192">
        <f>ROUND($I$163*$H$163,2)</f>
        <v>0</v>
      </c>
      <c r="K163" s="188"/>
      <c r="L163" s="193"/>
      <c r="M163" s="194"/>
      <c r="N163" s="195" t="s">
        <v>44</v>
      </c>
      <c r="O163" s="24"/>
      <c r="P163" s="24"/>
      <c r="Q163" s="154">
        <v>0</v>
      </c>
      <c r="R163" s="154">
        <f>$Q$163*$H$163</f>
        <v>0</v>
      </c>
      <c r="S163" s="154">
        <v>0</v>
      </c>
      <c r="T163" s="155">
        <f>$S$163*$H$163</f>
        <v>0</v>
      </c>
      <c r="AR163" s="89" t="s">
        <v>185</v>
      </c>
      <c r="AT163" s="89" t="s">
        <v>295</v>
      </c>
      <c r="AU163" s="89" t="s">
        <v>156</v>
      </c>
      <c r="AY163" s="6" t="s">
        <v>137</v>
      </c>
      <c r="BE163" s="156">
        <f>IF($N$163="základní",$J$163,0)</f>
        <v>0</v>
      </c>
      <c r="BF163" s="156">
        <f>IF($N$163="snížená",$J$163,0)</f>
        <v>0</v>
      </c>
      <c r="BG163" s="156">
        <f>IF($N$163="zákl. přenesená",$J$163,0)</f>
        <v>0</v>
      </c>
      <c r="BH163" s="156">
        <f>IF($N$163="sníž. přenesená",$J$163,0)</f>
        <v>0</v>
      </c>
      <c r="BI163" s="156">
        <f>IF($N$163="nulová",$J$163,0)</f>
        <v>0</v>
      </c>
      <c r="BJ163" s="89" t="s">
        <v>20</v>
      </c>
      <c r="BK163" s="156">
        <f>ROUND($I$163*$H$163,2)</f>
        <v>0</v>
      </c>
      <c r="BL163" s="89" t="s">
        <v>162</v>
      </c>
      <c r="BM163" s="89" t="s">
        <v>1146</v>
      </c>
    </row>
    <row r="164" spans="2:47" s="6" customFormat="1" ht="16.5" customHeight="1">
      <c r="B164" s="23"/>
      <c r="C164" s="24"/>
      <c r="D164" s="157" t="s">
        <v>147</v>
      </c>
      <c r="E164" s="24"/>
      <c r="F164" s="158" t="s">
        <v>1145</v>
      </c>
      <c r="G164" s="24"/>
      <c r="H164" s="24"/>
      <c r="J164" s="24"/>
      <c r="K164" s="24"/>
      <c r="L164" s="43"/>
      <c r="M164" s="56"/>
      <c r="N164" s="24"/>
      <c r="O164" s="24"/>
      <c r="P164" s="24"/>
      <c r="Q164" s="24"/>
      <c r="R164" s="24"/>
      <c r="S164" s="24"/>
      <c r="T164" s="57"/>
      <c r="AT164" s="6" t="s">
        <v>147</v>
      </c>
      <c r="AU164" s="6" t="s">
        <v>156</v>
      </c>
    </row>
    <row r="165" spans="2:47" s="6" customFormat="1" ht="30.75" customHeight="1">
      <c r="B165" s="23"/>
      <c r="C165" s="24"/>
      <c r="D165" s="161" t="s">
        <v>329</v>
      </c>
      <c r="E165" s="24"/>
      <c r="F165" s="196" t="s">
        <v>1147</v>
      </c>
      <c r="G165" s="24"/>
      <c r="H165" s="24"/>
      <c r="J165" s="24"/>
      <c r="K165" s="24"/>
      <c r="L165" s="43"/>
      <c r="M165" s="56"/>
      <c r="N165" s="24"/>
      <c r="O165" s="24"/>
      <c r="P165" s="24"/>
      <c r="Q165" s="24"/>
      <c r="R165" s="24"/>
      <c r="S165" s="24"/>
      <c r="T165" s="57"/>
      <c r="AT165" s="6" t="s">
        <v>329</v>
      </c>
      <c r="AU165" s="6" t="s">
        <v>156</v>
      </c>
    </row>
    <row r="166" spans="2:65" s="6" customFormat="1" ht="15.75" customHeight="1">
      <c r="B166" s="23"/>
      <c r="C166" s="186" t="s">
        <v>422</v>
      </c>
      <c r="D166" s="186" t="s">
        <v>295</v>
      </c>
      <c r="E166" s="187" t="s">
        <v>1148</v>
      </c>
      <c r="F166" s="188" t="s">
        <v>1149</v>
      </c>
      <c r="G166" s="189" t="s">
        <v>1097</v>
      </c>
      <c r="H166" s="190">
        <v>35</v>
      </c>
      <c r="I166" s="191"/>
      <c r="J166" s="192">
        <f>ROUND($I$166*$H$166,2)</f>
        <v>0</v>
      </c>
      <c r="K166" s="188"/>
      <c r="L166" s="193"/>
      <c r="M166" s="194"/>
      <c r="N166" s="195" t="s">
        <v>44</v>
      </c>
      <c r="O166" s="24"/>
      <c r="P166" s="24"/>
      <c r="Q166" s="154">
        <v>0</v>
      </c>
      <c r="R166" s="154">
        <f>$Q$166*$H$166</f>
        <v>0</v>
      </c>
      <c r="S166" s="154">
        <v>0</v>
      </c>
      <c r="T166" s="155">
        <f>$S$166*$H$166</f>
        <v>0</v>
      </c>
      <c r="AR166" s="89" t="s">
        <v>185</v>
      </c>
      <c r="AT166" s="89" t="s">
        <v>295</v>
      </c>
      <c r="AU166" s="89" t="s">
        <v>156</v>
      </c>
      <c r="AY166" s="6" t="s">
        <v>137</v>
      </c>
      <c r="BE166" s="156">
        <f>IF($N$166="základní",$J$166,0)</f>
        <v>0</v>
      </c>
      <c r="BF166" s="156">
        <f>IF($N$166="snížená",$J$166,0)</f>
        <v>0</v>
      </c>
      <c r="BG166" s="156">
        <f>IF($N$166="zákl. přenesená",$J$166,0)</f>
        <v>0</v>
      </c>
      <c r="BH166" s="156">
        <f>IF($N$166="sníž. přenesená",$J$166,0)</f>
        <v>0</v>
      </c>
      <c r="BI166" s="156">
        <f>IF($N$166="nulová",$J$166,0)</f>
        <v>0</v>
      </c>
      <c r="BJ166" s="89" t="s">
        <v>20</v>
      </c>
      <c r="BK166" s="156">
        <f>ROUND($I$166*$H$166,2)</f>
        <v>0</v>
      </c>
      <c r="BL166" s="89" t="s">
        <v>162</v>
      </c>
      <c r="BM166" s="89" t="s">
        <v>1150</v>
      </c>
    </row>
    <row r="167" spans="2:47" s="6" customFormat="1" ht="16.5" customHeight="1">
      <c r="B167" s="23"/>
      <c r="C167" s="24"/>
      <c r="D167" s="157" t="s">
        <v>147</v>
      </c>
      <c r="E167" s="24"/>
      <c r="F167" s="158" t="s">
        <v>1149</v>
      </c>
      <c r="G167" s="24"/>
      <c r="H167" s="24"/>
      <c r="J167" s="24"/>
      <c r="K167" s="24"/>
      <c r="L167" s="43"/>
      <c r="M167" s="56"/>
      <c r="N167" s="24"/>
      <c r="O167" s="24"/>
      <c r="P167" s="24"/>
      <c r="Q167" s="24"/>
      <c r="R167" s="24"/>
      <c r="S167" s="24"/>
      <c r="T167" s="57"/>
      <c r="AT167" s="6" t="s">
        <v>147</v>
      </c>
      <c r="AU167" s="6" t="s">
        <v>156</v>
      </c>
    </row>
    <row r="168" spans="2:47" s="6" customFormat="1" ht="30.75" customHeight="1">
      <c r="B168" s="23"/>
      <c r="C168" s="24"/>
      <c r="D168" s="161" t="s">
        <v>329</v>
      </c>
      <c r="E168" s="24"/>
      <c r="F168" s="196" t="s">
        <v>1147</v>
      </c>
      <c r="G168" s="24"/>
      <c r="H168" s="24"/>
      <c r="J168" s="24"/>
      <c r="K168" s="24"/>
      <c r="L168" s="43"/>
      <c r="M168" s="56"/>
      <c r="N168" s="24"/>
      <c r="O168" s="24"/>
      <c r="P168" s="24"/>
      <c r="Q168" s="24"/>
      <c r="R168" s="24"/>
      <c r="S168" s="24"/>
      <c r="T168" s="57"/>
      <c r="AT168" s="6" t="s">
        <v>329</v>
      </c>
      <c r="AU168" s="6" t="s">
        <v>156</v>
      </c>
    </row>
    <row r="169" spans="2:65" s="6" customFormat="1" ht="15.75" customHeight="1">
      <c r="B169" s="23"/>
      <c r="C169" s="186" t="s">
        <v>431</v>
      </c>
      <c r="D169" s="186" t="s">
        <v>295</v>
      </c>
      <c r="E169" s="187" t="s">
        <v>1151</v>
      </c>
      <c r="F169" s="188" t="s">
        <v>1152</v>
      </c>
      <c r="G169" s="189" t="s">
        <v>1097</v>
      </c>
      <c r="H169" s="190">
        <v>13</v>
      </c>
      <c r="I169" s="191"/>
      <c r="J169" s="192">
        <f>ROUND($I$169*$H$169,2)</f>
        <v>0</v>
      </c>
      <c r="K169" s="188"/>
      <c r="L169" s="193"/>
      <c r="M169" s="194"/>
      <c r="N169" s="195" t="s">
        <v>44</v>
      </c>
      <c r="O169" s="24"/>
      <c r="P169" s="24"/>
      <c r="Q169" s="154">
        <v>0</v>
      </c>
      <c r="R169" s="154">
        <f>$Q$169*$H$169</f>
        <v>0</v>
      </c>
      <c r="S169" s="154">
        <v>0</v>
      </c>
      <c r="T169" s="155">
        <f>$S$169*$H$169</f>
        <v>0</v>
      </c>
      <c r="AR169" s="89" t="s">
        <v>185</v>
      </c>
      <c r="AT169" s="89" t="s">
        <v>295</v>
      </c>
      <c r="AU169" s="89" t="s">
        <v>156</v>
      </c>
      <c r="AY169" s="6" t="s">
        <v>137</v>
      </c>
      <c r="BE169" s="156">
        <f>IF($N$169="základní",$J$169,0)</f>
        <v>0</v>
      </c>
      <c r="BF169" s="156">
        <f>IF($N$169="snížená",$J$169,0)</f>
        <v>0</v>
      </c>
      <c r="BG169" s="156">
        <f>IF($N$169="zákl. přenesená",$J$169,0)</f>
        <v>0</v>
      </c>
      <c r="BH169" s="156">
        <f>IF($N$169="sníž. přenesená",$J$169,0)</f>
        <v>0</v>
      </c>
      <c r="BI169" s="156">
        <f>IF($N$169="nulová",$J$169,0)</f>
        <v>0</v>
      </c>
      <c r="BJ169" s="89" t="s">
        <v>20</v>
      </c>
      <c r="BK169" s="156">
        <f>ROUND($I$169*$H$169,2)</f>
        <v>0</v>
      </c>
      <c r="BL169" s="89" t="s">
        <v>162</v>
      </c>
      <c r="BM169" s="89" t="s">
        <v>1153</v>
      </c>
    </row>
    <row r="170" spans="2:47" s="6" customFormat="1" ht="16.5" customHeight="1">
      <c r="B170" s="23"/>
      <c r="C170" s="24"/>
      <c r="D170" s="157" t="s">
        <v>147</v>
      </c>
      <c r="E170" s="24"/>
      <c r="F170" s="158" t="s">
        <v>1152</v>
      </c>
      <c r="G170" s="24"/>
      <c r="H170" s="24"/>
      <c r="J170" s="24"/>
      <c r="K170" s="24"/>
      <c r="L170" s="43"/>
      <c r="M170" s="56"/>
      <c r="N170" s="24"/>
      <c r="O170" s="24"/>
      <c r="P170" s="24"/>
      <c r="Q170" s="24"/>
      <c r="R170" s="24"/>
      <c r="S170" s="24"/>
      <c r="T170" s="57"/>
      <c r="AT170" s="6" t="s">
        <v>147</v>
      </c>
      <c r="AU170" s="6" t="s">
        <v>156</v>
      </c>
    </row>
    <row r="171" spans="2:47" s="6" customFormat="1" ht="30.75" customHeight="1">
      <c r="B171" s="23"/>
      <c r="C171" s="24"/>
      <c r="D171" s="161" t="s">
        <v>329</v>
      </c>
      <c r="E171" s="24"/>
      <c r="F171" s="196" t="s">
        <v>1147</v>
      </c>
      <c r="G171" s="24"/>
      <c r="H171" s="24"/>
      <c r="J171" s="24"/>
      <c r="K171" s="24"/>
      <c r="L171" s="43"/>
      <c r="M171" s="56"/>
      <c r="N171" s="24"/>
      <c r="O171" s="24"/>
      <c r="P171" s="24"/>
      <c r="Q171" s="24"/>
      <c r="R171" s="24"/>
      <c r="S171" s="24"/>
      <c r="T171" s="57"/>
      <c r="AT171" s="6" t="s">
        <v>329</v>
      </c>
      <c r="AU171" s="6" t="s">
        <v>156</v>
      </c>
    </row>
    <row r="172" spans="2:65" s="6" customFormat="1" ht="15.75" customHeight="1">
      <c r="B172" s="23"/>
      <c r="C172" s="186" t="s">
        <v>437</v>
      </c>
      <c r="D172" s="186" t="s">
        <v>295</v>
      </c>
      <c r="E172" s="187" t="s">
        <v>1154</v>
      </c>
      <c r="F172" s="188" t="s">
        <v>1155</v>
      </c>
      <c r="G172" s="189" t="s">
        <v>1097</v>
      </c>
      <c r="H172" s="190">
        <v>63</v>
      </c>
      <c r="I172" s="191"/>
      <c r="J172" s="192">
        <f>ROUND($I$172*$H$172,2)</f>
        <v>0</v>
      </c>
      <c r="K172" s="188"/>
      <c r="L172" s="193"/>
      <c r="M172" s="194"/>
      <c r="N172" s="195" t="s">
        <v>44</v>
      </c>
      <c r="O172" s="24"/>
      <c r="P172" s="24"/>
      <c r="Q172" s="154">
        <v>0</v>
      </c>
      <c r="R172" s="154">
        <f>$Q$172*$H$172</f>
        <v>0</v>
      </c>
      <c r="S172" s="154">
        <v>0</v>
      </c>
      <c r="T172" s="155">
        <f>$S$172*$H$172</f>
        <v>0</v>
      </c>
      <c r="AR172" s="89" t="s">
        <v>185</v>
      </c>
      <c r="AT172" s="89" t="s">
        <v>295</v>
      </c>
      <c r="AU172" s="89" t="s">
        <v>156</v>
      </c>
      <c r="AY172" s="6" t="s">
        <v>137</v>
      </c>
      <c r="BE172" s="156">
        <f>IF($N$172="základní",$J$172,0)</f>
        <v>0</v>
      </c>
      <c r="BF172" s="156">
        <f>IF($N$172="snížená",$J$172,0)</f>
        <v>0</v>
      </c>
      <c r="BG172" s="156">
        <f>IF($N$172="zákl. přenesená",$J$172,0)</f>
        <v>0</v>
      </c>
      <c r="BH172" s="156">
        <f>IF($N$172="sníž. přenesená",$J$172,0)</f>
        <v>0</v>
      </c>
      <c r="BI172" s="156">
        <f>IF($N$172="nulová",$J$172,0)</f>
        <v>0</v>
      </c>
      <c r="BJ172" s="89" t="s">
        <v>20</v>
      </c>
      <c r="BK172" s="156">
        <f>ROUND($I$172*$H$172,2)</f>
        <v>0</v>
      </c>
      <c r="BL172" s="89" t="s">
        <v>162</v>
      </c>
      <c r="BM172" s="89" t="s">
        <v>1156</v>
      </c>
    </row>
    <row r="173" spans="2:47" s="6" customFormat="1" ht="16.5" customHeight="1">
      <c r="B173" s="23"/>
      <c r="C173" s="24"/>
      <c r="D173" s="157" t="s">
        <v>147</v>
      </c>
      <c r="E173" s="24"/>
      <c r="F173" s="158" t="s">
        <v>1155</v>
      </c>
      <c r="G173" s="24"/>
      <c r="H173" s="24"/>
      <c r="J173" s="24"/>
      <c r="K173" s="24"/>
      <c r="L173" s="43"/>
      <c r="M173" s="56"/>
      <c r="N173" s="24"/>
      <c r="O173" s="24"/>
      <c r="P173" s="24"/>
      <c r="Q173" s="24"/>
      <c r="R173" s="24"/>
      <c r="S173" s="24"/>
      <c r="T173" s="57"/>
      <c r="AT173" s="6" t="s">
        <v>147</v>
      </c>
      <c r="AU173" s="6" t="s">
        <v>156</v>
      </c>
    </row>
    <row r="174" spans="2:47" s="6" customFormat="1" ht="30.75" customHeight="1">
      <c r="B174" s="23"/>
      <c r="C174" s="24"/>
      <c r="D174" s="161" t="s">
        <v>329</v>
      </c>
      <c r="E174" s="24"/>
      <c r="F174" s="196" t="s">
        <v>1147</v>
      </c>
      <c r="G174" s="24"/>
      <c r="H174" s="24"/>
      <c r="J174" s="24"/>
      <c r="K174" s="24"/>
      <c r="L174" s="43"/>
      <c r="M174" s="56"/>
      <c r="N174" s="24"/>
      <c r="O174" s="24"/>
      <c r="P174" s="24"/>
      <c r="Q174" s="24"/>
      <c r="R174" s="24"/>
      <c r="S174" s="24"/>
      <c r="T174" s="57"/>
      <c r="AT174" s="6" t="s">
        <v>329</v>
      </c>
      <c r="AU174" s="6" t="s">
        <v>156</v>
      </c>
    </row>
    <row r="175" spans="2:65" s="6" customFormat="1" ht="15.75" customHeight="1">
      <c r="B175" s="23"/>
      <c r="C175" s="186" t="s">
        <v>443</v>
      </c>
      <c r="D175" s="186" t="s">
        <v>295</v>
      </c>
      <c r="E175" s="187" t="s">
        <v>1157</v>
      </c>
      <c r="F175" s="188" t="s">
        <v>1158</v>
      </c>
      <c r="G175" s="189" t="s">
        <v>1097</v>
      </c>
      <c r="H175" s="190">
        <v>10</v>
      </c>
      <c r="I175" s="191"/>
      <c r="J175" s="192">
        <f>ROUND($I$175*$H$175,2)</f>
        <v>0</v>
      </c>
      <c r="K175" s="188"/>
      <c r="L175" s="193"/>
      <c r="M175" s="194"/>
      <c r="N175" s="195" t="s">
        <v>44</v>
      </c>
      <c r="O175" s="24"/>
      <c r="P175" s="24"/>
      <c r="Q175" s="154">
        <v>0</v>
      </c>
      <c r="R175" s="154">
        <f>$Q$175*$H$175</f>
        <v>0</v>
      </c>
      <c r="S175" s="154">
        <v>0</v>
      </c>
      <c r="T175" s="155">
        <f>$S$175*$H$175</f>
        <v>0</v>
      </c>
      <c r="AR175" s="89" t="s">
        <v>185</v>
      </c>
      <c r="AT175" s="89" t="s">
        <v>295</v>
      </c>
      <c r="AU175" s="89" t="s">
        <v>156</v>
      </c>
      <c r="AY175" s="6" t="s">
        <v>137</v>
      </c>
      <c r="BE175" s="156">
        <f>IF($N$175="základní",$J$175,0)</f>
        <v>0</v>
      </c>
      <c r="BF175" s="156">
        <f>IF($N$175="snížená",$J$175,0)</f>
        <v>0</v>
      </c>
      <c r="BG175" s="156">
        <f>IF($N$175="zákl. přenesená",$J$175,0)</f>
        <v>0</v>
      </c>
      <c r="BH175" s="156">
        <f>IF($N$175="sníž. přenesená",$J$175,0)</f>
        <v>0</v>
      </c>
      <c r="BI175" s="156">
        <f>IF($N$175="nulová",$J$175,0)</f>
        <v>0</v>
      </c>
      <c r="BJ175" s="89" t="s">
        <v>20</v>
      </c>
      <c r="BK175" s="156">
        <f>ROUND($I$175*$H$175,2)</f>
        <v>0</v>
      </c>
      <c r="BL175" s="89" t="s">
        <v>162</v>
      </c>
      <c r="BM175" s="89" t="s">
        <v>1159</v>
      </c>
    </row>
    <row r="176" spans="2:47" s="6" customFormat="1" ht="16.5" customHeight="1">
      <c r="B176" s="23"/>
      <c r="C176" s="24"/>
      <c r="D176" s="157" t="s">
        <v>147</v>
      </c>
      <c r="E176" s="24"/>
      <c r="F176" s="158" t="s">
        <v>1158</v>
      </c>
      <c r="G176" s="24"/>
      <c r="H176" s="24"/>
      <c r="J176" s="24"/>
      <c r="K176" s="24"/>
      <c r="L176" s="43"/>
      <c r="M176" s="56"/>
      <c r="N176" s="24"/>
      <c r="O176" s="24"/>
      <c r="P176" s="24"/>
      <c r="Q176" s="24"/>
      <c r="R176" s="24"/>
      <c r="S176" s="24"/>
      <c r="T176" s="57"/>
      <c r="AT176" s="6" t="s">
        <v>147</v>
      </c>
      <c r="AU176" s="6" t="s">
        <v>156</v>
      </c>
    </row>
    <row r="177" spans="2:47" s="6" customFormat="1" ht="30.75" customHeight="1">
      <c r="B177" s="23"/>
      <c r="C177" s="24"/>
      <c r="D177" s="161" t="s">
        <v>329</v>
      </c>
      <c r="E177" s="24"/>
      <c r="F177" s="196" t="s">
        <v>1147</v>
      </c>
      <c r="G177" s="24"/>
      <c r="H177" s="24"/>
      <c r="J177" s="24"/>
      <c r="K177" s="24"/>
      <c r="L177" s="43"/>
      <c r="M177" s="56"/>
      <c r="N177" s="24"/>
      <c r="O177" s="24"/>
      <c r="P177" s="24"/>
      <c r="Q177" s="24"/>
      <c r="R177" s="24"/>
      <c r="S177" s="24"/>
      <c r="T177" s="57"/>
      <c r="AT177" s="6" t="s">
        <v>329</v>
      </c>
      <c r="AU177" s="6" t="s">
        <v>156</v>
      </c>
    </row>
    <row r="178" spans="2:65" s="6" customFormat="1" ht="15.75" customHeight="1">
      <c r="B178" s="23"/>
      <c r="C178" s="186" t="s">
        <v>449</v>
      </c>
      <c r="D178" s="186" t="s">
        <v>295</v>
      </c>
      <c r="E178" s="187" t="s">
        <v>1160</v>
      </c>
      <c r="F178" s="188" t="s">
        <v>1161</v>
      </c>
      <c r="G178" s="189" t="s">
        <v>1097</v>
      </c>
      <c r="H178" s="190">
        <v>154</v>
      </c>
      <c r="I178" s="191"/>
      <c r="J178" s="192">
        <f>ROUND($I$178*$H$178,2)</f>
        <v>0</v>
      </c>
      <c r="K178" s="188"/>
      <c r="L178" s="193"/>
      <c r="M178" s="194"/>
      <c r="N178" s="195" t="s">
        <v>44</v>
      </c>
      <c r="O178" s="24"/>
      <c r="P178" s="24"/>
      <c r="Q178" s="154">
        <v>0</v>
      </c>
      <c r="R178" s="154">
        <f>$Q$178*$H$178</f>
        <v>0</v>
      </c>
      <c r="S178" s="154">
        <v>0</v>
      </c>
      <c r="T178" s="155">
        <f>$S$178*$H$178</f>
        <v>0</v>
      </c>
      <c r="AR178" s="89" t="s">
        <v>185</v>
      </c>
      <c r="AT178" s="89" t="s">
        <v>295</v>
      </c>
      <c r="AU178" s="89" t="s">
        <v>156</v>
      </c>
      <c r="AY178" s="6" t="s">
        <v>137</v>
      </c>
      <c r="BE178" s="156">
        <f>IF($N$178="základní",$J$178,0)</f>
        <v>0</v>
      </c>
      <c r="BF178" s="156">
        <f>IF($N$178="snížená",$J$178,0)</f>
        <v>0</v>
      </c>
      <c r="BG178" s="156">
        <f>IF($N$178="zákl. přenesená",$J$178,0)</f>
        <v>0</v>
      </c>
      <c r="BH178" s="156">
        <f>IF($N$178="sníž. přenesená",$J$178,0)</f>
        <v>0</v>
      </c>
      <c r="BI178" s="156">
        <f>IF($N$178="nulová",$J$178,0)</f>
        <v>0</v>
      </c>
      <c r="BJ178" s="89" t="s">
        <v>20</v>
      </c>
      <c r="BK178" s="156">
        <f>ROUND($I$178*$H$178,2)</f>
        <v>0</v>
      </c>
      <c r="BL178" s="89" t="s">
        <v>162</v>
      </c>
      <c r="BM178" s="89" t="s">
        <v>1162</v>
      </c>
    </row>
    <row r="179" spans="2:47" s="6" customFormat="1" ht="16.5" customHeight="1">
      <c r="B179" s="23"/>
      <c r="C179" s="24"/>
      <c r="D179" s="157" t="s">
        <v>147</v>
      </c>
      <c r="E179" s="24"/>
      <c r="F179" s="158" t="s">
        <v>1161</v>
      </c>
      <c r="G179" s="24"/>
      <c r="H179" s="24"/>
      <c r="J179" s="24"/>
      <c r="K179" s="24"/>
      <c r="L179" s="43"/>
      <c r="M179" s="56"/>
      <c r="N179" s="24"/>
      <c r="O179" s="24"/>
      <c r="P179" s="24"/>
      <c r="Q179" s="24"/>
      <c r="R179" s="24"/>
      <c r="S179" s="24"/>
      <c r="T179" s="57"/>
      <c r="AT179" s="6" t="s">
        <v>147</v>
      </c>
      <c r="AU179" s="6" t="s">
        <v>156</v>
      </c>
    </row>
    <row r="180" spans="2:47" s="6" customFormat="1" ht="30.75" customHeight="1">
      <c r="B180" s="23"/>
      <c r="C180" s="24"/>
      <c r="D180" s="161" t="s">
        <v>329</v>
      </c>
      <c r="E180" s="24"/>
      <c r="F180" s="196" t="s">
        <v>1147</v>
      </c>
      <c r="G180" s="24"/>
      <c r="H180" s="24"/>
      <c r="J180" s="24"/>
      <c r="K180" s="24"/>
      <c r="L180" s="43"/>
      <c r="M180" s="56"/>
      <c r="N180" s="24"/>
      <c r="O180" s="24"/>
      <c r="P180" s="24"/>
      <c r="Q180" s="24"/>
      <c r="R180" s="24"/>
      <c r="S180" s="24"/>
      <c r="T180" s="57"/>
      <c r="AT180" s="6" t="s">
        <v>329</v>
      </c>
      <c r="AU180" s="6" t="s">
        <v>156</v>
      </c>
    </row>
    <row r="181" spans="2:65" s="6" customFormat="1" ht="15.75" customHeight="1">
      <c r="B181" s="23"/>
      <c r="C181" s="186" t="s">
        <v>455</v>
      </c>
      <c r="D181" s="186" t="s">
        <v>295</v>
      </c>
      <c r="E181" s="187" t="s">
        <v>1163</v>
      </c>
      <c r="F181" s="188" t="s">
        <v>1164</v>
      </c>
      <c r="G181" s="189" t="s">
        <v>1097</v>
      </c>
      <c r="H181" s="190">
        <v>10</v>
      </c>
      <c r="I181" s="191"/>
      <c r="J181" s="192">
        <f>ROUND($I$181*$H$181,2)</f>
        <v>0</v>
      </c>
      <c r="K181" s="188"/>
      <c r="L181" s="193"/>
      <c r="M181" s="194"/>
      <c r="N181" s="195" t="s">
        <v>44</v>
      </c>
      <c r="O181" s="24"/>
      <c r="P181" s="24"/>
      <c r="Q181" s="154">
        <v>0</v>
      </c>
      <c r="R181" s="154">
        <f>$Q$181*$H$181</f>
        <v>0</v>
      </c>
      <c r="S181" s="154">
        <v>0</v>
      </c>
      <c r="T181" s="155">
        <f>$S$181*$H$181</f>
        <v>0</v>
      </c>
      <c r="AR181" s="89" t="s">
        <v>185</v>
      </c>
      <c r="AT181" s="89" t="s">
        <v>295</v>
      </c>
      <c r="AU181" s="89" t="s">
        <v>156</v>
      </c>
      <c r="AY181" s="6" t="s">
        <v>137</v>
      </c>
      <c r="BE181" s="156">
        <f>IF($N$181="základní",$J$181,0)</f>
        <v>0</v>
      </c>
      <c r="BF181" s="156">
        <f>IF($N$181="snížená",$J$181,0)</f>
        <v>0</v>
      </c>
      <c r="BG181" s="156">
        <f>IF($N$181="zákl. přenesená",$J$181,0)</f>
        <v>0</v>
      </c>
      <c r="BH181" s="156">
        <f>IF($N$181="sníž. přenesená",$J$181,0)</f>
        <v>0</v>
      </c>
      <c r="BI181" s="156">
        <f>IF($N$181="nulová",$J$181,0)</f>
        <v>0</v>
      </c>
      <c r="BJ181" s="89" t="s">
        <v>20</v>
      </c>
      <c r="BK181" s="156">
        <f>ROUND($I$181*$H$181,2)</f>
        <v>0</v>
      </c>
      <c r="BL181" s="89" t="s">
        <v>162</v>
      </c>
      <c r="BM181" s="89" t="s">
        <v>1165</v>
      </c>
    </row>
    <row r="182" spans="2:47" s="6" customFormat="1" ht="16.5" customHeight="1">
      <c r="B182" s="23"/>
      <c r="C182" s="24"/>
      <c r="D182" s="157" t="s">
        <v>147</v>
      </c>
      <c r="E182" s="24"/>
      <c r="F182" s="158" t="s">
        <v>1164</v>
      </c>
      <c r="G182" s="24"/>
      <c r="H182" s="24"/>
      <c r="J182" s="24"/>
      <c r="K182" s="24"/>
      <c r="L182" s="43"/>
      <c r="M182" s="56"/>
      <c r="N182" s="24"/>
      <c r="O182" s="24"/>
      <c r="P182" s="24"/>
      <c r="Q182" s="24"/>
      <c r="R182" s="24"/>
      <c r="S182" s="24"/>
      <c r="T182" s="57"/>
      <c r="AT182" s="6" t="s">
        <v>147</v>
      </c>
      <c r="AU182" s="6" t="s">
        <v>156</v>
      </c>
    </row>
    <row r="183" spans="2:47" s="6" customFormat="1" ht="30.75" customHeight="1">
      <c r="B183" s="23"/>
      <c r="C183" s="24"/>
      <c r="D183" s="161" t="s">
        <v>329</v>
      </c>
      <c r="E183" s="24"/>
      <c r="F183" s="196" t="s">
        <v>1166</v>
      </c>
      <c r="G183" s="24"/>
      <c r="H183" s="24"/>
      <c r="J183" s="24"/>
      <c r="K183" s="24"/>
      <c r="L183" s="43"/>
      <c r="M183" s="56"/>
      <c r="N183" s="24"/>
      <c r="O183" s="24"/>
      <c r="P183" s="24"/>
      <c r="Q183" s="24"/>
      <c r="R183" s="24"/>
      <c r="S183" s="24"/>
      <c r="T183" s="57"/>
      <c r="AT183" s="6" t="s">
        <v>329</v>
      </c>
      <c r="AU183" s="6" t="s">
        <v>156</v>
      </c>
    </row>
    <row r="184" spans="2:65" s="6" customFormat="1" ht="15.75" customHeight="1">
      <c r="B184" s="23"/>
      <c r="C184" s="186" t="s">
        <v>460</v>
      </c>
      <c r="D184" s="186" t="s">
        <v>295</v>
      </c>
      <c r="E184" s="187" t="s">
        <v>1167</v>
      </c>
      <c r="F184" s="188" t="s">
        <v>1168</v>
      </c>
      <c r="G184" s="189" t="s">
        <v>1097</v>
      </c>
      <c r="H184" s="190">
        <v>50</v>
      </c>
      <c r="I184" s="191"/>
      <c r="J184" s="192">
        <f>ROUND($I$184*$H$184,2)</f>
        <v>0</v>
      </c>
      <c r="K184" s="188"/>
      <c r="L184" s="193"/>
      <c r="M184" s="194"/>
      <c r="N184" s="195" t="s">
        <v>44</v>
      </c>
      <c r="O184" s="24"/>
      <c r="P184" s="24"/>
      <c r="Q184" s="154">
        <v>0</v>
      </c>
      <c r="R184" s="154">
        <f>$Q$184*$H$184</f>
        <v>0</v>
      </c>
      <c r="S184" s="154">
        <v>0</v>
      </c>
      <c r="T184" s="155">
        <f>$S$184*$H$184</f>
        <v>0</v>
      </c>
      <c r="AR184" s="89" t="s">
        <v>185</v>
      </c>
      <c r="AT184" s="89" t="s">
        <v>295</v>
      </c>
      <c r="AU184" s="89" t="s">
        <v>156</v>
      </c>
      <c r="AY184" s="6" t="s">
        <v>137</v>
      </c>
      <c r="BE184" s="156">
        <f>IF($N$184="základní",$J$184,0)</f>
        <v>0</v>
      </c>
      <c r="BF184" s="156">
        <f>IF($N$184="snížená",$J$184,0)</f>
        <v>0</v>
      </c>
      <c r="BG184" s="156">
        <f>IF($N$184="zákl. přenesená",$J$184,0)</f>
        <v>0</v>
      </c>
      <c r="BH184" s="156">
        <f>IF($N$184="sníž. přenesená",$J$184,0)</f>
        <v>0</v>
      </c>
      <c r="BI184" s="156">
        <f>IF($N$184="nulová",$J$184,0)</f>
        <v>0</v>
      </c>
      <c r="BJ184" s="89" t="s">
        <v>20</v>
      </c>
      <c r="BK184" s="156">
        <f>ROUND($I$184*$H$184,2)</f>
        <v>0</v>
      </c>
      <c r="BL184" s="89" t="s">
        <v>162</v>
      </c>
      <c r="BM184" s="89" t="s">
        <v>1169</v>
      </c>
    </row>
    <row r="185" spans="2:47" s="6" customFormat="1" ht="16.5" customHeight="1">
      <c r="B185" s="23"/>
      <c r="C185" s="24"/>
      <c r="D185" s="157" t="s">
        <v>147</v>
      </c>
      <c r="E185" s="24"/>
      <c r="F185" s="158" t="s">
        <v>1168</v>
      </c>
      <c r="G185" s="24"/>
      <c r="H185" s="24"/>
      <c r="J185" s="24"/>
      <c r="K185" s="24"/>
      <c r="L185" s="43"/>
      <c r="M185" s="56"/>
      <c r="N185" s="24"/>
      <c r="O185" s="24"/>
      <c r="P185" s="24"/>
      <c r="Q185" s="24"/>
      <c r="R185" s="24"/>
      <c r="S185" s="24"/>
      <c r="T185" s="57"/>
      <c r="AT185" s="6" t="s">
        <v>147</v>
      </c>
      <c r="AU185" s="6" t="s">
        <v>156</v>
      </c>
    </row>
    <row r="186" spans="2:47" s="6" customFormat="1" ht="30.75" customHeight="1">
      <c r="B186" s="23"/>
      <c r="C186" s="24"/>
      <c r="D186" s="161" t="s">
        <v>329</v>
      </c>
      <c r="E186" s="24"/>
      <c r="F186" s="196" t="s">
        <v>1166</v>
      </c>
      <c r="G186" s="24"/>
      <c r="H186" s="24"/>
      <c r="J186" s="24"/>
      <c r="K186" s="24"/>
      <c r="L186" s="43"/>
      <c r="M186" s="56"/>
      <c r="N186" s="24"/>
      <c r="O186" s="24"/>
      <c r="P186" s="24"/>
      <c r="Q186" s="24"/>
      <c r="R186" s="24"/>
      <c r="S186" s="24"/>
      <c r="T186" s="57"/>
      <c r="AT186" s="6" t="s">
        <v>329</v>
      </c>
      <c r="AU186" s="6" t="s">
        <v>156</v>
      </c>
    </row>
    <row r="187" spans="2:65" s="6" customFormat="1" ht="15.75" customHeight="1">
      <c r="B187" s="23"/>
      <c r="C187" s="186" t="s">
        <v>469</v>
      </c>
      <c r="D187" s="186" t="s">
        <v>295</v>
      </c>
      <c r="E187" s="187" t="s">
        <v>1170</v>
      </c>
      <c r="F187" s="188" t="s">
        <v>1171</v>
      </c>
      <c r="G187" s="189" t="s">
        <v>1097</v>
      </c>
      <c r="H187" s="190">
        <v>45</v>
      </c>
      <c r="I187" s="191"/>
      <c r="J187" s="192">
        <f>ROUND($I$187*$H$187,2)</f>
        <v>0</v>
      </c>
      <c r="K187" s="188"/>
      <c r="L187" s="193"/>
      <c r="M187" s="194"/>
      <c r="N187" s="195" t="s">
        <v>44</v>
      </c>
      <c r="O187" s="24"/>
      <c r="P187" s="24"/>
      <c r="Q187" s="154">
        <v>0</v>
      </c>
      <c r="R187" s="154">
        <f>$Q$187*$H$187</f>
        <v>0</v>
      </c>
      <c r="S187" s="154">
        <v>0</v>
      </c>
      <c r="T187" s="155">
        <f>$S$187*$H$187</f>
        <v>0</v>
      </c>
      <c r="AR187" s="89" t="s">
        <v>185</v>
      </c>
      <c r="AT187" s="89" t="s">
        <v>295</v>
      </c>
      <c r="AU187" s="89" t="s">
        <v>156</v>
      </c>
      <c r="AY187" s="6" t="s">
        <v>137</v>
      </c>
      <c r="BE187" s="156">
        <f>IF($N$187="základní",$J$187,0)</f>
        <v>0</v>
      </c>
      <c r="BF187" s="156">
        <f>IF($N$187="snížená",$J$187,0)</f>
        <v>0</v>
      </c>
      <c r="BG187" s="156">
        <f>IF($N$187="zákl. přenesená",$J$187,0)</f>
        <v>0</v>
      </c>
      <c r="BH187" s="156">
        <f>IF($N$187="sníž. přenesená",$J$187,0)</f>
        <v>0</v>
      </c>
      <c r="BI187" s="156">
        <f>IF($N$187="nulová",$J$187,0)</f>
        <v>0</v>
      </c>
      <c r="BJ187" s="89" t="s">
        <v>20</v>
      </c>
      <c r="BK187" s="156">
        <f>ROUND($I$187*$H$187,2)</f>
        <v>0</v>
      </c>
      <c r="BL187" s="89" t="s">
        <v>162</v>
      </c>
      <c r="BM187" s="89" t="s">
        <v>1172</v>
      </c>
    </row>
    <row r="188" spans="2:47" s="6" customFormat="1" ht="16.5" customHeight="1">
      <c r="B188" s="23"/>
      <c r="C188" s="24"/>
      <c r="D188" s="157" t="s">
        <v>147</v>
      </c>
      <c r="E188" s="24"/>
      <c r="F188" s="158" t="s">
        <v>1171</v>
      </c>
      <c r="G188" s="24"/>
      <c r="H188" s="24"/>
      <c r="J188" s="24"/>
      <c r="K188" s="24"/>
      <c r="L188" s="43"/>
      <c r="M188" s="56"/>
      <c r="N188" s="24"/>
      <c r="O188" s="24"/>
      <c r="P188" s="24"/>
      <c r="Q188" s="24"/>
      <c r="R188" s="24"/>
      <c r="S188" s="24"/>
      <c r="T188" s="57"/>
      <c r="AT188" s="6" t="s">
        <v>147</v>
      </c>
      <c r="AU188" s="6" t="s">
        <v>156</v>
      </c>
    </row>
    <row r="189" spans="2:47" s="6" customFormat="1" ht="30.75" customHeight="1">
      <c r="B189" s="23"/>
      <c r="C189" s="24"/>
      <c r="D189" s="161" t="s">
        <v>329</v>
      </c>
      <c r="E189" s="24"/>
      <c r="F189" s="196" t="s">
        <v>1166</v>
      </c>
      <c r="G189" s="24"/>
      <c r="H189" s="24"/>
      <c r="J189" s="24"/>
      <c r="K189" s="24"/>
      <c r="L189" s="43"/>
      <c r="M189" s="56"/>
      <c r="N189" s="24"/>
      <c r="O189" s="24"/>
      <c r="P189" s="24"/>
      <c r="Q189" s="24"/>
      <c r="R189" s="24"/>
      <c r="S189" s="24"/>
      <c r="T189" s="57"/>
      <c r="AT189" s="6" t="s">
        <v>329</v>
      </c>
      <c r="AU189" s="6" t="s">
        <v>156</v>
      </c>
    </row>
    <row r="190" spans="2:65" s="6" customFormat="1" ht="15.75" customHeight="1">
      <c r="B190" s="23"/>
      <c r="C190" s="186" t="s">
        <v>660</v>
      </c>
      <c r="D190" s="186" t="s">
        <v>295</v>
      </c>
      <c r="E190" s="187" t="s">
        <v>1173</v>
      </c>
      <c r="F190" s="188" t="s">
        <v>1174</v>
      </c>
      <c r="G190" s="189" t="s">
        <v>1097</v>
      </c>
      <c r="H190" s="190">
        <v>3</v>
      </c>
      <c r="I190" s="191"/>
      <c r="J190" s="192">
        <f>ROUND($I$190*$H$190,2)</f>
        <v>0</v>
      </c>
      <c r="K190" s="188"/>
      <c r="L190" s="193"/>
      <c r="M190" s="194"/>
      <c r="N190" s="195" t="s">
        <v>44</v>
      </c>
      <c r="O190" s="24"/>
      <c r="P190" s="24"/>
      <c r="Q190" s="154">
        <v>0</v>
      </c>
      <c r="R190" s="154">
        <f>$Q$190*$H$190</f>
        <v>0</v>
      </c>
      <c r="S190" s="154">
        <v>0</v>
      </c>
      <c r="T190" s="155">
        <f>$S$190*$H$190</f>
        <v>0</v>
      </c>
      <c r="AR190" s="89" t="s">
        <v>185</v>
      </c>
      <c r="AT190" s="89" t="s">
        <v>295</v>
      </c>
      <c r="AU190" s="89" t="s">
        <v>156</v>
      </c>
      <c r="AY190" s="6" t="s">
        <v>137</v>
      </c>
      <c r="BE190" s="156">
        <f>IF($N$190="základní",$J$190,0)</f>
        <v>0</v>
      </c>
      <c r="BF190" s="156">
        <f>IF($N$190="snížená",$J$190,0)</f>
        <v>0</v>
      </c>
      <c r="BG190" s="156">
        <f>IF($N$190="zákl. přenesená",$J$190,0)</f>
        <v>0</v>
      </c>
      <c r="BH190" s="156">
        <f>IF($N$190="sníž. přenesená",$J$190,0)</f>
        <v>0</v>
      </c>
      <c r="BI190" s="156">
        <f>IF($N$190="nulová",$J$190,0)</f>
        <v>0</v>
      </c>
      <c r="BJ190" s="89" t="s">
        <v>20</v>
      </c>
      <c r="BK190" s="156">
        <f>ROUND($I$190*$H$190,2)</f>
        <v>0</v>
      </c>
      <c r="BL190" s="89" t="s">
        <v>162</v>
      </c>
      <c r="BM190" s="89" t="s">
        <v>1175</v>
      </c>
    </row>
    <row r="191" spans="2:47" s="6" customFormat="1" ht="16.5" customHeight="1">
      <c r="B191" s="23"/>
      <c r="C191" s="24"/>
      <c r="D191" s="157" t="s">
        <v>147</v>
      </c>
      <c r="E191" s="24"/>
      <c r="F191" s="158" t="s">
        <v>1174</v>
      </c>
      <c r="G191" s="24"/>
      <c r="H191" s="24"/>
      <c r="J191" s="24"/>
      <c r="K191" s="24"/>
      <c r="L191" s="43"/>
      <c r="M191" s="56"/>
      <c r="N191" s="24"/>
      <c r="O191" s="24"/>
      <c r="P191" s="24"/>
      <c r="Q191" s="24"/>
      <c r="R191" s="24"/>
      <c r="S191" s="24"/>
      <c r="T191" s="57"/>
      <c r="AT191" s="6" t="s">
        <v>147</v>
      </c>
      <c r="AU191" s="6" t="s">
        <v>156</v>
      </c>
    </row>
    <row r="192" spans="2:47" s="6" customFormat="1" ht="30.75" customHeight="1">
      <c r="B192" s="23"/>
      <c r="C192" s="24"/>
      <c r="D192" s="161" t="s">
        <v>329</v>
      </c>
      <c r="E192" s="24"/>
      <c r="F192" s="196" t="s">
        <v>1115</v>
      </c>
      <c r="G192" s="24"/>
      <c r="H192" s="24"/>
      <c r="J192" s="24"/>
      <c r="K192" s="24"/>
      <c r="L192" s="43"/>
      <c r="M192" s="56"/>
      <c r="N192" s="24"/>
      <c r="O192" s="24"/>
      <c r="P192" s="24"/>
      <c r="Q192" s="24"/>
      <c r="R192" s="24"/>
      <c r="S192" s="24"/>
      <c r="T192" s="57"/>
      <c r="AT192" s="6" t="s">
        <v>329</v>
      </c>
      <c r="AU192" s="6" t="s">
        <v>156</v>
      </c>
    </row>
    <row r="193" spans="2:65" s="6" customFormat="1" ht="15.75" customHeight="1">
      <c r="B193" s="23"/>
      <c r="C193" s="186" t="s">
        <v>664</v>
      </c>
      <c r="D193" s="186" t="s">
        <v>295</v>
      </c>
      <c r="E193" s="187" t="s">
        <v>1176</v>
      </c>
      <c r="F193" s="188" t="s">
        <v>1177</v>
      </c>
      <c r="G193" s="189" t="s">
        <v>1097</v>
      </c>
      <c r="H193" s="190">
        <v>6</v>
      </c>
      <c r="I193" s="191"/>
      <c r="J193" s="192">
        <f>ROUND($I$193*$H$193,2)</f>
        <v>0</v>
      </c>
      <c r="K193" s="188"/>
      <c r="L193" s="193"/>
      <c r="M193" s="194"/>
      <c r="N193" s="195" t="s">
        <v>44</v>
      </c>
      <c r="O193" s="24"/>
      <c r="P193" s="24"/>
      <c r="Q193" s="154">
        <v>0</v>
      </c>
      <c r="R193" s="154">
        <f>$Q$193*$H$193</f>
        <v>0</v>
      </c>
      <c r="S193" s="154">
        <v>0</v>
      </c>
      <c r="T193" s="155">
        <f>$S$193*$H$193</f>
        <v>0</v>
      </c>
      <c r="AR193" s="89" t="s">
        <v>185</v>
      </c>
      <c r="AT193" s="89" t="s">
        <v>295</v>
      </c>
      <c r="AU193" s="89" t="s">
        <v>156</v>
      </c>
      <c r="AY193" s="6" t="s">
        <v>137</v>
      </c>
      <c r="BE193" s="156">
        <f>IF($N$193="základní",$J$193,0)</f>
        <v>0</v>
      </c>
      <c r="BF193" s="156">
        <f>IF($N$193="snížená",$J$193,0)</f>
        <v>0</v>
      </c>
      <c r="BG193" s="156">
        <f>IF($N$193="zákl. přenesená",$J$193,0)</f>
        <v>0</v>
      </c>
      <c r="BH193" s="156">
        <f>IF($N$193="sníž. přenesená",$J$193,0)</f>
        <v>0</v>
      </c>
      <c r="BI193" s="156">
        <f>IF($N$193="nulová",$J$193,0)</f>
        <v>0</v>
      </c>
      <c r="BJ193" s="89" t="s">
        <v>20</v>
      </c>
      <c r="BK193" s="156">
        <f>ROUND($I$193*$H$193,2)</f>
        <v>0</v>
      </c>
      <c r="BL193" s="89" t="s">
        <v>162</v>
      </c>
      <c r="BM193" s="89" t="s">
        <v>1178</v>
      </c>
    </row>
    <row r="194" spans="2:47" s="6" customFormat="1" ht="16.5" customHeight="1">
      <c r="B194" s="23"/>
      <c r="C194" s="24"/>
      <c r="D194" s="157" t="s">
        <v>147</v>
      </c>
      <c r="E194" s="24"/>
      <c r="F194" s="158" t="s">
        <v>1177</v>
      </c>
      <c r="G194" s="24"/>
      <c r="H194" s="24"/>
      <c r="J194" s="24"/>
      <c r="K194" s="24"/>
      <c r="L194" s="43"/>
      <c r="M194" s="56"/>
      <c r="N194" s="24"/>
      <c r="O194" s="24"/>
      <c r="P194" s="24"/>
      <c r="Q194" s="24"/>
      <c r="R194" s="24"/>
      <c r="S194" s="24"/>
      <c r="T194" s="57"/>
      <c r="AT194" s="6" t="s">
        <v>147</v>
      </c>
      <c r="AU194" s="6" t="s">
        <v>156</v>
      </c>
    </row>
    <row r="195" spans="2:47" s="6" customFormat="1" ht="30.75" customHeight="1">
      <c r="B195" s="23"/>
      <c r="C195" s="24"/>
      <c r="D195" s="161" t="s">
        <v>329</v>
      </c>
      <c r="E195" s="24"/>
      <c r="F195" s="196" t="s">
        <v>1115</v>
      </c>
      <c r="G195" s="24"/>
      <c r="H195" s="24"/>
      <c r="J195" s="24"/>
      <c r="K195" s="24"/>
      <c r="L195" s="43"/>
      <c r="M195" s="56"/>
      <c r="N195" s="24"/>
      <c r="O195" s="24"/>
      <c r="P195" s="24"/>
      <c r="Q195" s="24"/>
      <c r="R195" s="24"/>
      <c r="S195" s="24"/>
      <c r="T195" s="57"/>
      <c r="AT195" s="6" t="s">
        <v>329</v>
      </c>
      <c r="AU195" s="6" t="s">
        <v>156</v>
      </c>
    </row>
    <row r="196" spans="2:65" s="6" customFormat="1" ht="15.75" customHeight="1">
      <c r="B196" s="23"/>
      <c r="C196" s="186" t="s">
        <v>667</v>
      </c>
      <c r="D196" s="186" t="s">
        <v>295</v>
      </c>
      <c r="E196" s="187" t="s">
        <v>1179</v>
      </c>
      <c r="F196" s="188" t="s">
        <v>1180</v>
      </c>
      <c r="G196" s="189" t="s">
        <v>744</v>
      </c>
      <c r="H196" s="190">
        <v>39</v>
      </c>
      <c r="I196" s="191"/>
      <c r="J196" s="192">
        <f>ROUND($I$196*$H$196,2)</f>
        <v>0</v>
      </c>
      <c r="K196" s="188"/>
      <c r="L196" s="193"/>
      <c r="M196" s="194"/>
      <c r="N196" s="195" t="s">
        <v>44</v>
      </c>
      <c r="O196" s="24"/>
      <c r="P196" s="24"/>
      <c r="Q196" s="154">
        <v>0</v>
      </c>
      <c r="R196" s="154">
        <f>$Q$196*$H$196</f>
        <v>0</v>
      </c>
      <c r="S196" s="154">
        <v>0</v>
      </c>
      <c r="T196" s="155">
        <f>$S$196*$H$196</f>
        <v>0</v>
      </c>
      <c r="AR196" s="89" t="s">
        <v>185</v>
      </c>
      <c r="AT196" s="89" t="s">
        <v>295</v>
      </c>
      <c r="AU196" s="89" t="s">
        <v>156</v>
      </c>
      <c r="AY196" s="6" t="s">
        <v>137</v>
      </c>
      <c r="BE196" s="156">
        <f>IF($N$196="základní",$J$196,0)</f>
        <v>0</v>
      </c>
      <c r="BF196" s="156">
        <f>IF($N$196="snížená",$J$196,0)</f>
        <v>0</v>
      </c>
      <c r="BG196" s="156">
        <f>IF($N$196="zákl. přenesená",$J$196,0)</f>
        <v>0</v>
      </c>
      <c r="BH196" s="156">
        <f>IF($N$196="sníž. přenesená",$J$196,0)</f>
        <v>0</v>
      </c>
      <c r="BI196" s="156">
        <f>IF($N$196="nulová",$J$196,0)</f>
        <v>0</v>
      </c>
      <c r="BJ196" s="89" t="s">
        <v>20</v>
      </c>
      <c r="BK196" s="156">
        <f>ROUND($I$196*$H$196,2)</f>
        <v>0</v>
      </c>
      <c r="BL196" s="89" t="s">
        <v>162</v>
      </c>
      <c r="BM196" s="89" t="s">
        <v>1181</v>
      </c>
    </row>
    <row r="197" spans="2:47" s="6" customFormat="1" ht="16.5" customHeight="1">
      <c r="B197" s="23"/>
      <c r="C197" s="24"/>
      <c r="D197" s="157" t="s">
        <v>147</v>
      </c>
      <c r="E197" s="24"/>
      <c r="F197" s="158" t="s">
        <v>1180</v>
      </c>
      <c r="G197" s="24"/>
      <c r="H197" s="24"/>
      <c r="J197" s="24"/>
      <c r="K197" s="24"/>
      <c r="L197" s="43"/>
      <c r="M197" s="56"/>
      <c r="N197" s="24"/>
      <c r="O197" s="24"/>
      <c r="P197" s="24"/>
      <c r="Q197" s="24"/>
      <c r="R197" s="24"/>
      <c r="S197" s="24"/>
      <c r="T197" s="57"/>
      <c r="AT197" s="6" t="s">
        <v>147</v>
      </c>
      <c r="AU197" s="6" t="s">
        <v>156</v>
      </c>
    </row>
    <row r="198" spans="2:65" s="6" customFormat="1" ht="15.75" customHeight="1">
      <c r="B198" s="23"/>
      <c r="C198" s="186" t="s">
        <v>670</v>
      </c>
      <c r="D198" s="186" t="s">
        <v>295</v>
      </c>
      <c r="E198" s="187" t="s">
        <v>1182</v>
      </c>
      <c r="F198" s="188" t="s">
        <v>1183</v>
      </c>
      <c r="G198" s="189" t="s">
        <v>248</v>
      </c>
      <c r="H198" s="190">
        <v>26</v>
      </c>
      <c r="I198" s="191"/>
      <c r="J198" s="192">
        <f>ROUND($I$198*$H$198,2)</f>
        <v>0</v>
      </c>
      <c r="K198" s="188"/>
      <c r="L198" s="193"/>
      <c r="M198" s="194"/>
      <c r="N198" s="195" t="s">
        <v>44</v>
      </c>
      <c r="O198" s="24"/>
      <c r="P198" s="24"/>
      <c r="Q198" s="154">
        <v>0</v>
      </c>
      <c r="R198" s="154">
        <f>$Q$198*$H$198</f>
        <v>0</v>
      </c>
      <c r="S198" s="154">
        <v>0</v>
      </c>
      <c r="T198" s="155">
        <f>$S$198*$H$198</f>
        <v>0</v>
      </c>
      <c r="AR198" s="89" t="s">
        <v>185</v>
      </c>
      <c r="AT198" s="89" t="s">
        <v>295</v>
      </c>
      <c r="AU198" s="89" t="s">
        <v>156</v>
      </c>
      <c r="AY198" s="6" t="s">
        <v>137</v>
      </c>
      <c r="BE198" s="156">
        <f>IF($N$198="základní",$J$198,0)</f>
        <v>0</v>
      </c>
      <c r="BF198" s="156">
        <f>IF($N$198="snížená",$J$198,0)</f>
        <v>0</v>
      </c>
      <c r="BG198" s="156">
        <f>IF($N$198="zákl. přenesená",$J$198,0)</f>
        <v>0</v>
      </c>
      <c r="BH198" s="156">
        <f>IF($N$198="sníž. přenesená",$J$198,0)</f>
        <v>0</v>
      </c>
      <c r="BI198" s="156">
        <f>IF($N$198="nulová",$J$198,0)</f>
        <v>0</v>
      </c>
      <c r="BJ198" s="89" t="s">
        <v>20</v>
      </c>
      <c r="BK198" s="156">
        <f>ROUND($I$198*$H$198,2)</f>
        <v>0</v>
      </c>
      <c r="BL198" s="89" t="s">
        <v>162</v>
      </c>
      <c r="BM198" s="89" t="s">
        <v>1184</v>
      </c>
    </row>
    <row r="199" spans="2:47" s="6" customFormat="1" ht="16.5" customHeight="1">
      <c r="B199" s="23"/>
      <c r="C199" s="24"/>
      <c r="D199" s="157" t="s">
        <v>147</v>
      </c>
      <c r="E199" s="24"/>
      <c r="F199" s="158" t="s">
        <v>1183</v>
      </c>
      <c r="G199" s="24"/>
      <c r="H199" s="24"/>
      <c r="J199" s="24"/>
      <c r="K199" s="24"/>
      <c r="L199" s="43"/>
      <c r="M199" s="56"/>
      <c r="N199" s="24"/>
      <c r="O199" s="24"/>
      <c r="P199" s="24"/>
      <c r="Q199" s="24"/>
      <c r="R199" s="24"/>
      <c r="S199" s="24"/>
      <c r="T199" s="57"/>
      <c r="AT199" s="6" t="s">
        <v>147</v>
      </c>
      <c r="AU199" s="6" t="s">
        <v>156</v>
      </c>
    </row>
    <row r="200" spans="2:65" s="6" customFormat="1" ht="15.75" customHeight="1">
      <c r="B200" s="23"/>
      <c r="C200" s="186" t="s">
        <v>675</v>
      </c>
      <c r="D200" s="186" t="s">
        <v>295</v>
      </c>
      <c r="E200" s="187" t="s">
        <v>1185</v>
      </c>
      <c r="F200" s="188" t="s">
        <v>1186</v>
      </c>
      <c r="G200" s="189" t="s">
        <v>1097</v>
      </c>
      <c r="H200" s="190">
        <v>6</v>
      </c>
      <c r="I200" s="191"/>
      <c r="J200" s="192">
        <f>ROUND($I$200*$H$200,2)</f>
        <v>0</v>
      </c>
      <c r="K200" s="188"/>
      <c r="L200" s="193"/>
      <c r="M200" s="194"/>
      <c r="N200" s="195" t="s">
        <v>44</v>
      </c>
      <c r="O200" s="24"/>
      <c r="P200" s="24"/>
      <c r="Q200" s="154">
        <v>0</v>
      </c>
      <c r="R200" s="154">
        <f>$Q$200*$H$200</f>
        <v>0</v>
      </c>
      <c r="S200" s="154">
        <v>0</v>
      </c>
      <c r="T200" s="155">
        <f>$S$200*$H$200</f>
        <v>0</v>
      </c>
      <c r="AR200" s="89" t="s">
        <v>185</v>
      </c>
      <c r="AT200" s="89" t="s">
        <v>295</v>
      </c>
      <c r="AU200" s="89" t="s">
        <v>156</v>
      </c>
      <c r="AY200" s="6" t="s">
        <v>137</v>
      </c>
      <c r="BE200" s="156">
        <f>IF($N$200="základní",$J$200,0)</f>
        <v>0</v>
      </c>
      <c r="BF200" s="156">
        <f>IF($N$200="snížená",$J$200,0)</f>
        <v>0</v>
      </c>
      <c r="BG200" s="156">
        <f>IF($N$200="zákl. přenesená",$J$200,0)</f>
        <v>0</v>
      </c>
      <c r="BH200" s="156">
        <f>IF($N$200="sníž. přenesená",$J$200,0)</f>
        <v>0</v>
      </c>
      <c r="BI200" s="156">
        <f>IF($N$200="nulová",$J$200,0)</f>
        <v>0</v>
      </c>
      <c r="BJ200" s="89" t="s">
        <v>20</v>
      </c>
      <c r="BK200" s="156">
        <f>ROUND($I$200*$H$200,2)</f>
        <v>0</v>
      </c>
      <c r="BL200" s="89" t="s">
        <v>162</v>
      </c>
      <c r="BM200" s="89" t="s">
        <v>1187</v>
      </c>
    </row>
    <row r="201" spans="2:47" s="6" customFormat="1" ht="16.5" customHeight="1">
      <c r="B201" s="23"/>
      <c r="C201" s="24"/>
      <c r="D201" s="157" t="s">
        <v>147</v>
      </c>
      <c r="E201" s="24"/>
      <c r="F201" s="158" t="s">
        <v>1186</v>
      </c>
      <c r="G201" s="24"/>
      <c r="H201" s="24"/>
      <c r="J201" s="24"/>
      <c r="K201" s="24"/>
      <c r="L201" s="43"/>
      <c r="M201" s="56"/>
      <c r="N201" s="24"/>
      <c r="O201" s="24"/>
      <c r="P201" s="24"/>
      <c r="Q201" s="24"/>
      <c r="R201" s="24"/>
      <c r="S201" s="24"/>
      <c r="T201" s="57"/>
      <c r="AT201" s="6" t="s">
        <v>147</v>
      </c>
      <c r="AU201" s="6" t="s">
        <v>156</v>
      </c>
    </row>
    <row r="202" spans="2:65" s="6" customFormat="1" ht="15.75" customHeight="1">
      <c r="B202" s="23"/>
      <c r="C202" s="186" t="s">
        <v>678</v>
      </c>
      <c r="D202" s="186" t="s">
        <v>295</v>
      </c>
      <c r="E202" s="187" t="s">
        <v>1188</v>
      </c>
      <c r="F202" s="188" t="s">
        <v>1189</v>
      </c>
      <c r="G202" s="189" t="s">
        <v>1097</v>
      </c>
      <c r="H202" s="190">
        <v>6</v>
      </c>
      <c r="I202" s="191"/>
      <c r="J202" s="192">
        <f>ROUND($I$202*$H$202,2)</f>
        <v>0</v>
      </c>
      <c r="K202" s="188"/>
      <c r="L202" s="193"/>
      <c r="M202" s="194"/>
      <c r="N202" s="195" t="s">
        <v>44</v>
      </c>
      <c r="O202" s="24"/>
      <c r="P202" s="24"/>
      <c r="Q202" s="154">
        <v>0</v>
      </c>
      <c r="R202" s="154">
        <f>$Q$202*$H$202</f>
        <v>0</v>
      </c>
      <c r="S202" s="154">
        <v>0</v>
      </c>
      <c r="T202" s="155">
        <f>$S$202*$H$202</f>
        <v>0</v>
      </c>
      <c r="AR202" s="89" t="s">
        <v>185</v>
      </c>
      <c r="AT202" s="89" t="s">
        <v>295</v>
      </c>
      <c r="AU202" s="89" t="s">
        <v>156</v>
      </c>
      <c r="AY202" s="6" t="s">
        <v>137</v>
      </c>
      <c r="BE202" s="156">
        <f>IF($N$202="základní",$J$202,0)</f>
        <v>0</v>
      </c>
      <c r="BF202" s="156">
        <f>IF($N$202="snížená",$J$202,0)</f>
        <v>0</v>
      </c>
      <c r="BG202" s="156">
        <f>IF($N$202="zákl. přenesená",$J$202,0)</f>
        <v>0</v>
      </c>
      <c r="BH202" s="156">
        <f>IF($N$202="sníž. přenesená",$J$202,0)</f>
        <v>0</v>
      </c>
      <c r="BI202" s="156">
        <f>IF($N$202="nulová",$J$202,0)</f>
        <v>0</v>
      </c>
      <c r="BJ202" s="89" t="s">
        <v>20</v>
      </c>
      <c r="BK202" s="156">
        <f>ROUND($I$202*$H$202,2)</f>
        <v>0</v>
      </c>
      <c r="BL202" s="89" t="s">
        <v>162</v>
      </c>
      <c r="BM202" s="89" t="s">
        <v>1190</v>
      </c>
    </row>
    <row r="203" spans="2:47" s="6" customFormat="1" ht="16.5" customHeight="1">
      <c r="B203" s="23"/>
      <c r="C203" s="24"/>
      <c r="D203" s="157" t="s">
        <v>147</v>
      </c>
      <c r="E203" s="24"/>
      <c r="F203" s="158" t="s">
        <v>1189</v>
      </c>
      <c r="G203" s="24"/>
      <c r="H203" s="24"/>
      <c r="J203" s="24"/>
      <c r="K203" s="24"/>
      <c r="L203" s="43"/>
      <c r="M203" s="56"/>
      <c r="N203" s="24"/>
      <c r="O203" s="24"/>
      <c r="P203" s="24"/>
      <c r="Q203" s="24"/>
      <c r="R203" s="24"/>
      <c r="S203" s="24"/>
      <c r="T203" s="57"/>
      <c r="AT203" s="6" t="s">
        <v>147</v>
      </c>
      <c r="AU203" s="6" t="s">
        <v>156</v>
      </c>
    </row>
    <row r="204" spans="2:65" s="6" customFormat="1" ht="15.75" customHeight="1">
      <c r="B204" s="23"/>
      <c r="C204" s="186" t="s">
        <v>681</v>
      </c>
      <c r="D204" s="186" t="s">
        <v>295</v>
      </c>
      <c r="E204" s="187" t="s">
        <v>1191</v>
      </c>
      <c r="F204" s="188" t="s">
        <v>1192</v>
      </c>
      <c r="G204" s="189" t="s">
        <v>1193</v>
      </c>
      <c r="H204" s="190">
        <v>4</v>
      </c>
      <c r="I204" s="191"/>
      <c r="J204" s="192">
        <f>ROUND($I$204*$H$204,2)</f>
        <v>0</v>
      </c>
      <c r="K204" s="188"/>
      <c r="L204" s="193"/>
      <c r="M204" s="194"/>
      <c r="N204" s="195" t="s">
        <v>44</v>
      </c>
      <c r="O204" s="24"/>
      <c r="P204" s="24"/>
      <c r="Q204" s="154">
        <v>0</v>
      </c>
      <c r="R204" s="154">
        <f>$Q$204*$H$204</f>
        <v>0</v>
      </c>
      <c r="S204" s="154">
        <v>0</v>
      </c>
      <c r="T204" s="155">
        <f>$S$204*$H$204</f>
        <v>0</v>
      </c>
      <c r="AR204" s="89" t="s">
        <v>185</v>
      </c>
      <c r="AT204" s="89" t="s">
        <v>295</v>
      </c>
      <c r="AU204" s="89" t="s">
        <v>156</v>
      </c>
      <c r="AY204" s="6" t="s">
        <v>137</v>
      </c>
      <c r="BE204" s="156">
        <f>IF($N$204="základní",$J$204,0)</f>
        <v>0</v>
      </c>
      <c r="BF204" s="156">
        <f>IF($N$204="snížená",$J$204,0)</f>
        <v>0</v>
      </c>
      <c r="BG204" s="156">
        <f>IF($N$204="zákl. přenesená",$J$204,0)</f>
        <v>0</v>
      </c>
      <c r="BH204" s="156">
        <f>IF($N$204="sníž. přenesená",$J$204,0)</f>
        <v>0</v>
      </c>
      <c r="BI204" s="156">
        <f>IF($N$204="nulová",$J$204,0)</f>
        <v>0</v>
      </c>
      <c r="BJ204" s="89" t="s">
        <v>20</v>
      </c>
      <c r="BK204" s="156">
        <f>ROUND($I$204*$H$204,2)</f>
        <v>0</v>
      </c>
      <c r="BL204" s="89" t="s">
        <v>162</v>
      </c>
      <c r="BM204" s="89" t="s">
        <v>1194</v>
      </c>
    </row>
    <row r="205" spans="2:47" s="6" customFormat="1" ht="16.5" customHeight="1">
      <c r="B205" s="23"/>
      <c r="C205" s="24"/>
      <c r="D205" s="157" t="s">
        <v>147</v>
      </c>
      <c r="E205" s="24"/>
      <c r="F205" s="158" t="s">
        <v>1192</v>
      </c>
      <c r="G205" s="24"/>
      <c r="H205" s="24"/>
      <c r="J205" s="24"/>
      <c r="K205" s="24"/>
      <c r="L205" s="43"/>
      <c r="M205" s="56"/>
      <c r="N205" s="24"/>
      <c r="O205" s="24"/>
      <c r="P205" s="24"/>
      <c r="Q205" s="24"/>
      <c r="R205" s="24"/>
      <c r="S205" s="24"/>
      <c r="T205" s="57"/>
      <c r="AT205" s="6" t="s">
        <v>147</v>
      </c>
      <c r="AU205" s="6" t="s">
        <v>156</v>
      </c>
    </row>
    <row r="206" spans="2:65" s="6" customFormat="1" ht="15.75" customHeight="1">
      <c r="B206" s="23"/>
      <c r="C206" s="186" t="s">
        <v>687</v>
      </c>
      <c r="D206" s="186" t="s">
        <v>295</v>
      </c>
      <c r="E206" s="187" t="s">
        <v>1195</v>
      </c>
      <c r="F206" s="188" t="s">
        <v>1196</v>
      </c>
      <c r="G206" s="189" t="s">
        <v>234</v>
      </c>
      <c r="H206" s="190">
        <v>7</v>
      </c>
      <c r="I206" s="191"/>
      <c r="J206" s="192">
        <f>ROUND($I$206*$H$206,2)</f>
        <v>0</v>
      </c>
      <c r="K206" s="188"/>
      <c r="L206" s="193"/>
      <c r="M206" s="194"/>
      <c r="N206" s="195" t="s">
        <v>44</v>
      </c>
      <c r="O206" s="24"/>
      <c r="P206" s="24"/>
      <c r="Q206" s="154">
        <v>0</v>
      </c>
      <c r="R206" s="154">
        <f>$Q$206*$H$206</f>
        <v>0</v>
      </c>
      <c r="S206" s="154">
        <v>0</v>
      </c>
      <c r="T206" s="155">
        <f>$S$206*$H$206</f>
        <v>0</v>
      </c>
      <c r="AR206" s="89" t="s">
        <v>185</v>
      </c>
      <c r="AT206" s="89" t="s">
        <v>295</v>
      </c>
      <c r="AU206" s="89" t="s">
        <v>156</v>
      </c>
      <c r="AY206" s="6" t="s">
        <v>137</v>
      </c>
      <c r="BE206" s="156">
        <f>IF($N$206="základní",$J$206,0)</f>
        <v>0</v>
      </c>
      <c r="BF206" s="156">
        <f>IF($N$206="snížená",$J$206,0)</f>
        <v>0</v>
      </c>
      <c r="BG206" s="156">
        <f>IF($N$206="zákl. přenesená",$J$206,0)</f>
        <v>0</v>
      </c>
      <c r="BH206" s="156">
        <f>IF($N$206="sníž. přenesená",$J$206,0)</f>
        <v>0</v>
      </c>
      <c r="BI206" s="156">
        <f>IF($N$206="nulová",$J$206,0)</f>
        <v>0</v>
      </c>
      <c r="BJ206" s="89" t="s">
        <v>20</v>
      </c>
      <c r="BK206" s="156">
        <f>ROUND($I$206*$H$206,2)</f>
        <v>0</v>
      </c>
      <c r="BL206" s="89" t="s">
        <v>162</v>
      </c>
      <c r="BM206" s="89" t="s">
        <v>1197</v>
      </c>
    </row>
    <row r="207" spans="2:47" s="6" customFormat="1" ht="16.5" customHeight="1">
      <c r="B207" s="23"/>
      <c r="C207" s="24"/>
      <c r="D207" s="157" t="s">
        <v>147</v>
      </c>
      <c r="E207" s="24"/>
      <c r="F207" s="158" t="s">
        <v>1196</v>
      </c>
      <c r="G207" s="24"/>
      <c r="H207" s="24"/>
      <c r="J207" s="24"/>
      <c r="K207" s="24"/>
      <c r="L207" s="43"/>
      <c r="M207" s="56"/>
      <c r="N207" s="24"/>
      <c r="O207" s="24"/>
      <c r="P207" s="24"/>
      <c r="Q207" s="24"/>
      <c r="R207" s="24"/>
      <c r="S207" s="24"/>
      <c r="T207" s="57"/>
      <c r="AT207" s="6" t="s">
        <v>147</v>
      </c>
      <c r="AU207" s="6" t="s">
        <v>156</v>
      </c>
    </row>
    <row r="208" spans="2:65" s="6" customFormat="1" ht="15.75" customHeight="1">
      <c r="B208" s="23"/>
      <c r="C208" s="186" t="s">
        <v>692</v>
      </c>
      <c r="D208" s="186" t="s">
        <v>295</v>
      </c>
      <c r="E208" s="187" t="s">
        <v>1198</v>
      </c>
      <c r="F208" s="188" t="s">
        <v>1199</v>
      </c>
      <c r="G208" s="189" t="s">
        <v>1200</v>
      </c>
      <c r="H208" s="190">
        <v>2</v>
      </c>
      <c r="I208" s="191"/>
      <c r="J208" s="192">
        <f>ROUND($I$208*$H$208,2)</f>
        <v>0</v>
      </c>
      <c r="K208" s="188"/>
      <c r="L208" s="193"/>
      <c r="M208" s="194"/>
      <c r="N208" s="195" t="s">
        <v>44</v>
      </c>
      <c r="O208" s="24"/>
      <c r="P208" s="24"/>
      <c r="Q208" s="154">
        <v>0</v>
      </c>
      <c r="R208" s="154">
        <f>$Q$208*$H$208</f>
        <v>0</v>
      </c>
      <c r="S208" s="154">
        <v>0</v>
      </c>
      <c r="T208" s="155">
        <f>$S$208*$H$208</f>
        <v>0</v>
      </c>
      <c r="AR208" s="89" t="s">
        <v>185</v>
      </c>
      <c r="AT208" s="89" t="s">
        <v>295</v>
      </c>
      <c r="AU208" s="89" t="s">
        <v>156</v>
      </c>
      <c r="AY208" s="6" t="s">
        <v>137</v>
      </c>
      <c r="BE208" s="156">
        <f>IF($N$208="základní",$J$208,0)</f>
        <v>0</v>
      </c>
      <c r="BF208" s="156">
        <f>IF($N$208="snížená",$J$208,0)</f>
        <v>0</v>
      </c>
      <c r="BG208" s="156">
        <f>IF($N$208="zákl. přenesená",$J$208,0)</f>
        <v>0</v>
      </c>
      <c r="BH208" s="156">
        <f>IF($N$208="sníž. přenesená",$J$208,0)</f>
        <v>0</v>
      </c>
      <c r="BI208" s="156">
        <f>IF($N$208="nulová",$J$208,0)</f>
        <v>0</v>
      </c>
      <c r="BJ208" s="89" t="s">
        <v>20</v>
      </c>
      <c r="BK208" s="156">
        <f>ROUND($I$208*$H$208,2)</f>
        <v>0</v>
      </c>
      <c r="BL208" s="89" t="s">
        <v>162</v>
      </c>
      <c r="BM208" s="89" t="s">
        <v>1201</v>
      </c>
    </row>
    <row r="209" spans="2:47" s="6" customFormat="1" ht="16.5" customHeight="1">
      <c r="B209" s="23"/>
      <c r="C209" s="24"/>
      <c r="D209" s="157" t="s">
        <v>147</v>
      </c>
      <c r="E209" s="24"/>
      <c r="F209" s="158" t="s">
        <v>1199</v>
      </c>
      <c r="G209" s="24"/>
      <c r="H209" s="24"/>
      <c r="J209" s="24"/>
      <c r="K209" s="24"/>
      <c r="L209" s="43"/>
      <c r="M209" s="56"/>
      <c r="N209" s="24"/>
      <c r="O209" s="24"/>
      <c r="P209" s="24"/>
      <c r="Q209" s="24"/>
      <c r="R209" s="24"/>
      <c r="S209" s="24"/>
      <c r="T209" s="57"/>
      <c r="AT209" s="6" t="s">
        <v>147</v>
      </c>
      <c r="AU209" s="6" t="s">
        <v>156</v>
      </c>
    </row>
    <row r="210" spans="2:65" s="6" customFormat="1" ht="15.75" customHeight="1">
      <c r="B210" s="23"/>
      <c r="C210" s="186" t="s">
        <v>694</v>
      </c>
      <c r="D210" s="186" t="s">
        <v>295</v>
      </c>
      <c r="E210" s="187" t="s">
        <v>1202</v>
      </c>
      <c r="F210" s="188" t="s">
        <v>1203</v>
      </c>
      <c r="G210" s="189" t="s">
        <v>744</v>
      </c>
      <c r="H210" s="190">
        <v>17</v>
      </c>
      <c r="I210" s="191"/>
      <c r="J210" s="192">
        <f>ROUND($I$210*$H$210,2)</f>
        <v>0</v>
      </c>
      <c r="K210" s="188"/>
      <c r="L210" s="193"/>
      <c r="M210" s="194"/>
      <c r="N210" s="195" t="s">
        <v>44</v>
      </c>
      <c r="O210" s="24"/>
      <c r="P210" s="24"/>
      <c r="Q210" s="154">
        <v>0</v>
      </c>
      <c r="R210" s="154">
        <f>$Q$210*$H$210</f>
        <v>0</v>
      </c>
      <c r="S210" s="154">
        <v>0</v>
      </c>
      <c r="T210" s="155">
        <f>$S$210*$H$210</f>
        <v>0</v>
      </c>
      <c r="AR210" s="89" t="s">
        <v>185</v>
      </c>
      <c r="AT210" s="89" t="s">
        <v>295</v>
      </c>
      <c r="AU210" s="89" t="s">
        <v>156</v>
      </c>
      <c r="AY210" s="6" t="s">
        <v>137</v>
      </c>
      <c r="BE210" s="156">
        <f>IF($N$210="základní",$J$210,0)</f>
        <v>0</v>
      </c>
      <c r="BF210" s="156">
        <f>IF($N$210="snížená",$J$210,0)</f>
        <v>0</v>
      </c>
      <c r="BG210" s="156">
        <f>IF($N$210="zákl. přenesená",$J$210,0)</f>
        <v>0</v>
      </c>
      <c r="BH210" s="156">
        <f>IF($N$210="sníž. přenesená",$J$210,0)</f>
        <v>0</v>
      </c>
      <c r="BI210" s="156">
        <f>IF($N$210="nulová",$J$210,0)</f>
        <v>0</v>
      </c>
      <c r="BJ210" s="89" t="s">
        <v>20</v>
      </c>
      <c r="BK210" s="156">
        <f>ROUND($I$210*$H$210,2)</f>
        <v>0</v>
      </c>
      <c r="BL210" s="89" t="s">
        <v>162</v>
      </c>
      <c r="BM210" s="89" t="s">
        <v>1204</v>
      </c>
    </row>
    <row r="211" spans="2:47" s="6" customFormat="1" ht="16.5" customHeight="1">
      <c r="B211" s="23"/>
      <c r="C211" s="24"/>
      <c r="D211" s="157" t="s">
        <v>147</v>
      </c>
      <c r="E211" s="24"/>
      <c r="F211" s="158" t="s">
        <v>1203</v>
      </c>
      <c r="G211" s="24"/>
      <c r="H211" s="24"/>
      <c r="J211" s="24"/>
      <c r="K211" s="24"/>
      <c r="L211" s="43"/>
      <c r="M211" s="56"/>
      <c r="N211" s="24"/>
      <c r="O211" s="24"/>
      <c r="P211" s="24"/>
      <c r="Q211" s="24"/>
      <c r="R211" s="24"/>
      <c r="S211" s="24"/>
      <c r="T211" s="57"/>
      <c r="AT211" s="6" t="s">
        <v>147</v>
      </c>
      <c r="AU211" s="6" t="s">
        <v>156</v>
      </c>
    </row>
    <row r="212" spans="2:65" s="6" customFormat="1" ht="15.75" customHeight="1">
      <c r="B212" s="23"/>
      <c r="C212" s="186" t="s">
        <v>696</v>
      </c>
      <c r="D212" s="186" t="s">
        <v>295</v>
      </c>
      <c r="E212" s="187" t="s">
        <v>1205</v>
      </c>
      <c r="F212" s="188" t="s">
        <v>1206</v>
      </c>
      <c r="G212" s="189" t="s">
        <v>248</v>
      </c>
      <c r="H212" s="190">
        <v>3</v>
      </c>
      <c r="I212" s="191"/>
      <c r="J212" s="192">
        <f>ROUND($I$212*$H$212,2)</f>
        <v>0</v>
      </c>
      <c r="K212" s="188"/>
      <c r="L212" s="193"/>
      <c r="M212" s="194"/>
      <c r="N212" s="195" t="s">
        <v>44</v>
      </c>
      <c r="O212" s="24"/>
      <c r="P212" s="24"/>
      <c r="Q212" s="154">
        <v>0</v>
      </c>
      <c r="R212" s="154">
        <f>$Q$212*$H$212</f>
        <v>0</v>
      </c>
      <c r="S212" s="154">
        <v>0</v>
      </c>
      <c r="T212" s="155">
        <f>$S$212*$H$212</f>
        <v>0</v>
      </c>
      <c r="AR212" s="89" t="s">
        <v>185</v>
      </c>
      <c r="AT212" s="89" t="s">
        <v>295</v>
      </c>
      <c r="AU212" s="89" t="s">
        <v>156</v>
      </c>
      <c r="AY212" s="6" t="s">
        <v>137</v>
      </c>
      <c r="BE212" s="156">
        <f>IF($N$212="základní",$J$212,0)</f>
        <v>0</v>
      </c>
      <c r="BF212" s="156">
        <f>IF($N$212="snížená",$J$212,0)</f>
        <v>0</v>
      </c>
      <c r="BG212" s="156">
        <f>IF($N$212="zákl. přenesená",$J$212,0)</f>
        <v>0</v>
      </c>
      <c r="BH212" s="156">
        <f>IF($N$212="sníž. přenesená",$J$212,0)</f>
        <v>0</v>
      </c>
      <c r="BI212" s="156">
        <f>IF($N$212="nulová",$J$212,0)</f>
        <v>0</v>
      </c>
      <c r="BJ212" s="89" t="s">
        <v>20</v>
      </c>
      <c r="BK212" s="156">
        <f>ROUND($I$212*$H$212,2)</f>
        <v>0</v>
      </c>
      <c r="BL212" s="89" t="s">
        <v>162</v>
      </c>
      <c r="BM212" s="89" t="s">
        <v>1207</v>
      </c>
    </row>
    <row r="213" spans="2:47" s="6" customFormat="1" ht="16.5" customHeight="1">
      <c r="B213" s="23"/>
      <c r="C213" s="24"/>
      <c r="D213" s="157" t="s">
        <v>147</v>
      </c>
      <c r="E213" s="24"/>
      <c r="F213" s="158" t="s">
        <v>1206</v>
      </c>
      <c r="G213" s="24"/>
      <c r="H213" s="24"/>
      <c r="J213" s="24"/>
      <c r="K213" s="24"/>
      <c r="L213" s="43"/>
      <c r="M213" s="197"/>
      <c r="N213" s="198"/>
      <c r="O213" s="198"/>
      <c r="P213" s="198"/>
      <c r="Q213" s="198"/>
      <c r="R213" s="198"/>
      <c r="S213" s="198"/>
      <c r="T213" s="199"/>
      <c r="AT213" s="6" t="s">
        <v>147</v>
      </c>
      <c r="AU213" s="6" t="s">
        <v>156</v>
      </c>
    </row>
    <row r="214" spans="2:12" s="6" customFormat="1" ht="7.5" customHeight="1">
      <c r="B214" s="38"/>
      <c r="C214" s="39"/>
      <c r="D214" s="39"/>
      <c r="E214" s="39"/>
      <c r="F214" s="39"/>
      <c r="G214" s="39"/>
      <c r="H214" s="39"/>
      <c r="I214" s="101"/>
      <c r="J214" s="39"/>
      <c r="K214" s="39"/>
      <c r="L214" s="43"/>
    </row>
    <row r="288" s="2" customFormat="1" ht="14.25" customHeight="1"/>
  </sheetData>
  <sheetProtection password="CC35" sheet="1" objects="1" scenarios="1" formatColumns="0" formatRows="0" sort="0" autoFilter="0"/>
  <autoFilter ref="C78:K78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2"/>
      <c r="C1" s="242"/>
      <c r="D1" s="241" t="s">
        <v>1</v>
      </c>
      <c r="E1" s="242"/>
      <c r="F1" s="243" t="s">
        <v>1257</v>
      </c>
      <c r="G1" s="248" t="s">
        <v>1258</v>
      </c>
      <c r="H1" s="248"/>
      <c r="I1" s="242"/>
      <c r="J1" s="243" t="s">
        <v>1259</v>
      </c>
      <c r="K1" s="241" t="s">
        <v>106</v>
      </c>
      <c r="L1" s="243" t="s">
        <v>1260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6"/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2" t="s">
        <v>102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81</v>
      </c>
    </row>
    <row r="4" spans="2:46" s="2" customFormat="1" ht="37.5" customHeight="1">
      <c r="B4" s="10"/>
      <c r="C4" s="11"/>
      <c r="D4" s="12" t="s">
        <v>107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7" t="str">
        <f>'Rekapitulace stavby'!$K$6</f>
        <v>Revitalizace horní části Vratislavova náměstí v Novém Městě na Moravě</v>
      </c>
      <c r="F7" s="205"/>
      <c r="G7" s="205"/>
      <c r="H7" s="205"/>
      <c r="J7" s="11"/>
      <c r="K7" s="13"/>
    </row>
    <row r="8" spans="2:11" s="6" customFormat="1" ht="15.75" customHeight="1">
      <c r="B8" s="23"/>
      <c r="C8" s="24"/>
      <c r="D8" s="19" t="s">
        <v>108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20" t="s">
        <v>1208</v>
      </c>
      <c r="F9" s="212"/>
      <c r="G9" s="212"/>
      <c r="H9" s="21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110</v>
      </c>
      <c r="G12" s="24"/>
      <c r="H12" s="24"/>
      <c r="I12" s="88" t="s">
        <v>23</v>
      </c>
      <c r="J12" s="52" t="str">
        <f>'Rekapitulace stavby'!$AN$8</f>
        <v>06.03.2014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 t="str">
        <f>IF('Rekapitulace stavby'!$AN$10="","",'Rekapitulace stavby'!$AN$10)</f>
        <v>00294900</v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Město Nové Město na Moravě</v>
      </c>
      <c r="F15" s="24"/>
      <c r="G15" s="24"/>
      <c r="H15" s="24"/>
      <c r="I15" s="88" t="s">
        <v>31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32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34</v>
      </c>
      <c r="E20" s="24"/>
      <c r="F20" s="24"/>
      <c r="G20" s="24"/>
      <c r="H20" s="24"/>
      <c r="I20" s="88" t="s">
        <v>28</v>
      </c>
      <c r="J20" s="17" t="str">
        <f>IF('Rekapitulace stavby'!$AN$16="","",'Rekapitulace stavby'!$AN$16)</f>
        <v>87669455</v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Ing. Šárka Vrbová</v>
      </c>
      <c r="F21" s="24"/>
      <c r="G21" s="24"/>
      <c r="H21" s="24"/>
      <c r="I21" s="88" t="s">
        <v>31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38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8"/>
      <c r="F24" s="238"/>
      <c r="G24" s="238"/>
      <c r="H24" s="238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39</v>
      </c>
      <c r="E27" s="24"/>
      <c r="F27" s="24"/>
      <c r="G27" s="24"/>
      <c r="H27" s="24"/>
      <c r="J27" s="67">
        <f>ROUND($J$78,2)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41</v>
      </c>
      <c r="G29" s="24"/>
      <c r="H29" s="24"/>
      <c r="I29" s="95" t="s">
        <v>40</v>
      </c>
      <c r="J29" s="28" t="s">
        <v>42</v>
      </c>
      <c r="K29" s="27"/>
    </row>
    <row r="30" spans="2:11" s="6" customFormat="1" ht="15" customHeight="1">
      <c r="B30" s="23"/>
      <c r="C30" s="24"/>
      <c r="D30" s="30" t="s">
        <v>43</v>
      </c>
      <c r="E30" s="30" t="s">
        <v>44</v>
      </c>
      <c r="F30" s="96">
        <f>ROUND(SUM($BE$78:$BE$91),2)</f>
        <v>0</v>
      </c>
      <c r="G30" s="24"/>
      <c r="H30" s="24"/>
      <c r="I30" s="97">
        <v>0.21</v>
      </c>
      <c r="J30" s="96">
        <f>ROUND(SUM($BE$78:$BE$91)*$I$30,2)</f>
        <v>0</v>
      </c>
      <c r="K30" s="27"/>
    </row>
    <row r="31" spans="2:11" s="6" customFormat="1" ht="15" customHeight="1">
      <c r="B31" s="23"/>
      <c r="C31" s="24"/>
      <c r="D31" s="24"/>
      <c r="E31" s="30" t="s">
        <v>45</v>
      </c>
      <c r="F31" s="96">
        <f>ROUND(SUM($BF$78:$BF$91),2)</f>
        <v>0</v>
      </c>
      <c r="G31" s="24"/>
      <c r="H31" s="24"/>
      <c r="I31" s="97">
        <v>0.15</v>
      </c>
      <c r="J31" s="96">
        <f>ROUND(SUM($BF$78:$BF$91)*$I$31,2)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46</v>
      </c>
      <c r="F32" s="96">
        <f>ROUND(SUM($BG$78:$BG$91),2)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47</v>
      </c>
      <c r="F33" s="96">
        <f>ROUND(SUM($BH$78:$BH$91),2)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48</v>
      </c>
      <c r="F34" s="96">
        <f>ROUND(SUM($BI$78:$BI$91),2)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49</v>
      </c>
      <c r="E36" s="34"/>
      <c r="F36" s="34"/>
      <c r="G36" s="98" t="s">
        <v>50</v>
      </c>
      <c r="H36" s="35" t="s">
        <v>51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111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7" t="str">
        <f>$E$7</f>
        <v>Revitalizace horní části Vratislavova náměstí v Novém Městě na Moravě</v>
      </c>
      <c r="F45" s="212"/>
      <c r="G45" s="212"/>
      <c r="H45" s="212"/>
      <c r="J45" s="24"/>
      <c r="K45" s="27"/>
    </row>
    <row r="46" spans="2:11" s="6" customFormat="1" ht="15" customHeight="1">
      <c r="B46" s="23"/>
      <c r="C46" s="19" t="s">
        <v>108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20" t="str">
        <f>$E$9</f>
        <v>SO 802 - Vegetační úpravy před zámkem</v>
      </c>
      <c r="F47" s="212"/>
      <c r="G47" s="212"/>
      <c r="H47" s="21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 </v>
      </c>
      <c r="G49" s="24"/>
      <c r="H49" s="24"/>
      <c r="I49" s="88" t="s">
        <v>23</v>
      </c>
      <c r="J49" s="52" t="str">
        <f>IF($J$12="","",$J$12)</f>
        <v>06.03.2014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Město Nové Město na Moravě</v>
      </c>
      <c r="G51" s="24"/>
      <c r="H51" s="24"/>
      <c r="I51" s="88" t="s">
        <v>34</v>
      </c>
      <c r="J51" s="17" t="str">
        <f>$E$21</f>
        <v>Ing. Šárka Vrbová</v>
      </c>
      <c r="K51" s="27"/>
    </row>
    <row r="52" spans="2:11" s="6" customFormat="1" ht="15" customHeight="1">
      <c r="B52" s="23"/>
      <c r="C52" s="19" t="s">
        <v>32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112</v>
      </c>
      <c r="D54" s="32"/>
      <c r="E54" s="32"/>
      <c r="F54" s="32"/>
      <c r="G54" s="32"/>
      <c r="H54" s="32"/>
      <c r="I54" s="106"/>
      <c r="J54" s="107" t="s">
        <v>113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114</v>
      </c>
      <c r="D56" s="24"/>
      <c r="E56" s="24"/>
      <c r="F56" s="24"/>
      <c r="G56" s="24"/>
      <c r="H56" s="24"/>
      <c r="J56" s="67">
        <f>ROUND($J$78,2)</f>
        <v>0</v>
      </c>
      <c r="K56" s="27"/>
      <c r="AU56" s="6" t="s">
        <v>115</v>
      </c>
    </row>
    <row r="57" spans="2:11" s="73" customFormat="1" ht="25.5" customHeight="1">
      <c r="B57" s="108"/>
      <c r="C57" s="109"/>
      <c r="D57" s="110" t="s">
        <v>192</v>
      </c>
      <c r="E57" s="110"/>
      <c r="F57" s="110"/>
      <c r="G57" s="110"/>
      <c r="H57" s="110"/>
      <c r="I57" s="111"/>
      <c r="J57" s="112">
        <f>ROUND($J$79,2)</f>
        <v>0</v>
      </c>
      <c r="K57" s="113"/>
    </row>
    <row r="58" spans="2:11" s="114" customFormat="1" ht="21" customHeight="1">
      <c r="B58" s="115"/>
      <c r="C58" s="116"/>
      <c r="D58" s="117" t="s">
        <v>193</v>
      </c>
      <c r="E58" s="117"/>
      <c r="F58" s="117"/>
      <c r="G58" s="117"/>
      <c r="H58" s="117"/>
      <c r="I58" s="118"/>
      <c r="J58" s="119">
        <f>ROUND($J$80,2)</f>
        <v>0</v>
      </c>
      <c r="K58" s="120"/>
    </row>
    <row r="59" spans="2:11" s="6" customFormat="1" ht="22.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11" s="6" customFormat="1" ht="7.5" customHeight="1">
      <c r="B60" s="38"/>
      <c r="C60" s="39"/>
      <c r="D60" s="39"/>
      <c r="E60" s="39"/>
      <c r="F60" s="39"/>
      <c r="G60" s="39"/>
      <c r="H60" s="39"/>
      <c r="I60" s="101"/>
      <c r="J60" s="39"/>
      <c r="K60" s="40"/>
    </row>
    <row r="64" spans="2:12" s="6" customFormat="1" ht="7.5" customHeight="1">
      <c r="B64" s="41"/>
      <c r="C64" s="42"/>
      <c r="D64" s="42"/>
      <c r="E64" s="42"/>
      <c r="F64" s="42"/>
      <c r="G64" s="42"/>
      <c r="H64" s="42"/>
      <c r="I64" s="103"/>
      <c r="J64" s="42"/>
      <c r="K64" s="42"/>
      <c r="L64" s="43"/>
    </row>
    <row r="65" spans="2:12" s="6" customFormat="1" ht="37.5" customHeight="1">
      <c r="B65" s="23"/>
      <c r="C65" s="12" t="s">
        <v>119</v>
      </c>
      <c r="D65" s="24"/>
      <c r="E65" s="24"/>
      <c r="F65" s="24"/>
      <c r="G65" s="24"/>
      <c r="H65" s="24"/>
      <c r="J65" s="24"/>
      <c r="K65" s="24"/>
      <c r="L65" s="43"/>
    </row>
    <row r="66" spans="2:12" s="6" customFormat="1" ht="7.5" customHeight="1">
      <c r="B66" s="23"/>
      <c r="C66" s="24"/>
      <c r="D66" s="24"/>
      <c r="E66" s="24"/>
      <c r="F66" s="24"/>
      <c r="G66" s="24"/>
      <c r="H66" s="24"/>
      <c r="J66" s="24"/>
      <c r="K66" s="24"/>
      <c r="L66" s="43"/>
    </row>
    <row r="67" spans="2:12" s="6" customFormat="1" ht="15" customHeight="1">
      <c r="B67" s="23"/>
      <c r="C67" s="19" t="s">
        <v>15</v>
      </c>
      <c r="D67" s="24"/>
      <c r="E67" s="24"/>
      <c r="F67" s="24"/>
      <c r="G67" s="24"/>
      <c r="H67" s="24"/>
      <c r="J67" s="24"/>
      <c r="K67" s="24"/>
      <c r="L67" s="43"/>
    </row>
    <row r="68" spans="2:12" s="6" customFormat="1" ht="16.5" customHeight="1">
      <c r="B68" s="23"/>
      <c r="C68" s="24"/>
      <c r="D68" s="24"/>
      <c r="E68" s="237" t="str">
        <f>$E$7</f>
        <v>Revitalizace horní části Vratislavova náměstí v Novém Městě na Moravě</v>
      </c>
      <c r="F68" s="212"/>
      <c r="G68" s="212"/>
      <c r="H68" s="212"/>
      <c r="J68" s="24"/>
      <c r="K68" s="24"/>
      <c r="L68" s="43"/>
    </row>
    <row r="69" spans="2:12" s="6" customFormat="1" ht="15" customHeight="1">
      <c r="B69" s="23"/>
      <c r="C69" s="19" t="s">
        <v>108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19.5" customHeight="1">
      <c r="B70" s="23"/>
      <c r="C70" s="24"/>
      <c r="D70" s="24"/>
      <c r="E70" s="220" t="str">
        <f>$E$9</f>
        <v>SO 802 - Vegetační úpravy před zámkem</v>
      </c>
      <c r="F70" s="212"/>
      <c r="G70" s="212"/>
      <c r="H70" s="212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8.75" customHeight="1">
      <c r="B72" s="23"/>
      <c r="C72" s="19" t="s">
        <v>21</v>
      </c>
      <c r="D72" s="24"/>
      <c r="E72" s="24"/>
      <c r="F72" s="17" t="str">
        <f>$F$12</f>
        <v> </v>
      </c>
      <c r="G72" s="24"/>
      <c r="H72" s="24"/>
      <c r="I72" s="88" t="s">
        <v>23</v>
      </c>
      <c r="J72" s="52" t="str">
        <f>IF($J$12="","",$J$12)</f>
        <v>06.03.2014</v>
      </c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5.75" customHeight="1">
      <c r="B74" s="23"/>
      <c r="C74" s="19" t="s">
        <v>27</v>
      </c>
      <c r="D74" s="24"/>
      <c r="E74" s="24"/>
      <c r="F74" s="17" t="str">
        <f>$E$15</f>
        <v>Město Nové Město na Moravě</v>
      </c>
      <c r="G74" s="24"/>
      <c r="H74" s="24"/>
      <c r="I74" s="88" t="s">
        <v>34</v>
      </c>
      <c r="J74" s="17" t="str">
        <f>$E$21</f>
        <v>Ing. Šárka Vrbová</v>
      </c>
      <c r="K74" s="24"/>
      <c r="L74" s="43"/>
    </row>
    <row r="75" spans="2:12" s="6" customFormat="1" ht="15" customHeight="1">
      <c r="B75" s="23"/>
      <c r="C75" s="19" t="s">
        <v>32</v>
      </c>
      <c r="D75" s="24"/>
      <c r="E75" s="24"/>
      <c r="F75" s="17">
        <f>IF($E$18="","",$E$18)</f>
      </c>
      <c r="G75" s="24"/>
      <c r="H75" s="24"/>
      <c r="J75" s="24"/>
      <c r="K75" s="24"/>
      <c r="L75" s="43"/>
    </row>
    <row r="76" spans="2:12" s="6" customFormat="1" ht="11.2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20" s="121" customFormat="1" ht="30" customHeight="1">
      <c r="B77" s="122"/>
      <c r="C77" s="123" t="s">
        <v>120</v>
      </c>
      <c r="D77" s="124" t="s">
        <v>58</v>
      </c>
      <c r="E77" s="124" t="s">
        <v>54</v>
      </c>
      <c r="F77" s="124" t="s">
        <v>121</v>
      </c>
      <c r="G77" s="124" t="s">
        <v>122</v>
      </c>
      <c r="H77" s="124" t="s">
        <v>123</v>
      </c>
      <c r="I77" s="125" t="s">
        <v>124</v>
      </c>
      <c r="J77" s="124" t="s">
        <v>125</v>
      </c>
      <c r="K77" s="126" t="s">
        <v>126</v>
      </c>
      <c r="L77" s="127"/>
      <c r="M77" s="59" t="s">
        <v>127</v>
      </c>
      <c r="N77" s="60" t="s">
        <v>43</v>
      </c>
      <c r="O77" s="60" t="s">
        <v>128</v>
      </c>
      <c r="P77" s="60" t="s">
        <v>129</v>
      </c>
      <c r="Q77" s="60" t="s">
        <v>130</v>
      </c>
      <c r="R77" s="60" t="s">
        <v>131</v>
      </c>
      <c r="S77" s="60" t="s">
        <v>132</v>
      </c>
      <c r="T77" s="61" t="s">
        <v>133</v>
      </c>
    </row>
    <row r="78" spans="2:63" s="6" customFormat="1" ht="30" customHeight="1">
      <c r="B78" s="23"/>
      <c r="C78" s="66" t="s">
        <v>114</v>
      </c>
      <c r="D78" s="24"/>
      <c r="E78" s="24"/>
      <c r="F78" s="24"/>
      <c r="G78" s="24"/>
      <c r="H78" s="24"/>
      <c r="J78" s="128">
        <f>$BK$78</f>
        <v>0</v>
      </c>
      <c r="K78" s="24"/>
      <c r="L78" s="43"/>
      <c r="M78" s="63"/>
      <c r="N78" s="64"/>
      <c r="O78" s="64"/>
      <c r="P78" s="129">
        <f>$P$79</f>
        <v>0</v>
      </c>
      <c r="Q78" s="64"/>
      <c r="R78" s="129">
        <f>$R$79</f>
        <v>0</v>
      </c>
      <c r="S78" s="64"/>
      <c r="T78" s="130">
        <f>$T$79</f>
        <v>0</v>
      </c>
      <c r="AT78" s="6" t="s">
        <v>72</v>
      </c>
      <c r="AU78" s="6" t="s">
        <v>115</v>
      </c>
      <c r="BK78" s="131">
        <f>$BK$79</f>
        <v>0</v>
      </c>
    </row>
    <row r="79" spans="2:63" s="132" customFormat="1" ht="37.5" customHeight="1">
      <c r="B79" s="133"/>
      <c r="C79" s="134"/>
      <c r="D79" s="134" t="s">
        <v>72</v>
      </c>
      <c r="E79" s="135" t="s">
        <v>200</v>
      </c>
      <c r="F79" s="135" t="s">
        <v>201</v>
      </c>
      <c r="G79" s="134"/>
      <c r="H79" s="134"/>
      <c r="J79" s="136">
        <f>$BK$79</f>
        <v>0</v>
      </c>
      <c r="K79" s="134"/>
      <c r="L79" s="137"/>
      <c r="M79" s="138"/>
      <c r="N79" s="134"/>
      <c r="O79" s="134"/>
      <c r="P79" s="139">
        <f>$P$80</f>
        <v>0</v>
      </c>
      <c r="Q79" s="134"/>
      <c r="R79" s="139">
        <f>$R$80</f>
        <v>0</v>
      </c>
      <c r="S79" s="134"/>
      <c r="T79" s="140">
        <f>$T$80</f>
        <v>0</v>
      </c>
      <c r="AR79" s="141" t="s">
        <v>20</v>
      </c>
      <c r="AT79" s="141" t="s">
        <v>72</v>
      </c>
      <c r="AU79" s="141" t="s">
        <v>73</v>
      </c>
      <c r="AY79" s="141" t="s">
        <v>137</v>
      </c>
      <c r="BK79" s="142">
        <f>$BK$80</f>
        <v>0</v>
      </c>
    </row>
    <row r="80" spans="2:63" s="132" customFormat="1" ht="21" customHeight="1">
      <c r="B80" s="133"/>
      <c r="C80" s="134"/>
      <c r="D80" s="134" t="s">
        <v>72</v>
      </c>
      <c r="E80" s="143" t="s">
        <v>20</v>
      </c>
      <c r="F80" s="143" t="s">
        <v>202</v>
      </c>
      <c r="G80" s="134"/>
      <c r="H80" s="134"/>
      <c r="J80" s="144">
        <f>$BK$80</f>
        <v>0</v>
      </c>
      <c r="K80" s="134"/>
      <c r="L80" s="137"/>
      <c r="M80" s="138"/>
      <c r="N80" s="134"/>
      <c r="O80" s="134"/>
      <c r="P80" s="139">
        <f>SUM($P$81:$P$91)</f>
        <v>0</v>
      </c>
      <c r="Q80" s="134"/>
      <c r="R80" s="139">
        <f>SUM($R$81:$R$91)</f>
        <v>0</v>
      </c>
      <c r="S80" s="134"/>
      <c r="T80" s="140">
        <f>SUM($T$81:$T$91)</f>
        <v>0</v>
      </c>
      <c r="AR80" s="141" t="s">
        <v>20</v>
      </c>
      <c r="AT80" s="141" t="s">
        <v>72</v>
      </c>
      <c r="AU80" s="141" t="s">
        <v>20</v>
      </c>
      <c r="AY80" s="141" t="s">
        <v>137</v>
      </c>
      <c r="BK80" s="142">
        <f>SUM($BK$81:$BK$91)</f>
        <v>0</v>
      </c>
    </row>
    <row r="81" spans="2:65" s="6" customFormat="1" ht="15.75" customHeight="1">
      <c r="B81" s="23"/>
      <c r="C81" s="145" t="s">
        <v>20</v>
      </c>
      <c r="D81" s="145" t="s">
        <v>140</v>
      </c>
      <c r="E81" s="146" t="s">
        <v>203</v>
      </c>
      <c r="F81" s="147" t="s">
        <v>204</v>
      </c>
      <c r="G81" s="148" t="s">
        <v>205</v>
      </c>
      <c r="H81" s="149">
        <v>146</v>
      </c>
      <c r="I81" s="150"/>
      <c r="J81" s="151">
        <f>ROUND($I$81*$H$81,2)</f>
        <v>0</v>
      </c>
      <c r="K81" s="147" t="s">
        <v>144</v>
      </c>
      <c r="L81" s="43"/>
      <c r="M81" s="152"/>
      <c r="N81" s="153" t="s">
        <v>44</v>
      </c>
      <c r="O81" s="24"/>
      <c r="P81" s="24"/>
      <c r="Q81" s="154">
        <v>0</v>
      </c>
      <c r="R81" s="154">
        <f>$Q$81*$H$81</f>
        <v>0</v>
      </c>
      <c r="S81" s="154">
        <v>0</v>
      </c>
      <c r="T81" s="155">
        <f>$S$81*$H$81</f>
        <v>0</v>
      </c>
      <c r="AR81" s="89" t="s">
        <v>162</v>
      </c>
      <c r="AT81" s="89" t="s">
        <v>140</v>
      </c>
      <c r="AU81" s="89" t="s">
        <v>81</v>
      </c>
      <c r="AY81" s="6" t="s">
        <v>137</v>
      </c>
      <c r="BE81" s="156">
        <f>IF($N$81="základní",$J$81,0)</f>
        <v>0</v>
      </c>
      <c r="BF81" s="156">
        <f>IF($N$81="snížená",$J$81,0)</f>
        <v>0</v>
      </c>
      <c r="BG81" s="156">
        <f>IF($N$81="zákl. přenesená",$J$81,0)</f>
        <v>0</v>
      </c>
      <c r="BH81" s="156">
        <f>IF($N$81="sníž. přenesená",$J$81,0)</f>
        <v>0</v>
      </c>
      <c r="BI81" s="156">
        <f>IF($N$81="nulová",$J$81,0)</f>
        <v>0</v>
      </c>
      <c r="BJ81" s="89" t="s">
        <v>20</v>
      </c>
      <c r="BK81" s="156">
        <f>ROUND($I$81*$H$81,2)</f>
        <v>0</v>
      </c>
      <c r="BL81" s="89" t="s">
        <v>162</v>
      </c>
      <c r="BM81" s="89" t="s">
        <v>1209</v>
      </c>
    </row>
    <row r="82" spans="2:47" s="6" customFormat="1" ht="16.5" customHeight="1">
      <c r="B82" s="23"/>
      <c r="C82" s="24"/>
      <c r="D82" s="157" t="s">
        <v>147</v>
      </c>
      <c r="E82" s="24"/>
      <c r="F82" s="158" t="s">
        <v>207</v>
      </c>
      <c r="G82" s="24"/>
      <c r="H82" s="24"/>
      <c r="J82" s="24"/>
      <c r="K82" s="24"/>
      <c r="L82" s="43"/>
      <c r="M82" s="56"/>
      <c r="N82" s="24"/>
      <c r="O82" s="24"/>
      <c r="P82" s="24"/>
      <c r="Q82" s="24"/>
      <c r="R82" s="24"/>
      <c r="S82" s="24"/>
      <c r="T82" s="57"/>
      <c r="AT82" s="6" t="s">
        <v>147</v>
      </c>
      <c r="AU82" s="6" t="s">
        <v>81</v>
      </c>
    </row>
    <row r="83" spans="2:51" s="6" customFormat="1" ht="15.75" customHeight="1">
      <c r="B83" s="171"/>
      <c r="C83" s="172"/>
      <c r="D83" s="161" t="s">
        <v>149</v>
      </c>
      <c r="E83" s="172"/>
      <c r="F83" s="173" t="s">
        <v>1210</v>
      </c>
      <c r="G83" s="172"/>
      <c r="H83" s="172"/>
      <c r="J83" s="172"/>
      <c r="K83" s="172"/>
      <c r="L83" s="174"/>
      <c r="M83" s="175"/>
      <c r="N83" s="172"/>
      <c r="O83" s="172"/>
      <c r="P83" s="172"/>
      <c r="Q83" s="172"/>
      <c r="R83" s="172"/>
      <c r="S83" s="172"/>
      <c r="T83" s="176"/>
      <c r="AT83" s="177" t="s">
        <v>149</v>
      </c>
      <c r="AU83" s="177" t="s">
        <v>81</v>
      </c>
      <c r="AV83" s="177" t="s">
        <v>20</v>
      </c>
      <c r="AW83" s="177" t="s">
        <v>115</v>
      </c>
      <c r="AX83" s="177" t="s">
        <v>73</v>
      </c>
      <c r="AY83" s="177" t="s">
        <v>137</v>
      </c>
    </row>
    <row r="84" spans="2:51" s="6" customFormat="1" ht="15.75" customHeight="1">
      <c r="B84" s="159"/>
      <c r="C84" s="160"/>
      <c r="D84" s="161" t="s">
        <v>149</v>
      </c>
      <c r="E84" s="160"/>
      <c r="F84" s="162" t="s">
        <v>1211</v>
      </c>
      <c r="G84" s="160"/>
      <c r="H84" s="163">
        <v>146</v>
      </c>
      <c r="J84" s="160"/>
      <c r="K84" s="160"/>
      <c r="L84" s="164"/>
      <c r="M84" s="165"/>
      <c r="N84" s="160"/>
      <c r="O84" s="160"/>
      <c r="P84" s="160"/>
      <c r="Q84" s="160"/>
      <c r="R84" s="160"/>
      <c r="S84" s="160"/>
      <c r="T84" s="166"/>
      <c r="AT84" s="167" t="s">
        <v>149</v>
      </c>
      <c r="AU84" s="167" t="s">
        <v>81</v>
      </c>
      <c r="AV84" s="167" t="s">
        <v>81</v>
      </c>
      <c r="AW84" s="167" t="s">
        <v>115</v>
      </c>
      <c r="AX84" s="167" t="s">
        <v>20</v>
      </c>
      <c r="AY84" s="167" t="s">
        <v>137</v>
      </c>
    </row>
    <row r="85" spans="2:65" s="6" customFormat="1" ht="15.75" customHeight="1">
      <c r="B85" s="23"/>
      <c r="C85" s="145" t="s">
        <v>81</v>
      </c>
      <c r="D85" s="145" t="s">
        <v>140</v>
      </c>
      <c r="E85" s="146" t="s">
        <v>268</v>
      </c>
      <c r="F85" s="147" t="s">
        <v>269</v>
      </c>
      <c r="G85" s="148" t="s">
        <v>205</v>
      </c>
      <c r="H85" s="149">
        <v>146</v>
      </c>
      <c r="I85" s="150"/>
      <c r="J85" s="151">
        <f>ROUND($I$85*$H$85,2)</f>
        <v>0</v>
      </c>
      <c r="K85" s="147" t="s">
        <v>144</v>
      </c>
      <c r="L85" s="43"/>
      <c r="M85" s="152"/>
      <c r="N85" s="153" t="s">
        <v>44</v>
      </c>
      <c r="O85" s="24"/>
      <c r="P85" s="24"/>
      <c r="Q85" s="154">
        <v>0</v>
      </c>
      <c r="R85" s="154">
        <f>$Q$85*$H$85</f>
        <v>0</v>
      </c>
      <c r="S85" s="154">
        <v>0</v>
      </c>
      <c r="T85" s="155">
        <f>$S$85*$H$85</f>
        <v>0</v>
      </c>
      <c r="AR85" s="89" t="s">
        <v>162</v>
      </c>
      <c r="AT85" s="89" t="s">
        <v>140</v>
      </c>
      <c r="AU85" s="89" t="s">
        <v>81</v>
      </c>
      <c r="AY85" s="6" t="s">
        <v>137</v>
      </c>
      <c r="BE85" s="156">
        <f>IF($N$85="základní",$J$85,0)</f>
        <v>0</v>
      </c>
      <c r="BF85" s="156">
        <f>IF($N$85="snížená",$J$85,0)</f>
        <v>0</v>
      </c>
      <c r="BG85" s="156">
        <f>IF($N$85="zákl. přenesená",$J$85,0)</f>
        <v>0</v>
      </c>
      <c r="BH85" s="156">
        <f>IF($N$85="sníž. přenesená",$J$85,0)</f>
        <v>0</v>
      </c>
      <c r="BI85" s="156">
        <f>IF($N$85="nulová",$J$85,0)</f>
        <v>0</v>
      </c>
      <c r="BJ85" s="89" t="s">
        <v>20</v>
      </c>
      <c r="BK85" s="156">
        <f>ROUND($I$85*$H$85,2)</f>
        <v>0</v>
      </c>
      <c r="BL85" s="89" t="s">
        <v>162</v>
      </c>
      <c r="BM85" s="89" t="s">
        <v>1212</v>
      </c>
    </row>
    <row r="86" spans="2:47" s="6" customFormat="1" ht="27" customHeight="1">
      <c r="B86" s="23"/>
      <c r="C86" s="24"/>
      <c r="D86" s="157" t="s">
        <v>147</v>
      </c>
      <c r="E86" s="24"/>
      <c r="F86" s="158" t="s">
        <v>271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147</v>
      </c>
      <c r="AU86" s="6" t="s">
        <v>81</v>
      </c>
    </row>
    <row r="87" spans="2:51" s="6" customFormat="1" ht="15.75" customHeight="1">
      <c r="B87" s="171"/>
      <c r="C87" s="172"/>
      <c r="D87" s="161" t="s">
        <v>149</v>
      </c>
      <c r="E87" s="172"/>
      <c r="F87" s="173" t="s">
        <v>272</v>
      </c>
      <c r="G87" s="172"/>
      <c r="H87" s="172"/>
      <c r="J87" s="172"/>
      <c r="K87" s="172"/>
      <c r="L87" s="174"/>
      <c r="M87" s="175"/>
      <c r="N87" s="172"/>
      <c r="O87" s="172"/>
      <c r="P87" s="172"/>
      <c r="Q87" s="172"/>
      <c r="R87" s="172"/>
      <c r="S87" s="172"/>
      <c r="T87" s="176"/>
      <c r="AT87" s="177" t="s">
        <v>149</v>
      </c>
      <c r="AU87" s="177" t="s">
        <v>81</v>
      </c>
      <c r="AV87" s="177" t="s">
        <v>20</v>
      </c>
      <c r="AW87" s="177" t="s">
        <v>115</v>
      </c>
      <c r="AX87" s="177" t="s">
        <v>73</v>
      </c>
      <c r="AY87" s="177" t="s">
        <v>137</v>
      </c>
    </row>
    <row r="88" spans="2:51" s="6" customFormat="1" ht="15.75" customHeight="1">
      <c r="B88" s="159"/>
      <c r="C88" s="160"/>
      <c r="D88" s="161" t="s">
        <v>149</v>
      </c>
      <c r="E88" s="160"/>
      <c r="F88" s="162" t="s">
        <v>1213</v>
      </c>
      <c r="G88" s="160"/>
      <c r="H88" s="163">
        <v>146</v>
      </c>
      <c r="J88" s="160"/>
      <c r="K88" s="160"/>
      <c r="L88" s="164"/>
      <c r="M88" s="165"/>
      <c r="N88" s="160"/>
      <c r="O88" s="160"/>
      <c r="P88" s="160"/>
      <c r="Q88" s="160"/>
      <c r="R88" s="160"/>
      <c r="S88" s="160"/>
      <c r="T88" s="166"/>
      <c r="AT88" s="167" t="s">
        <v>149</v>
      </c>
      <c r="AU88" s="167" t="s">
        <v>81</v>
      </c>
      <c r="AV88" s="167" t="s">
        <v>81</v>
      </c>
      <c r="AW88" s="167" t="s">
        <v>115</v>
      </c>
      <c r="AX88" s="167" t="s">
        <v>20</v>
      </c>
      <c r="AY88" s="167" t="s">
        <v>137</v>
      </c>
    </row>
    <row r="89" spans="2:65" s="6" customFormat="1" ht="15.75" customHeight="1">
      <c r="B89" s="23"/>
      <c r="C89" s="145" t="s">
        <v>156</v>
      </c>
      <c r="D89" s="145" t="s">
        <v>140</v>
      </c>
      <c r="E89" s="146" t="s">
        <v>275</v>
      </c>
      <c r="F89" s="147" t="s">
        <v>276</v>
      </c>
      <c r="G89" s="148" t="s">
        <v>205</v>
      </c>
      <c r="H89" s="149">
        <v>146</v>
      </c>
      <c r="I89" s="150"/>
      <c r="J89" s="151">
        <f>ROUND($I$89*$H$89,2)</f>
        <v>0</v>
      </c>
      <c r="K89" s="147" t="s">
        <v>144</v>
      </c>
      <c r="L89" s="43"/>
      <c r="M89" s="152"/>
      <c r="N89" s="153" t="s">
        <v>44</v>
      </c>
      <c r="O89" s="24"/>
      <c r="P89" s="24"/>
      <c r="Q89" s="154">
        <v>0</v>
      </c>
      <c r="R89" s="154">
        <f>$Q$89*$H$89</f>
        <v>0</v>
      </c>
      <c r="S89" s="154">
        <v>0</v>
      </c>
      <c r="T89" s="155">
        <f>$S$89*$H$89</f>
        <v>0</v>
      </c>
      <c r="AR89" s="89" t="s">
        <v>162</v>
      </c>
      <c r="AT89" s="89" t="s">
        <v>140</v>
      </c>
      <c r="AU89" s="89" t="s">
        <v>81</v>
      </c>
      <c r="AY89" s="6" t="s">
        <v>137</v>
      </c>
      <c r="BE89" s="156">
        <f>IF($N$89="základní",$J$89,0)</f>
        <v>0</v>
      </c>
      <c r="BF89" s="156">
        <f>IF($N$89="snížená",$J$89,0)</f>
        <v>0</v>
      </c>
      <c r="BG89" s="156">
        <f>IF($N$89="zákl. přenesená",$J$89,0)</f>
        <v>0</v>
      </c>
      <c r="BH89" s="156">
        <f>IF($N$89="sníž. přenesená",$J$89,0)</f>
        <v>0</v>
      </c>
      <c r="BI89" s="156">
        <f>IF($N$89="nulová",$J$89,0)</f>
        <v>0</v>
      </c>
      <c r="BJ89" s="89" t="s">
        <v>20</v>
      </c>
      <c r="BK89" s="156">
        <f>ROUND($I$89*$H$89,2)</f>
        <v>0</v>
      </c>
      <c r="BL89" s="89" t="s">
        <v>162</v>
      </c>
      <c r="BM89" s="89" t="s">
        <v>1214</v>
      </c>
    </row>
    <row r="90" spans="2:47" s="6" customFormat="1" ht="16.5" customHeight="1">
      <c r="B90" s="23"/>
      <c r="C90" s="24"/>
      <c r="D90" s="157" t="s">
        <v>147</v>
      </c>
      <c r="E90" s="24"/>
      <c r="F90" s="158" t="s">
        <v>278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147</v>
      </c>
      <c r="AU90" s="6" t="s">
        <v>81</v>
      </c>
    </row>
    <row r="91" spans="2:51" s="6" customFormat="1" ht="15.75" customHeight="1">
      <c r="B91" s="159"/>
      <c r="C91" s="160"/>
      <c r="D91" s="161" t="s">
        <v>149</v>
      </c>
      <c r="E91" s="160"/>
      <c r="F91" s="162" t="s">
        <v>1215</v>
      </c>
      <c r="G91" s="160"/>
      <c r="H91" s="163">
        <v>146</v>
      </c>
      <c r="J91" s="160"/>
      <c r="K91" s="160"/>
      <c r="L91" s="164"/>
      <c r="M91" s="168"/>
      <c r="N91" s="169"/>
      <c r="O91" s="169"/>
      <c r="P91" s="169"/>
      <c r="Q91" s="169"/>
      <c r="R91" s="169"/>
      <c r="S91" s="169"/>
      <c r="T91" s="170"/>
      <c r="AT91" s="167" t="s">
        <v>149</v>
      </c>
      <c r="AU91" s="167" t="s">
        <v>81</v>
      </c>
      <c r="AV91" s="167" t="s">
        <v>81</v>
      </c>
      <c r="AW91" s="167" t="s">
        <v>115</v>
      </c>
      <c r="AX91" s="167" t="s">
        <v>20</v>
      </c>
      <c r="AY91" s="167" t="s">
        <v>137</v>
      </c>
    </row>
    <row r="92" spans="2:12" s="6" customFormat="1" ht="7.5" customHeight="1">
      <c r="B92" s="38"/>
      <c r="C92" s="39"/>
      <c r="D92" s="39"/>
      <c r="E92" s="39"/>
      <c r="F92" s="39"/>
      <c r="G92" s="39"/>
      <c r="H92" s="39"/>
      <c r="I92" s="101"/>
      <c r="J92" s="39"/>
      <c r="K92" s="39"/>
      <c r="L92" s="43"/>
    </row>
    <row r="288" s="2" customFormat="1" ht="14.25" customHeight="1"/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Šárka</cp:lastModifiedBy>
  <dcterms:modified xsi:type="dcterms:W3CDTF">2014-05-04T08:44:37Z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