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 Pol" sheetId="4" state="visible" r:id="rId5"/>
  </sheets>
  <externalReferences>
    <externalReference r:id="rId6"/>
  </externalReferences>
  <definedNames>
    <definedName function="false" hidden="false" localSheetId="3" name="_xlnm.Print_Area" vbProcedure="false">' Pol'!$A$1:$U$94</definedName>
    <definedName function="false" hidden="false" localSheetId="1" name="_xlnm.Print_Area" vbProcedure="false">Stavba!$A$1:$J$69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Stavba!$C$3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Stavba!$D$3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krouhleni" vbProcedure="false">Stavba!$G$27</definedName>
    <definedName function="false" hidden="false" name="Zhotovitel" vbProcedure="false">Stavba!$D$11:$G$11</definedName>
    <definedName function="false" hidden="false" localSheetId="1" name="CelkemDPHVypocet" vbProcedure="false">Stavba!$H$40</definedName>
    <definedName function="false" hidden="false" localSheetId="1" name="CenaCelkemVypocet" vbProcedure="false">Stavba!$I$40</definedName>
    <definedName function="false" hidden="false" localSheetId="1" name="CisloStavby" vbProcedure="false">Stavba!$C$2</definedName>
    <definedName function="false" hidden="false" localSheetId="1" name="DIČ" vbProcedure="false">Stavba!$I$12</definedName>
    <definedName function="false" hidden="false" localSheetId="1" name="dpsc" vbProcedure="false">Stavba!$C$13</definedName>
    <definedName function="false" hidden="false" localSheetId="1" name="IČO" vbProcedure="false">Stavba!$I$11</definedName>
    <definedName function="false" hidden="false" localSheetId="1" name="NazevStavby" vbProcedure="false">Stavba!$D$2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Stavba!$D$7</definedName>
    <definedName function="false" hidden="false" localSheetId="1" name="onazev" vbProcedure="false">Stavba!$D$6</definedName>
    <definedName function="false" hidden="false" localSheetId="1" name="opsc" vbProcedure="false">Stavba!$C$7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Stavba!$F$40</definedName>
    <definedName function="false" hidden="false" localSheetId="1" name="ZakladDPHZaklVypocet" vbProcedure="false">Stavba!$G$40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<sst xmlns="http://schemas.openxmlformats.org/spreadsheetml/2006/main" count="472" uniqueCount="248">
  <si>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</si>
  <si>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</si>
  <si>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</si>
  <si>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</t>
  </si>
  <si>
    <t xml:space="preserve">Zakázka:</t>
  </si>
  <si>
    <t xml:space="preserve">042019 Rekonstrukce výdejny jídel ZŠ Pohledec</t>
  </si>
  <si>
    <t xml:space="preserve">Misto</t>
  </si>
  <si>
    <t xml:space="preserve">Obec Pohledec</t>
  </si>
  <si>
    <t xml:space="preserve">Rozpočet:</t>
  </si>
  <si>
    <t xml:space="preserve">Objednatel:</t>
  </si>
  <si>
    <t xml:space="preserve">Město Nové Město na Moravě</t>
  </si>
  <si>
    <t xml:space="preserve">IČ:</t>
  </si>
  <si>
    <t xml:space="preserve">00294900</t>
  </si>
  <si>
    <t xml:space="preserve">Vratislavovo náměstí 103</t>
  </si>
  <si>
    <t xml:space="preserve">DIČ:</t>
  </si>
  <si>
    <t xml:space="preserve">CZ00294900</t>
  </si>
  <si>
    <t xml:space="preserve">59231</t>
  </si>
  <si>
    <t xml:space="preserve">Nové Město na Moravě</t>
  </si>
  <si>
    <t xml:space="preserve">Projektant:</t>
  </si>
  <si>
    <t xml:space="preserve">Zhotovitel:</t>
  </si>
  <si>
    <t xml:space="preserve">Vypracoval:</t>
  </si>
  <si>
    <t xml:space="preserve">Pavel Jambor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</si>
  <si>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</si>
  <si>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</si>
  <si>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</si>
  <si>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</si>
  <si>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</si>
  <si>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</si>
  <si>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</si>
  <si>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</si>
  <si>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</si>
  <si>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</si>
  <si>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</si>
  <si>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</si>
  <si>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</si>
  <si>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</si>
  <si>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</si>
  <si>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</si>
  <si>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</si>
  <si>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</si>
  <si>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</si>
  <si>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</si>
  <si>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</si>
  <si>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</si>
  <si>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</si>
  <si>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</si>
  <si>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</si>
  <si>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</si>
  <si>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</si>
  <si>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</si>
  <si>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</si>
  <si>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Celkem za stavbu</t>
  </si>
  <si>
    <t xml:space="preserve">Popis rozpočtu:  - </t>
  </si>
  <si>
    <t xml:space="preserve">Oprava prostrů školní kuchyně ZŠ v obci Pohledec</t>
  </si>
  <si>
    <t xml:space="preserve">Rekapitulace dílů</t>
  </si>
  <si>
    <t xml:space="preserve">Typ dílu</t>
  </si>
  <si>
    <t xml:space="preserve">3</t>
  </si>
  <si>
    <t xml:space="preserve">Svislé a kompletní konstrukce</t>
  </si>
  <si>
    <t xml:space="preserve">61</t>
  </si>
  <si>
    <t xml:space="preserve">Upravy povrchů vnitřní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</si>
  <si>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</si>
  <si>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</si>
  <si>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</si>
  <si>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</si>
  <si>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90</t>
  </si>
  <si>
    <t xml:space="preserve">Přípočty</t>
  </si>
  <si>
    <t xml:space="preserve">95</t>
  </si>
  <si>
    <t xml:space="preserve">Dokončovací kce na pozem.stav.</t>
  </si>
  <si>
    <t xml:space="preserve">96</t>
  </si>
  <si>
    <t xml:space="preserve">Bourání konstrukcí</t>
  </si>
  <si>
    <t xml:space="preserve">97</t>
  </si>
  <si>
    <t xml:space="preserve">Prorážení otvorů</t>
  </si>
  <si>
    <t xml:space="preserve">99</t>
  </si>
  <si>
    <t xml:space="preserve">Staveništní přesun hmot</t>
  </si>
  <si>
    <t xml:space="preserve">720</t>
  </si>
  <si>
    <t xml:space="preserve">Zdravotechnická instalace</t>
  </si>
  <si>
    <t xml:space="preserve">766</t>
  </si>
  <si>
    <t xml:space="preserve">Konstrukce truhlářské</t>
  </si>
  <si>
    <t xml:space="preserve">771</t>
  </si>
  <si>
    <t xml:space="preserve">Podlahy z dlaždic a obklady</t>
  </si>
  <si>
    <t xml:space="preserve">775</t>
  </si>
  <si>
    <t xml:space="preserve">Podlahy vlysové a parketové</t>
  </si>
  <si>
    <t xml:space="preserve">776</t>
  </si>
  <si>
    <t xml:space="preserve">Podlahy povlakové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</si>
  <si>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</si>
  <si>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</si>
  <si>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</si>
  <si>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</si>
  <si>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</si>
  <si>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</si>
  <si>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791</t>
  </si>
  <si>
    <t xml:space="preserve">Montáž zařízení velkokuchyní</t>
  </si>
  <si>
    <t xml:space="preserve">M21</t>
  </si>
  <si>
    <t xml:space="preserve">Elektromontáže</t>
  </si>
  <si>
    <t xml:space="preserve">Položkový rozpočet </t>
  </si>
  <si>
    <t xml:space="preserve">Z:</t>
  </si>
  <si>
    <t xml:space="preserve">O:</t>
  </si>
  <si>
    <t xml:space="preserve">R:</t>
  </si>
  <si>
    <t xml:space="preserve">#TypZaznamu#</t>
  </si>
  <si>
    <t xml:space="preserve">S:</t>
  </si>
  <si>
    <t xml:space="preserve">STA</t>
  </si>
  <si>
    <t xml:space="preserve">OBJ</t>
  </si>
  <si>
    <t xml:space="preserve">ROZ</t>
  </si>
  <si>
    <t xml:space="preserve">C:</t>
  </si>
  <si>
    <t xml:space="preserve">CAS_STR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</si>
  <si>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</si>
  <si>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</si>
  <si>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</si>
  <si>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</si>
  <si>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</si>
  <si>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</si>
  <si>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</si>
  <si>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</si>
  <si>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</si>
  <si>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</si>
  <si>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</si>
  <si>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</si>
  <si>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</si>
  <si>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</si>
  <si>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</si>
  <si>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</si>
  <si>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</si>
  <si>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</si>
  <si>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Nhod / MJ</t>
  </si>
  <si>
    <t xml:space="preserve">Nhod celk.</t>
  </si>
  <si>
    <t xml:space="preserve">Díl:</t>
  </si>
  <si>
    <t xml:space="preserve">DIL</t>
  </si>
  <si>
    <t xml:space="preserve">317167122R00</t>
  </si>
  <si>
    <t xml:space="preserve">Překlad plochý 11,5/7,1/125 cm</t>
  </si>
  <si>
    <t xml:space="preserve">kus</t>
  </si>
  <si>
    <t xml:space="preserve">POL1_0</t>
  </si>
  <si>
    <t xml:space="preserve">319201311R00</t>
  </si>
  <si>
    <t xml:space="preserve">Vyrovnání povrchu zdiva maltou tl.do 3 cm</t>
  </si>
  <si>
    <t xml:space="preserve">m2</t>
  </si>
  <si>
    <t xml:space="preserve">310237241R00</t>
  </si>
  <si>
    <t xml:space="preserve">Zazdívka otvorů pl. 0,25 m2 cihlami, tl. zdi 30 cm, zazdívka ker.překladů</t>
  </si>
  <si>
    <t xml:space="preserve">342255026RT1</t>
  </si>
  <si>
    <t xml:space="preserve">Příčky ze siporexových desek  tl. 12,5 cm, desky P 2 - 500, 599 x 249 x 125 mm</t>
  </si>
  <si>
    <t xml:space="preserve">311271190R00</t>
  </si>
  <si>
    <t xml:space="preserve">Příplatek za založení zdiva zakl. malta</t>
  </si>
  <si>
    <t xml:space="preserve">m</t>
  </si>
  <si>
    <t xml:space="preserve">612481211RT2</t>
  </si>
  <si>
    <t xml:space="preserve">Montáž výztužné sítě (perlinky) do stěrky-stěny, včetně výztužné sítě a stěrkového tmelu </t>
  </si>
  <si>
    <t xml:space="preserve">612409991RT2</t>
  </si>
  <si>
    <t xml:space="preserve">Začištění omítek kolem oken,dveří apod., s použitím suché maltové směsi</t>
  </si>
  <si>
    <t xml:space="preserve">612403386R00</t>
  </si>
  <si>
    <t xml:space="preserve">Hrubá,štukové zapravení rýh po instalacích , malta SMS</t>
  </si>
  <si>
    <t xml:space="preserve">781101210R00</t>
  </si>
  <si>
    <t xml:space="preserve">Penetrace podkladu pod omítky</t>
  </si>
  <si>
    <t xml:space="preserve">632418140RU1</t>
  </si>
  <si>
    <t xml:space="preserve">Potěr ze SMS, ruční zpracování, tl. 40 mm,  samonivelační, vč. penetrace </t>
  </si>
  <si>
    <t xml:space="preserve">61160102R</t>
  </si>
  <si>
    <t xml:space="preserve">Dveře vnitřní hladké plné 1kř. 70x197 bílé</t>
  </si>
  <si>
    <t xml:space="preserve">POL3_0</t>
  </si>
  <si>
    <t xml:space="preserve">642944121RT3</t>
  </si>
  <si>
    <t xml:space="preserve">Osazení ocelových zárubní dodatečně do 2,5 m2, včetně dodávky zárubně  70x197x11 cm</t>
  </si>
  <si>
    <t xml:space="preserve">900      RT1</t>
  </si>
  <si>
    <t xml:space="preserve">HZS, Nezměřitelné položky VCP</t>
  </si>
  <si>
    <t xml:space="preserve">h</t>
  </si>
  <si>
    <t xml:space="preserve">952901111R00</t>
  </si>
  <si>
    <t xml:space="preserve">Vyčištění budov o výšce podlaží do 4 m</t>
  </si>
  <si>
    <t xml:space="preserve">965081713RT1</t>
  </si>
  <si>
    <t xml:space="preserve">Bourání dlažeb keramických tl.10 mm, nad 1 m2, ručně, dlaždice keramické</t>
  </si>
  <si>
    <t xml:space="preserve">968062455R00</t>
  </si>
  <si>
    <t xml:space="preserve">Vybourání dřevěných dveřních zárubní pl. do 2 m2</t>
  </si>
  <si>
    <t xml:space="preserve">978059531R00</t>
  </si>
  <si>
    <t xml:space="preserve">Odsekání vnitřních obkladů stěn nad 2 m2</t>
  </si>
  <si>
    <t xml:space="preserve">971035541R00</t>
  </si>
  <si>
    <t xml:space="preserve">Vybourání otv. zeď cihel. pl. 1 m2, tl. 30 cm, MC</t>
  </si>
  <si>
    <t xml:space="preserve">m3</t>
  </si>
  <si>
    <t xml:space="preserve">974031122R00</t>
  </si>
  <si>
    <t xml:space="preserve">Vysekání rýh ve zdi cihelné 3 x 7 cm</t>
  </si>
  <si>
    <t xml:space="preserve">979081111R00</t>
  </si>
  <si>
    <t xml:space="preserve">Odvoz suti a vybour. hmot na skládku do 1 km</t>
  </si>
  <si>
    <t xml:space="preserve">t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</si>
  <si>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</si>
  <si>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</si>
  <si>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</si>
  <si>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</si>
  <si>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979990101R00</t>
  </si>
  <si>
    <t xml:space="preserve">Poplatek za skládku suti - směs betonu a cihel</t>
  </si>
  <si>
    <t xml:space="preserve">998011001R00</t>
  </si>
  <si>
    <t xml:space="preserve">Přesun hmot pro budovy zděné výšky do 6 m</t>
  </si>
  <si>
    <t xml:space="preserve">720-001</t>
  </si>
  <si>
    <t xml:space="preserve">soubor</t>
  </si>
  <si>
    <t xml:space="preserve">766111820R00</t>
  </si>
  <si>
    <t xml:space="preserve">Demontáž dřevěných stěn plných</t>
  </si>
  <si>
    <t xml:space="preserve">766661112R00</t>
  </si>
  <si>
    <t xml:space="preserve">Montáž dveří do zárubně,otevíravých 1kř.do 0,8 m</t>
  </si>
  <si>
    <t xml:space="preserve">766670021R00</t>
  </si>
  <si>
    <t xml:space="preserve">Montáž kliky a štítku</t>
  </si>
  <si>
    <t xml:space="preserve">766001</t>
  </si>
  <si>
    <t xml:space="preserve">Truhlářské výrobky</t>
  </si>
  <si>
    <t xml:space="preserve">766621263R00</t>
  </si>
  <si>
    <t xml:space="preserve">Dod.a montáž dřevěného okna špaletového, 2200*1250 komplet</t>
  </si>
  <si>
    <t xml:space="preserve">771101121R00</t>
  </si>
  <si>
    <t xml:space="preserve">Provedení penetrace podkladu</t>
  </si>
  <si>
    <t xml:space="preserve">771130111R00</t>
  </si>
  <si>
    <t xml:space="preserve">Obklad soklíků rovných do tmele výšky do 100 mm</t>
  </si>
  <si>
    <t xml:space="preserve">771578011RT3</t>
  </si>
  <si>
    <t xml:space="preserve">Spára podlaha - stěna, silikonem</t>
  </si>
  <si>
    <t xml:space="preserve">771479001R00</t>
  </si>
  <si>
    <t xml:space="preserve">Řezání dlaždic keramických pro soklíky</t>
  </si>
  <si>
    <t xml:space="preserve">781419706R00</t>
  </si>
  <si>
    <t xml:space="preserve">Příplatek za spárovací vodotěsnou hmotu - plošně</t>
  </si>
  <si>
    <t xml:space="preserve">771575109RT6</t>
  </si>
  <si>
    <t xml:space="preserve">Montáž podlah keram.,hladké, tmel, 30x30 cm, lepidlo,spárovací hmota</t>
  </si>
  <si>
    <t xml:space="preserve">597642031R</t>
  </si>
  <si>
    <t xml:space="preserve">Dlažba  protiskluz.  300X300x9 mm, odstín dle výběru investora</t>
  </si>
  <si>
    <t xml:space="preserve">998771201R00</t>
  </si>
  <si>
    <t xml:space="preserve">Přesun hmot pro podlahy z dlaždic, výšky do 6 m</t>
  </si>
  <si>
    <t xml:space="preserve">775521800R00</t>
  </si>
  <si>
    <t xml:space="preserve">Demontáž podlah dřevěných  přibíjených včetně lišt</t>
  </si>
  <si>
    <t xml:space="preserve">776511820R00</t>
  </si>
  <si>
    <t xml:space="preserve">Odstranění PVC a koberců lepených s podložkou</t>
  </si>
  <si>
    <t xml:space="preserve">776401800RT1</t>
  </si>
  <si>
    <t xml:space="preserve">Demontáž soklíků nebo lišt, pryžových nebo z PVC, odstranění a uložení na hromady</t>
  </si>
  <si>
    <t xml:space="preserve">979990181R00</t>
  </si>
  <si>
    <t xml:space="preserve">Poplatek za skládku suti - PVC podlahová krytina</t>
  </si>
  <si>
    <t xml:space="preserve">781101210RT1</t>
  </si>
  <si>
    <t xml:space="preserve">Penetrace podkladu pod obklady, penetrační nátěr </t>
  </si>
  <si>
    <t xml:space="preserve">781471110R00</t>
  </si>
  <si>
    <t xml:space="preserve">Obklad vnitř.stěn,keram.režný,hladký,  30x20 cm</t>
  </si>
  <si>
    <t xml:space="preserve">781491001R00</t>
  </si>
  <si>
    <t xml:space="preserve">Montáž lišt k obkladům</t>
  </si>
  <si>
    <t xml:space="preserve">597813663R</t>
  </si>
  <si>
    <t xml:space="preserve">Obkládačka 20x25 světle šedá mat, odstín dle výběru investora</t>
  </si>
  <si>
    <t xml:space="preserve">998781202R00</t>
  </si>
  <si>
    <t xml:space="preserve">Přesun hmot pro obklady keramické, výšky do 12 m</t>
  </si>
  <si>
    <t xml:space="preserve">783802822R00</t>
  </si>
  <si>
    <t xml:space="preserve">Odstranění nátěrů z omítek stěn, opálením</t>
  </si>
  <si>
    <t xml:space="preserve">784402801R00</t>
  </si>
  <si>
    <t xml:space="preserve">Odstranění malby oškrábáním v místnosti H do 3,8 m</t>
  </si>
  <si>
    <t xml:space="preserve">784441010R00</t>
  </si>
  <si>
    <t xml:space="preserve">Malba latexová 2x, 1barevná, místnost v. do 3,8 m</t>
  </si>
  <si>
    <t xml:space="preserve">791001</t>
  </si>
  <si>
    <t xml:space="preserve">Dod.a montáž nerez parapetů výdej jídel</t>
  </si>
  <si>
    <t xml:space="preserve">ks</t>
  </si>
  <si>
    <t xml:space="preserve">M21001</t>
  </si>
  <si>
    <t xml:space="preserve">Elektroinstalace</t>
  </si>
  <si>
    <t xml:space="preserve">005121020R</t>
  </si>
  <si>
    <t xml:space="preserve">Provoz zařízení staveniště </t>
  </si>
  <si>
    <t xml:space="preserve">Soubor</t>
  </si>
  <si>
    <t xml:space="preserve">005124010R</t>
  </si>
  <si>
    <t xml:space="preserve">Koordinační činnost</t>
  </si>
  <si>
    <t xml:space="preserve">SUM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</si>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</sst>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0.00"/>
    <numFmt numFmtId="170" formatCode="#,##0"/>
    <numFmt numFmtId="171" formatCode="General"/>
    <numFmt numFmtId="172" formatCode="#,##0.00000"/>
  </numFmts>
  <fonts count="2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FFFFFF"/>
      <name val="Arial CE"/>
      <family val="0"/>
      <charset val="238"/>
    </font>
    <font>
      <b val="true"/>
      <sz val="9"/>
      <name val="Arial CE"/>
      <family val="0"/>
      <charset val="238"/>
    </font>
    <font>
      <sz val="8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70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6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3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70" fontId="6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2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8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31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2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1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1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tavitel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AZ72"/>
  <sheetViews>
    <sheetView showFormulas="false" showGridLines="false" showRowColHeaders="true" showZeros="true" rightToLeft="false" tabSelected="true" showOutlineSymbols="true" defaultGridColor="true" view="normal" topLeftCell="B62" colorId="64" zoomScale="100" zoomScaleNormal="100" zoomScalePageLayoutView="100" workbookViewId="0">
      <selection pane="topLeft" activeCell="H32" activeCellId="0" sqref="H32"/>
    </sheetView>
  </sheetViews>
  <sheetFormatPr defaultRowHeight="12.75" zeroHeight="false" outlineLevelRow="0" outlineLevelCol="0"/>
  <cols>
    <col collapsed="false" customWidth="true" hidden="true" outlineLevel="0" max="1" min="1" style="0" width="8.41"/>
    <col collapsed="false" customWidth="true" hidden="false" outlineLevel="0" max="2" min="2" style="0" width="9.13"/>
    <col collapsed="false" customWidth="true" hidden="false" outlineLevel="0" max="3" min="3" style="0" width="7.41"/>
    <col collapsed="false" customWidth="true" hidden="false" outlineLevel="0" max="4" min="4" style="0" width="13.43"/>
    <col collapsed="false" customWidth="true" hidden="false" outlineLevel="0" max="5" min="5" style="0" width="12.14"/>
    <col collapsed="false" customWidth="true" hidden="false" outlineLevel="0" max="6" min="6" style="0" width="11.42"/>
    <col collapsed="false" customWidth="true" hidden="false" outlineLevel="0" max="7" min="7" style="3" width="12.71"/>
    <col collapsed="false" customWidth="true" hidden="false" outlineLevel="0" max="8" min="8" style="0" width="12.71"/>
    <col collapsed="false" customWidth="true" hidden="false" outlineLevel="0" max="9" min="9" style="3" width="12.71"/>
    <col collapsed="false" customWidth="true" hidden="false" outlineLevel="0" max="10" min="10" style="3" width="6.71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51" min="16" style="0" width="9"/>
    <col collapsed="false" customWidth="true" hidden="false" outlineLevel="0" max="52" min="52" style="0" width="93.13"/>
    <col collapsed="false" customWidth="true" hidden="false" outlineLevel="0" max="1025" min="53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23.25" hidden="false" customHeight="true" outlineLevel="0" collapsed="false">
      <c r="A2" s="6"/>
      <c r="B2" s="7" t="s">
        <v>4</v>
      </c>
      <c r="C2" s="8"/>
      <c r="D2" s="9" t="s">
        <v>5</v>
      </c>
      <c r="E2" s="9"/>
      <c r="F2" s="9"/>
      <c r="G2" s="9"/>
      <c r="H2" s="9"/>
      <c r="I2" s="9"/>
      <c r="J2" s="9"/>
      <c r="O2" s="10"/>
    </row>
    <row r="3" customFormat="false" ht="23.25" hidden="false" customHeight="true" outlineLevel="0" collapsed="false">
      <c r="A3" s="6"/>
      <c r="B3" s="11" t="s">
        <v>6</v>
      </c>
      <c r="C3" s="12"/>
      <c r="D3" s="13" t="s">
        <v>7</v>
      </c>
      <c r="E3" s="13"/>
      <c r="F3" s="13"/>
      <c r="G3" s="13"/>
      <c r="H3" s="13"/>
      <c r="I3" s="13"/>
      <c r="J3" s="13"/>
    </row>
    <row r="4" customFormat="false" ht="23.25" hidden="true" customHeight="true" outlineLevel="0" collapsed="false">
      <c r="A4" s="6"/>
      <c r="B4" s="14" t="s">
        <v>8</v>
      </c>
      <c r="C4" s="15"/>
      <c r="D4" s="16"/>
      <c r="E4" s="16"/>
      <c r="F4" s="17"/>
      <c r="G4" s="18"/>
      <c r="H4" s="17"/>
      <c r="I4" s="18"/>
      <c r="J4" s="19"/>
    </row>
    <row r="5" customFormat="false" ht="24" hidden="false" customHeight="true" outlineLevel="0" collapsed="false">
      <c r="A5" s="6"/>
      <c r="B5" s="20" t="s">
        <v>9</v>
      </c>
      <c r="C5" s="21"/>
      <c r="D5" s="22" t="s">
        <v>10</v>
      </c>
      <c r="E5" s="23"/>
      <c r="F5" s="23"/>
      <c r="G5" s="23"/>
      <c r="H5" s="24" t="s">
        <v>11</v>
      </c>
      <c r="I5" s="22" t="s">
        <v>12</v>
      </c>
      <c r="J5" s="25"/>
    </row>
    <row r="6" customFormat="false" ht="15.75" hidden="false" customHeight="true" outlineLevel="0" collapsed="false">
      <c r="A6" s="6"/>
      <c r="B6" s="26"/>
      <c r="C6" s="23"/>
      <c r="D6" s="22" t="s">
        <v>13</v>
      </c>
      <c r="E6" s="23"/>
      <c r="F6" s="23"/>
      <c r="G6" s="23"/>
      <c r="H6" s="24" t="s">
        <v>14</v>
      </c>
      <c r="I6" s="22" t="s">
        <v>15</v>
      </c>
      <c r="J6" s="25"/>
    </row>
    <row r="7" customFormat="false" ht="15.75" hidden="false" customHeight="true" outlineLevel="0" collapsed="false">
      <c r="A7" s="6"/>
      <c r="B7" s="27"/>
      <c r="C7" s="28" t="s">
        <v>16</v>
      </c>
      <c r="D7" s="29" t="s">
        <v>17</v>
      </c>
      <c r="E7" s="30"/>
      <c r="F7" s="30"/>
      <c r="G7" s="30"/>
      <c r="H7" s="31"/>
      <c r="I7" s="30"/>
      <c r="J7" s="32"/>
    </row>
    <row r="8" customFormat="false" ht="24" hidden="true" customHeight="true" outlineLevel="0" collapsed="false">
      <c r="A8" s="6"/>
      <c r="B8" s="20" t="s">
        <v>18</v>
      </c>
      <c r="C8" s="21"/>
      <c r="D8" s="33"/>
      <c r="E8" s="21"/>
      <c r="F8" s="21"/>
      <c r="G8" s="34"/>
      <c r="H8" s="24" t="s">
        <v>11</v>
      </c>
      <c r="I8" s="33"/>
      <c r="J8" s="25"/>
    </row>
    <row r="9" customFormat="false" ht="15.75" hidden="true" customHeight="true" outlineLevel="0" collapsed="false">
      <c r="A9" s="6"/>
      <c r="B9" s="6"/>
      <c r="C9" s="21"/>
      <c r="D9" s="33"/>
      <c r="E9" s="21"/>
      <c r="F9" s="21"/>
      <c r="G9" s="34"/>
      <c r="H9" s="24" t="s">
        <v>14</v>
      </c>
      <c r="I9" s="33"/>
      <c r="J9" s="25"/>
    </row>
    <row r="10" customFormat="false" ht="15.75" hidden="true" customHeight="true" outlineLevel="0" collapsed="false">
      <c r="A10" s="6"/>
      <c r="B10" s="35"/>
      <c r="C10" s="36"/>
      <c r="D10" s="37"/>
      <c r="E10" s="38"/>
      <c r="F10" s="38"/>
      <c r="G10" s="39"/>
      <c r="H10" s="39"/>
      <c r="I10" s="40"/>
      <c r="J10" s="32"/>
    </row>
    <row r="11" customFormat="false" ht="24" hidden="false" customHeight="true" outlineLevel="0" collapsed="false">
      <c r="A11" s="6"/>
      <c r="B11" s="20" t="s">
        <v>19</v>
      </c>
      <c r="C11" s="21"/>
      <c r="D11" s="41"/>
      <c r="E11" s="41"/>
      <c r="F11" s="41"/>
      <c r="G11" s="41"/>
      <c r="H11" s="24" t="s">
        <v>11</v>
      </c>
      <c r="I11" s="42"/>
      <c r="J11" s="25"/>
    </row>
    <row r="12" customFormat="false" ht="15.75" hidden="false" customHeight="true" outlineLevel="0" collapsed="false">
      <c r="A12" s="6"/>
      <c r="B12" s="26"/>
      <c r="C12" s="23"/>
      <c r="D12" s="42"/>
      <c r="E12" s="42"/>
      <c r="F12" s="42"/>
      <c r="G12" s="42"/>
      <c r="H12" s="24" t="s">
        <v>14</v>
      </c>
      <c r="I12" s="42"/>
      <c r="J12" s="25"/>
    </row>
    <row r="13" customFormat="false" ht="15.75" hidden="false" customHeight="true" outlineLevel="0" collapsed="false">
      <c r="A13" s="6"/>
      <c r="B13" s="27"/>
      <c r="C13" s="43"/>
      <c r="D13" s="44"/>
      <c r="E13" s="44"/>
      <c r="F13" s="44"/>
      <c r="G13" s="44"/>
      <c r="H13" s="45"/>
      <c r="I13" s="30"/>
      <c r="J13" s="32"/>
    </row>
    <row r="14" customFormat="false" ht="24" hidden="true" customHeight="true" outlineLevel="0" collapsed="false">
      <c r="A14" s="6"/>
      <c r="B14" s="46" t="s">
        <v>20</v>
      </c>
      <c r="C14" s="47"/>
      <c r="D14" s="48" t="s">
        <v>21</v>
      </c>
      <c r="E14" s="49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22</v>
      </c>
      <c r="C15" s="52"/>
      <c r="D15" s="39"/>
      <c r="E15" s="53"/>
      <c r="F15" s="53"/>
      <c r="G15" s="54"/>
      <c r="H15" s="54"/>
      <c r="I15" s="55" t="s">
        <v>23</v>
      </c>
      <c r="J15" s="55"/>
    </row>
    <row r="16" customFormat="false" ht="23.25" hidden="false" customHeight="true" outlineLevel="0" collapsed="false">
      <c r="A16" s="56" t="s">
        <v>24</v>
      </c>
      <c r="B16" s="57" t="s">
        <v>24</v>
      </c>
      <c r="C16" s="58"/>
      <c r="D16" s="59"/>
      <c r="E16" s="60"/>
      <c r="F16" s="60"/>
      <c r="G16" s="60"/>
      <c r="H16" s="60"/>
      <c r="I16" s="61" t="n">
        <f aca="false">SUMIF(F49:F68,A16,I49:I68)+SUMIF(F49:F68,"PSU",I49:I68)</f>
        <v>0</v>
      </c>
      <c r="J16" s="61"/>
    </row>
    <row r="17" customFormat="false" ht="23.25" hidden="false" customHeight="true" outlineLevel="0" collapsed="false">
      <c r="A17" s="56" t="s">
        <v>25</v>
      </c>
      <c r="B17" s="57" t="s">
        <v>25</v>
      </c>
      <c r="C17" s="58"/>
      <c r="D17" s="59"/>
      <c r="E17" s="60"/>
      <c r="F17" s="60"/>
      <c r="G17" s="60"/>
      <c r="H17" s="60"/>
      <c r="I17" s="61" t="n">
        <f aca="false">SUMIF(F49:F68,A17,I49:I68)</f>
        <v>0</v>
      </c>
      <c r="J17" s="61"/>
    </row>
    <row r="18" customFormat="false" ht="23.25" hidden="false" customHeight="true" outlineLevel="0" collapsed="false">
      <c r="A18" s="56" t="s">
        <v>26</v>
      </c>
      <c r="B18" s="57" t="s">
        <v>26</v>
      </c>
      <c r="C18" s="58"/>
      <c r="D18" s="59"/>
      <c r="E18" s="60"/>
      <c r="F18" s="60"/>
      <c r="G18" s="60"/>
      <c r="H18" s="60"/>
      <c r="I18" s="61" t="n">
        <f aca="false">SUMIF(F49:F68,A18,I49:I68)</f>
        <v>0</v>
      </c>
      <c r="J18" s="61"/>
    </row>
    <row r="19" customFormat="false" ht="23.25" hidden="false" customHeight="true" outlineLevel="0" collapsed="false">
      <c r="A19" s="56" t="s">
        <v>27</v>
      </c>
      <c r="B19" s="57" t="s">
        <v>28</v>
      </c>
      <c r="C19" s="58"/>
      <c r="D19" s="59"/>
      <c r="E19" s="60"/>
      <c r="F19" s="60"/>
      <c r="G19" s="60"/>
      <c r="H19" s="60"/>
      <c r="I19" s="61" t="n">
        <f aca="false">SUMIF(F49:F68,A19,I49:I68)</f>
        <v>0</v>
      </c>
      <c r="J19" s="61"/>
    </row>
    <row r="20" customFormat="false" ht="23.25" hidden="false" customHeight="true" outlineLevel="0" collapsed="false">
      <c r="A20" s="56" t="s">
        <v>29</v>
      </c>
      <c r="B20" s="57" t="s">
        <v>30</v>
      </c>
      <c r="C20" s="58"/>
      <c r="D20" s="59"/>
      <c r="E20" s="60"/>
      <c r="F20" s="60"/>
      <c r="G20" s="60"/>
      <c r="H20" s="60"/>
      <c r="I20" s="61" t="n">
        <f aca="false">SUMIF(F49:F68,A20,I49:I68)</f>
        <v>0</v>
      </c>
      <c r="J20" s="61"/>
    </row>
    <row r="21" customFormat="false" ht="23.25" hidden="false" customHeight="true" outlineLevel="0" collapsed="false">
      <c r="A21" s="6"/>
      <c r="B21" s="62" t="s">
        <v>23</v>
      </c>
      <c r="C21" s="63"/>
      <c r="D21" s="64"/>
      <c r="E21" s="65"/>
      <c r="F21" s="65"/>
      <c r="G21" s="65"/>
      <c r="H21" s="65"/>
      <c r="I21" s="66" t="n">
        <f aca="false">SUM(I16:J20)</f>
        <v>0</v>
      </c>
      <c r="J21" s="66"/>
    </row>
    <row r="22" customFormat="false" ht="33" hidden="false" customHeight="true" outlineLevel="0" collapsed="false">
      <c r="A22" s="6"/>
      <c r="B22" s="67" t="s">
        <v>31</v>
      </c>
      <c r="C22" s="58"/>
      <c r="D22" s="59"/>
      <c r="E22" s="68"/>
      <c r="F22" s="69"/>
      <c r="G22" s="70"/>
      <c r="H22" s="70"/>
      <c r="I22" s="70"/>
      <c r="J22" s="71"/>
    </row>
    <row r="23" customFormat="false" ht="23.25" hidden="false" customHeight="true" outlineLevel="0" collapsed="false">
      <c r="A23" s="6"/>
      <c r="B23" s="72" t="s">
        <v>32</v>
      </c>
      <c r="C23" s="58"/>
      <c r="D23" s="59"/>
      <c r="E23" s="73" t="n">
        <v>15</v>
      </c>
      <c r="F23" s="69" t="s">
        <v>33</v>
      </c>
      <c r="G23" s="74" t="n">
        <f aca="false">ZakladDPHSniVypocet</f>
        <v>0</v>
      </c>
      <c r="H23" s="74"/>
      <c r="I23" s="74"/>
      <c r="J23" s="71" t="str">
        <f aca="false">Mena</f>
        <v>CZK</v>
      </c>
    </row>
    <row r="24" customFormat="false" ht="23.25" hidden="false" customHeight="true" outlineLevel="0" collapsed="false">
      <c r="A24" s="6"/>
      <c r="B24" s="72" t="s">
        <v>34</v>
      </c>
      <c r="C24" s="58"/>
      <c r="D24" s="59"/>
      <c r="E24" s="73" t="n">
        <f aca="false">SazbaDPH1</f>
        <v>15</v>
      </c>
      <c r="F24" s="69" t="s">
        <v>33</v>
      </c>
      <c r="G24" s="75" t="n">
        <f aca="false">ZakladDPHSni*SazbaDPH1/100</f>
        <v>0</v>
      </c>
      <c r="H24" s="75"/>
      <c r="I24" s="75"/>
      <c r="J24" s="71" t="str">
        <f aca="false">Mena</f>
        <v>CZK</v>
      </c>
    </row>
    <row r="25" customFormat="false" ht="23.25" hidden="false" customHeight="true" outlineLevel="0" collapsed="false">
      <c r="A25" s="6"/>
      <c r="B25" s="72" t="s">
        <v>35</v>
      </c>
      <c r="C25" s="58"/>
      <c r="D25" s="59"/>
      <c r="E25" s="73" t="n">
        <v>21</v>
      </c>
      <c r="F25" s="69" t="s">
        <v>33</v>
      </c>
      <c r="G25" s="74" t="n">
        <f aca="false">ZakladDPHZaklVypocet</f>
        <v>0</v>
      </c>
      <c r="H25" s="74"/>
      <c r="I25" s="74"/>
      <c r="J25" s="71" t="str">
        <f aca="false">Mena</f>
        <v>CZK</v>
      </c>
    </row>
    <row r="26" customFormat="false" ht="23.25" hidden="false" customHeight="true" outlineLevel="0" collapsed="false">
      <c r="A26" s="6"/>
      <c r="B26" s="76" t="s">
        <v>36</v>
      </c>
      <c r="C26" s="77"/>
      <c r="D26" s="78"/>
      <c r="E26" s="79" t="n">
        <f aca="false">SazbaDPH2</f>
        <v>21</v>
      </c>
      <c r="F26" s="80" t="s">
        <v>33</v>
      </c>
      <c r="G26" s="81" t="n">
        <f aca="false">ZakladDPHZakl*SazbaDPH2/100</f>
        <v>0</v>
      </c>
      <c r="H26" s="81"/>
      <c r="I26" s="81"/>
      <c r="J26" s="82" t="str">
        <f aca="false">Mena</f>
        <v>CZK</v>
      </c>
    </row>
    <row r="27" customFormat="false" ht="23.25" hidden="false" customHeight="true" outlineLevel="0" collapsed="false">
      <c r="A27" s="6"/>
      <c r="B27" s="20" t="s">
        <v>37</v>
      </c>
      <c r="C27" s="83"/>
      <c r="D27" s="84"/>
      <c r="E27" s="83"/>
      <c r="F27" s="85"/>
      <c r="G27" s="86" t="n">
        <f aca="false">0</f>
        <v>0</v>
      </c>
      <c r="H27" s="86"/>
      <c r="I27" s="86"/>
      <c r="J27" s="87" t="str">
        <f aca="false">Mena</f>
        <v>CZK</v>
      </c>
    </row>
    <row r="28" customFormat="false" ht="27.75" hidden="true" customHeight="true" outlineLevel="0" collapsed="false">
      <c r="A28" s="6"/>
      <c r="B28" s="88" t="s">
        <v>38</v>
      </c>
      <c r="C28" s="89"/>
      <c r="D28" s="89"/>
      <c r="E28" s="90"/>
      <c r="F28" s="91"/>
      <c r="G28" s="92" t="n">
        <f aca="false">ZakladDPHSniVypocet+ZakladDPHZaklVypocet</f>
        <v>0</v>
      </c>
      <c r="H28" s="92"/>
      <c r="I28" s="92"/>
      <c r="J28" s="93" t="str">
        <f aca="false">Mena</f>
        <v>CZK</v>
      </c>
    </row>
    <row r="29" customFormat="false" ht="27.75" hidden="false" customHeight="true" outlineLevel="0" collapsed="false">
      <c r="A29" s="6"/>
      <c r="B29" s="88" t="s">
        <v>39</v>
      </c>
      <c r="C29" s="94"/>
      <c r="D29" s="94"/>
      <c r="E29" s="94"/>
      <c r="F29" s="94"/>
      <c r="G29" s="95" t="n">
        <f aca="false">ZakladDPHSni+DPHSni+ZakladDPHZakl+DPHZakl+Zaokrouhleni</f>
        <v>0</v>
      </c>
      <c r="H29" s="95"/>
      <c r="I29" s="95"/>
      <c r="J29" s="96" t="s">
        <v>40</v>
      </c>
    </row>
    <row r="30" customFormat="false" ht="12.75" hidden="false" customHeight="true" outlineLevel="0" collapsed="false">
      <c r="A30" s="6"/>
      <c r="B30" s="6"/>
      <c r="C30" s="21"/>
      <c r="D30" s="21"/>
      <c r="E30" s="21"/>
      <c r="F30" s="21"/>
      <c r="G30" s="34"/>
      <c r="H30" s="21"/>
      <c r="I30" s="34"/>
      <c r="J30" s="97"/>
    </row>
    <row r="31" customFormat="false" ht="30" hidden="false" customHeight="true" outlineLevel="0" collapsed="false">
      <c r="A31" s="6"/>
      <c r="B31" s="6"/>
      <c r="C31" s="21"/>
      <c r="D31" s="21"/>
      <c r="E31" s="21"/>
      <c r="F31" s="21"/>
      <c r="G31" s="34"/>
      <c r="H31" s="21"/>
      <c r="I31" s="34"/>
      <c r="J31" s="97"/>
    </row>
    <row r="32" customFormat="false" ht="18.75" hidden="false" customHeight="true" outlineLevel="0" collapsed="false">
      <c r="A32" s="6"/>
      <c r="B32" s="98"/>
      <c r="C32" s="99" t="s">
        <v>41</v>
      </c>
      <c r="D32" s="100"/>
      <c r="E32" s="100"/>
      <c r="F32" s="99" t="s">
        <v>42</v>
      </c>
      <c r="G32" s="100"/>
      <c r="H32" s="101"/>
      <c r="I32" s="100"/>
      <c r="J32" s="97"/>
    </row>
    <row r="33" customFormat="false" ht="47.25" hidden="false" customHeight="true" outlineLevel="0" collapsed="false">
      <c r="A33" s="6"/>
      <c r="B33" s="6"/>
      <c r="C33" s="21"/>
      <c r="D33" s="21"/>
      <c r="E33" s="21"/>
      <c r="F33" s="21"/>
      <c r="G33" s="34"/>
      <c r="H33" s="21"/>
      <c r="I33" s="34"/>
      <c r="J33" s="97"/>
    </row>
    <row r="34" s="1" customFormat="true" ht="18.75" hidden="false" customHeight="true" outlineLevel="0" collapsed="false">
      <c r="A34" s="102"/>
      <c r="B34" s="102"/>
      <c r="C34" s="103"/>
      <c r="D34" s="104"/>
      <c r="E34" s="104"/>
      <c r="F34" s="103"/>
      <c r="G34" s="105"/>
      <c r="H34" s="104"/>
      <c r="I34" s="105"/>
      <c r="J34" s="106"/>
    </row>
    <row r="35" customFormat="false" ht="12.75" hidden="false" customHeight="true" outlineLevel="0" collapsed="false">
      <c r="A35" s="6"/>
      <c r="B35" s="6"/>
      <c r="C35" s="21"/>
      <c r="D35" s="107" t="s">
        <v>43</v>
      </c>
      <c r="E35" s="107"/>
      <c r="F35" s="21"/>
      <c r="G35" s="34"/>
      <c r="H35" s="108" t="s">
        <v>44</v>
      </c>
      <c r="I35" s="34"/>
      <c r="J35" s="97"/>
    </row>
    <row r="36" customFormat="false" ht="13.5" hidden="false" customHeight="true" outlineLevel="0" collapsed="false">
      <c r="A36" s="109"/>
      <c r="B36" s="109"/>
      <c r="C36" s="110"/>
      <c r="D36" s="110"/>
      <c r="E36" s="110"/>
      <c r="F36" s="110"/>
      <c r="G36" s="111"/>
      <c r="H36" s="110"/>
      <c r="I36" s="111"/>
      <c r="J36" s="112"/>
    </row>
    <row r="37" customFormat="false" ht="27" hidden="true" customHeight="true" outlineLevel="0" collapsed="false">
      <c r="B37" s="113" t="s">
        <v>45</v>
      </c>
      <c r="C37" s="114"/>
      <c r="D37" s="114"/>
      <c r="E37" s="114"/>
      <c r="F37" s="115"/>
      <c r="G37" s="115"/>
      <c r="H37" s="115"/>
      <c r="I37" s="115"/>
      <c r="J37" s="114"/>
    </row>
    <row r="38" customFormat="false" ht="25.5" hidden="true" customHeight="true" outlineLevel="0" collapsed="false">
      <c r="A38" s="116" t="s">
        <v>46</v>
      </c>
      <c r="B38" s="117" t="s">
        <v>47</v>
      </c>
      <c r="C38" s="118" t="s">
        <v>48</v>
      </c>
      <c r="D38" s="119"/>
      <c r="E38" s="119"/>
      <c r="F38" s="120" t="str">
        <f aca="false">B23</f>
        <v>Základ pro sníženou DPH</v>
      </c>
      <c r="G38" s="120" t="str">
        <f aca="false">B25</f>
        <v>Základ pro základní DPH</v>
      </c>
      <c r="H38" s="121" t="s">
        <v>49</v>
      </c>
      <c r="I38" s="121" t="s">
        <v>50</v>
      </c>
      <c r="J38" s="122" t="s">
        <v>33</v>
      </c>
    </row>
    <row r="39" customFormat="false" ht="25.5" hidden="true" customHeight="true" outlineLevel="0" collapsed="false">
      <c r="A39" s="116" t="n">
        <v>1</v>
      </c>
      <c r="B39" s="123"/>
      <c r="C39" s="124"/>
      <c r="D39" s="124"/>
      <c r="E39" s="124"/>
      <c r="F39" s="125" t="n">
        <f aca="false">' Pol'!AC84</f>
        <v>0</v>
      </c>
      <c r="G39" s="126" t="n">
        <f aca="false">' Pol'!AD84</f>
        <v>0</v>
      </c>
      <c r="H39" s="127" t="n">
        <f aca="false">(F39*SazbaDPH1/100)+(G39*SazbaDPH2/100)</f>
        <v>0</v>
      </c>
      <c r="I39" s="127" t="n">
        <f aca="false">F39+G39+H39</f>
        <v>0</v>
      </c>
      <c r="J39" s="128" t="str">
        <f aca="false">IF(CenaCelkemVypocet=0,"",I39/CenaCelkemVypocet*100)</f>
        <v/>
      </c>
    </row>
    <row r="40" customFormat="false" ht="25.5" hidden="true" customHeight="true" outlineLevel="0" collapsed="false">
      <c r="A40" s="116"/>
      <c r="B40" s="129" t="s">
        <v>51</v>
      </c>
      <c r="C40" s="129"/>
      <c r="D40" s="129"/>
      <c r="E40" s="129"/>
      <c r="F40" s="130" t="n">
        <f aca="false">SUMIF(A39:A39,"=1",F39:F39)</f>
        <v>0</v>
      </c>
      <c r="G40" s="131" t="n">
        <f aca="false">SUMIF(A39:A39,"=1",G39:G39)</f>
        <v>0</v>
      </c>
      <c r="H40" s="131" t="n">
        <f aca="false">SUMIF(A39:A39,"=1",H39:H39)</f>
        <v>0</v>
      </c>
      <c r="I40" s="131" t="n">
        <f aca="false">SUMIF(A39:A39,"=1",I39:I39)</f>
        <v>0</v>
      </c>
      <c r="J40" s="132" t="n">
        <f aca="false">SUMIF(A39:A39,"=1",J39:J39)</f>
        <v>0</v>
      </c>
    </row>
    <row r="42" customFormat="false" ht="12.75" hidden="false" customHeight="false" outlineLevel="0" collapsed="false">
      <c r="B42" s="0" t="s">
        <v>52</v>
      </c>
    </row>
    <row r="43" customFormat="false" ht="12.75" hidden="false" customHeight="true" outlineLevel="0" collapsed="false">
      <c r="B43" s="133" t="s">
        <v>53</v>
      </c>
      <c r="C43" s="133"/>
      <c r="D43" s="133"/>
      <c r="E43" s="133"/>
      <c r="F43" s="133"/>
      <c r="G43" s="133"/>
      <c r="H43" s="133"/>
      <c r="I43" s="133"/>
      <c r="J43" s="133"/>
      <c r="AZ43" s="134" t="str">
        <f aca="false">B43</f>
        <v>Oprava prostrů školní kuchyně ZŠ v obci Pohledec</v>
      </c>
    </row>
    <row r="46" customFormat="false" ht="15.75" hidden="false" customHeight="false" outlineLevel="0" collapsed="false">
      <c r="B46" s="135" t="s">
        <v>54</v>
      </c>
    </row>
    <row r="48" customFormat="false" ht="25.5" hidden="false" customHeight="true" outlineLevel="0" collapsed="false">
      <c r="A48" s="136"/>
      <c r="B48" s="137" t="s">
        <v>47</v>
      </c>
      <c r="C48" s="137" t="s">
        <v>48</v>
      </c>
      <c r="D48" s="138"/>
      <c r="E48" s="138"/>
      <c r="F48" s="139" t="s">
        <v>55</v>
      </c>
      <c r="G48" s="139"/>
      <c r="H48" s="139"/>
      <c r="I48" s="139" t="s">
        <v>23</v>
      </c>
      <c r="J48" s="139"/>
    </row>
    <row r="49" customFormat="false" ht="25.5" hidden="false" customHeight="true" outlineLevel="0" collapsed="false">
      <c r="A49" s="140"/>
      <c r="B49" s="141" t="s">
        <v>56</v>
      </c>
      <c r="C49" s="142" t="s">
        <v>57</v>
      </c>
      <c r="D49" s="142"/>
      <c r="E49" s="142"/>
      <c r="F49" s="143" t="s">
        <v>24</v>
      </c>
      <c r="G49" s="144"/>
      <c r="H49" s="144"/>
      <c r="I49" s="144" t="n">
        <f aca="false">' Pol'!G8</f>
        <v>0</v>
      </c>
      <c r="J49" s="144"/>
    </row>
    <row r="50" customFormat="false" ht="25.5" hidden="false" customHeight="true" outlineLevel="0" collapsed="false">
      <c r="A50" s="140"/>
      <c r="B50" s="145" t="s">
        <v>58</v>
      </c>
      <c r="C50" s="146" t="s">
        <v>59</v>
      </c>
      <c r="D50" s="146"/>
      <c r="E50" s="146"/>
      <c r="F50" s="147" t="s">
        <v>24</v>
      </c>
      <c r="G50" s="148"/>
      <c r="H50" s="148"/>
      <c r="I50" s="148" t="n">
        <f aca="false">' Pol'!G14</f>
        <v>0</v>
      </c>
      <c r="J50" s="148"/>
    </row>
    <row r="51" customFormat="false" ht="25.5" hidden="false" customHeight="true" outlineLevel="0" collapsed="false">
      <c r="A51" s="140"/>
      <c r="B51" s="145" t="s">
        <v>60</v>
      </c>
      <c r="C51" s="146" t="s">
        <v>61</v>
      </c>
      <c r="D51" s="146"/>
      <c r="E51" s="146"/>
      <c r="F51" s="147" t="s">
        <v>24</v>
      </c>
      <c r="G51" s="148"/>
      <c r="H51" s="148"/>
      <c r="I51" s="148" t="n">
        <f aca="false">' Pol'!G19</f>
        <v>0</v>
      </c>
      <c r="J51" s="148"/>
    </row>
    <row r="52" customFormat="false" ht="25.5" hidden="false" customHeight="true" outlineLevel="0" collapsed="false">
      <c r="A52" s="140"/>
      <c r="B52" s="145" t="s">
        <v>62</v>
      </c>
      <c r="C52" s="146" t="s">
        <v>63</v>
      </c>
      <c r="D52" s="146"/>
      <c r="E52" s="146"/>
      <c r="F52" s="147" t="s">
        <v>24</v>
      </c>
      <c r="G52" s="148"/>
      <c r="H52" s="148"/>
      <c r="I52" s="148" t="n">
        <f aca="false">' Pol'!G22</f>
        <v>0</v>
      </c>
      <c r="J52" s="148"/>
    </row>
    <row r="53" customFormat="false" ht="25.5" hidden="false" customHeight="true" outlineLevel="0" collapsed="false">
      <c r="A53" s="140"/>
      <c r="B53" s="145" t="s">
        <v>64</v>
      </c>
      <c r="C53" s="146" t="s">
        <v>65</v>
      </c>
      <c r="D53" s="146"/>
      <c r="E53" s="146"/>
      <c r="F53" s="147" t="s">
        <v>24</v>
      </c>
      <c r="G53" s="148"/>
      <c r="H53" s="148"/>
      <c r="I53" s="148" t="n">
        <f aca="false">' Pol'!G24</f>
        <v>0</v>
      </c>
      <c r="J53" s="148"/>
    </row>
    <row r="54" customFormat="false" ht="25.5" hidden="false" customHeight="true" outlineLevel="0" collapsed="false">
      <c r="A54" s="140"/>
      <c r="B54" s="145" t="s">
        <v>66</v>
      </c>
      <c r="C54" s="146" t="s">
        <v>67</v>
      </c>
      <c r="D54" s="146"/>
      <c r="E54" s="146"/>
      <c r="F54" s="147" t="s">
        <v>24</v>
      </c>
      <c r="G54" s="148"/>
      <c r="H54" s="148"/>
      <c r="I54" s="148" t="n">
        <f aca="false">' Pol'!G26</f>
        <v>0</v>
      </c>
      <c r="J54" s="148"/>
    </row>
    <row r="55" customFormat="false" ht="25.5" hidden="false" customHeight="true" outlineLevel="0" collapsed="false">
      <c r="A55" s="140"/>
      <c r="B55" s="145" t="s">
        <v>68</v>
      </c>
      <c r="C55" s="146" t="s">
        <v>69</v>
      </c>
      <c r="D55" s="146"/>
      <c r="E55" s="146"/>
      <c r="F55" s="147" t="s">
        <v>24</v>
      </c>
      <c r="G55" s="148"/>
      <c r="H55" s="148"/>
      <c r="I55" s="148" t="n">
        <f aca="false">' Pol'!G28</f>
        <v>0</v>
      </c>
      <c r="J55" s="148"/>
    </row>
    <row r="56" customFormat="false" ht="25.5" hidden="false" customHeight="true" outlineLevel="0" collapsed="false">
      <c r="A56" s="140"/>
      <c r="B56" s="145" t="s">
        <v>70</v>
      </c>
      <c r="C56" s="146" t="s">
        <v>71</v>
      </c>
      <c r="D56" s="146"/>
      <c r="E56" s="146"/>
      <c r="F56" s="147" t="s">
        <v>24</v>
      </c>
      <c r="G56" s="148"/>
      <c r="H56" s="148"/>
      <c r="I56" s="148" t="n">
        <f aca="false">' Pol'!G31</f>
        <v>0</v>
      </c>
      <c r="J56" s="148"/>
    </row>
    <row r="57" customFormat="false" ht="25.5" hidden="false" customHeight="true" outlineLevel="0" collapsed="false">
      <c r="A57" s="140"/>
      <c r="B57" s="145" t="s">
        <v>72</v>
      </c>
      <c r="C57" s="146" t="s">
        <v>73</v>
      </c>
      <c r="D57" s="146"/>
      <c r="E57" s="146"/>
      <c r="F57" s="147" t="s">
        <v>24</v>
      </c>
      <c r="G57" s="148"/>
      <c r="H57" s="148"/>
      <c r="I57" s="148" t="n">
        <f aca="false">' Pol'!G39</f>
        <v>0</v>
      </c>
      <c r="J57" s="148"/>
    </row>
    <row r="58" customFormat="false" ht="25.5" hidden="false" customHeight="true" outlineLevel="0" collapsed="false">
      <c r="A58" s="140"/>
      <c r="B58" s="145" t="s">
        <v>74</v>
      </c>
      <c r="C58" s="146" t="s">
        <v>75</v>
      </c>
      <c r="D58" s="146"/>
      <c r="E58" s="146"/>
      <c r="F58" s="147" t="s">
        <v>25</v>
      </c>
      <c r="G58" s="148"/>
      <c r="H58" s="148"/>
      <c r="I58" s="148" t="n">
        <f aca="false">' Pol'!G41</f>
        <v>0</v>
      </c>
      <c r="J58" s="148"/>
    </row>
    <row r="59" customFormat="false" ht="25.5" hidden="false" customHeight="true" outlineLevel="0" collapsed="false">
      <c r="A59" s="140"/>
      <c r="B59" s="145" t="s">
        <v>76</v>
      </c>
      <c r="C59" s="146" t="s">
        <v>77</v>
      </c>
      <c r="D59" s="146"/>
      <c r="E59" s="146"/>
      <c r="F59" s="147" t="s">
        <v>25</v>
      </c>
      <c r="G59" s="148"/>
      <c r="H59" s="148"/>
      <c r="I59" s="148" t="n">
        <f aca="false">' Pol'!G43</f>
        <v>0</v>
      </c>
      <c r="J59" s="148"/>
    </row>
    <row r="60" customFormat="false" ht="25.5" hidden="false" customHeight="true" outlineLevel="0" collapsed="false">
      <c r="A60" s="140"/>
      <c r="B60" s="145" t="s">
        <v>78</v>
      </c>
      <c r="C60" s="146" t="s">
        <v>79</v>
      </c>
      <c r="D60" s="146"/>
      <c r="E60" s="146"/>
      <c r="F60" s="147" t="s">
        <v>25</v>
      </c>
      <c r="G60" s="148"/>
      <c r="H60" s="148"/>
      <c r="I60" s="148" t="n">
        <f aca="false">' Pol'!G49</f>
        <v>0</v>
      </c>
      <c r="J60" s="148"/>
    </row>
    <row r="61" customFormat="false" ht="25.5" hidden="false" customHeight="true" outlineLevel="0" collapsed="false">
      <c r="A61" s="140"/>
      <c r="B61" s="145" t="s">
        <v>80</v>
      </c>
      <c r="C61" s="146" t="s">
        <v>81</v>
      </c>
      <c r="D61" s="146"/>
      <c r="E61" s="146"/>
      <c r="F61" s="147" t="s">
        <v>25</v>
      </c>
      <c r="G61" s="148"/>
      <c r="H61" s="148"/>
      <c r="I61" s="148" t="n">
        <f aca="false">' Pol'!G58</f>
        <v>0</v>
      </c>
      <c r="J61" s="148"/>
    </row>
    <row r="62" customFormat="false" ht="25.5" hidden="false" customHeight="true" outlineLevel="0" collapsed="false">
      <c r="A62" s="140"/>
      <c r="B62" s="145" t="s">
        <v>82</v>
      </c>
      <c r="C62" s="146" t="s">
        <v>83</v>
      </c>
      <c r="D62" s="146"/>
      <c r="E62" s="146"/>
      <c r="F62" s="147" t="s">
        <v>25</v>
      </c>
      <c r="G62" s="148"/>
      <c r="H62" s="148"/>
      <c r="I62" s="148" t="n">
        <f aca="false">' Pol'!G60</f>
        <v>0</v>
      </c>
      <c r="J62" s="148"/>
    </row>
    <row r="63" customFormat="false" ht="25.5" hidden="false" customHeight="true" outlineLevel="0" collapsed="false">
      <c r="A63" s="140"/>
      <c r="B63" s="145" t="s">
        <v>84</v>
      </c>
      <c r="C63" s="146" t="s">
        <v>85</v>
      </c>
      <c r="D63" s="146"/>
      <c r="E63" s="146"/>
      <c r="F63" s="147" t="s">
        <v>25</v>
      </c>
      <c r="G63" s="148"/>
      <c r="H63" s="148"/>
      <c r="I63" s="148" t="n">
        <f aca="false">' Pol'!G64</f>
        <v>0</v>
      </c>
      <c r="J63" s="148"/>
    </row>
    <row r="64" customFormat="false" ht="25.5" hidden="false" customHeight="true" outlineLevel="0" collapsed="false">
      <c r="A64" s="140"/>
      <c r="B64" s="145" t="s">
        <v>86</v>
      </c>
      <c r="C64" s="146" t="s">
        <v>87</v>
      </c>
      <c r="D64" s="146"/>
      <c r="E64" s="146"/>
      <c r="F64" s="147" t="s">
        <v>25</v>
      </c>
      <c r="G64" s="148"/>
      <c r="H64" s="148"/>
      <c r="I64" s="148" t="n">
        <f aca="false">' Pol'!G71</f>
        <v>0</v>
      </c>
      <c r="J64" s="148"/>
    </row>
    <row r="65" customFormat="false" ht="25.5" hidden="false" customHeight="true" outlineLevel="0" collapsed="false">
      <c r="A65" s="140"/>
      <c r="B65" s="145" t="s">
        <v>88</v>
      </c>
      <c r="C65" s="146" t="s">
        <v>89</v>
      </c>
      <c r="D65" s="146"/>
      <c r="E65" s="146"/>
      <c r="F65" s="147" t="s">
        <v>25</v>
      </c>
      <c r="G65" s="148"/>
      <c r="H65" s="148"/>
      <c r="I65" s="148" t="n">
        <f aca="false">' Pol'!G73</f>
        <v>0</v>
      </c>
      <c r="J65" s="148"/>
    </row>
    <row r="66" customFormat="false" ht="25.5" hidden="false" customHeight="true" outlineLevel="0" collapsed="false">
      <c r="A66" s="140"/>
      <c r="B66" s="145" t="s">
        <v>90</v>
      </c>
      <c r="C66" s="146" t="s">
        <v>91</v>
      </c>
      <c r="D66" s="146"/>
      <c r="E66" s="146"/>
      <c r="F66" s="147" t="s">
        <v>25</v>
      </c>
      <c r="G66" s="148"/>
      <c r="H66" s="148"/>
      <c r="I66" s="148" t="n">
        <f aca="false">' Pol'!G76</f>
        <v>0</v>
      </c>
      <c r="J66" s="148"/>
    </row>
    <row r="67" customFormat="false" ht="25.5" hidden="false" customHeight="true" outlineLevel="0" collapsed="false">
      <c r="A67" s="140"/>
      <c r="B67" s="145" t="s">
        <v>92</v>
      </c>
      <c r="C67" s="146" t="s">
        <v>93</v>
      </c>
      <c r="D67" s="146"/>
      <c r="E67" s="146"/>
      <c r="F67" s="147" t="s">
        <v>26</v>
      </c>
      <c r="G67" s="148"/>
      <c r="H67" s="148"/>
      <c r="I67" s="148" t="n">
        <f aca="false">' Pol'!G78</f>
        <v>0</v>
      </c>
      <c r="J67" s="148"/>
    </row>
    <row r="68" customFormat="false" ht="25.5" hidden="false" customHeight="true" outlineLevel="0" collapsed="false">
      <c r="A68" s="140"/>
      <c r="B68" s="149" t="s">
        <v>27</v>
      </c>
      <c r="C68" s="150" t="s">
        <v>28</v>
      </c>
      <c r="D68" s="150"/>
      <c r="E68" s="150"/>
      <c r="F68" s="151" t="s">
        <v>27</v>
      </c>
      <c r="G68" s="152"/>
      <c r="H68" s="152"/>
      <c r="I68" s="152" t="n">
        <f aca="false">' Pol'!G80</f>
        <v>0</v>
      </c>
      <c r="J68" s="152"/>
    </row>
    <row r="69" customFormat="false" ht="25.5" hidden="false" customHeight="true" outlineLevel="0" collapsed="false">
      <c r="A69" s="153"/>
      <c r="B69" s="154" t="s">
        <v>50</v>
      </c>
      <c r="C69" s="154"/>
      <c r="D69" s="155"/>
      <c r="E69" s="155"/>
      <c r="F69" s="156"/>
      <c r="G69" s="157"/>
      <c r="H69" s="157"/>
      <c r="I69" s="157" t="n">
        <f aca="false">SUM(I49:I68)</f>
        <v>0</v>
      </c>
      <c r="J69" s="157"/>
    </row>
    <row r="70" customFormat="false" ht="12.75" hidden="false" customHeight="false" outlineLevel="0" collapsed="false">
      <c r="F70" s="158"/>
      <c r="G70" s="159"/>
      <c r="H70" s="158"/>
      <c r="I70" s="159"/>
      <c r="J70" s="159"/>
    </row>
    <row r="71" customFormat="false" ht="12.75" hidden="false" customHeight="false" outlineLevel="0" collapsed="false">
      <c r="F71" s="158"/>
      <c r="G71" s="159"/>
      <c r="H71" s="158"/>
      <c r="I71" s="159"/>
      <c r="J71" s="159"/>
    </row>
    <row r="72" customFormat="false" ht="12.75" hidden="false" customHeight="false" outlineLevel="0" collapsed="false">
      <c r="F72" s="158"/>
      <c r="G72" s="159"/>
      <c r="H72" s="158"/>
      <c r="I72" s="159"/>
      <c r="J72" s="159"/>
    </row>
  </sheetData>
  <mergeCells count="80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B43:J43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65:E65"/>
    <mergeCell ref="I65:J65"/>
    <mergeCell ref="C66:E66"/>
    <mergeCell ref="I66:J66"/>
    <mergeCell ref="C67:E67"/>
    <mergeCell ref="I67:J67"/>
    <mergeCell ref="C68:E68"/>
    <mergeCell ref="I68:J68"/>
    <mergeCell ref="I69:J69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a.s.&amp;R&amp;9Stránka &amp;P z &amp;N</oddFooter>
  </headerFooter>
  <rowBreaks count="2" manualBreakCount="2">
    <brk id="36" man="true" max="16383" min="0"/>
    <brk id="43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 zeroHeight="false" outlineLevelRow="0" outlineLevelCol="0"/>
  <cols>
    <col collapsed="false" customWidth="true" hidden="false" outlineLevel="0" max="1" min="1" style="160" width="4.29"/>
    <col collapsed="false" customWidth="true" hidden="false" outlineLevel="0" max="2" min="2" style="160" width="14.43"/>
    <col collapsed="false" customWidth="true" hidden="false" outlineLevel="0" max="3" min="3" style="161" width="38.29"/>
    <col collapsed="false" customWidth="true" hidden="false" outlineLevel="0" max="4" min="4" style="160" width="4.57"/>
    <col collapsed="false" customWidth="true" hidden="false" outlineLevel="0" max="5" min="5" style="160" width="10.58"/>
    <col collapsed="false" customWidth="true" hidden="false" outlineLevel="0" max="6" min="6" style="160" width="9.85"/>
    <col collapsed="false" customWidth="true" hidden="false" outlineLevel="0" max="7" min="7" style="160" width="12.71"/>
    <col collapsed="false" customWidth="true" hidden="false" outlineLevel="0" max="1025" min="8" style="160" width="9.13"/>
  </cols>
  <sheetData>
    <row r="1" customFormat="false" ht="15.75" hidden="false" customHeight="false" outlineLevel="0" collapsed="false">
      <c r="A1" s="162" t="s">
        <v>94</v>
      </c>
      <c r="B1" s="162"/>
      <c r="C1" s="162"/>
      <c r="D1" s="162"/>
      <c r="E1" s="162"/>
      <c r="F1" s="162"/>
      <c r="G1" s="162"/>
    </row>
    <row r="2" customFormat="false" ht="24.95" hidden="false" customHeight="true" outlineLevel="0" collapsed="false">
      <c r="A2" s="163" t="s">
        <v>95</v>
      </c>
      <c r="B2" s="164"/>
      <c r="C2" s="165"/>
      <c r="D2" s="165"/>
      <c r="E2" s="165"/>
      <c r="F2" s="165"/>
      <c r="G2" s="165"/>
    </row>
    <row r="3" customFormat="false" ht="24.95" hidden="true" customHeight="true" outlineLevel="0" collapsed="false">
      <c r="A3" s="163" t="s">
        <v>96</v>
      </c>
      <c r="B3" s="164"/>
      <c r="C3" s="165"/>
      <c r="D3" s="165"/>
      <c r="E3" s="165"/>
      <c r="F3" s="165"/>
      <c r="G3" s="165"/>
    </row>
    <row r="4" customFormat="false" ht="24.95" hidden="true" customHeight="true" outlineLevel="0" collapsed="false">
      <c r="A4" s="163" t="s">
        <v>97</v>
      </c>
      <c r="B4" s="164"/>
      <c r="C4" s="165"/>
      <c r="D4" s="165"/>
      <c r="E4" s="165"/>
      <c r="F4" s="165"/>
      <c r="G4" s="165"/>
    </row>
    <row r="5" customFormat="false" ht="12.75" hidden="true" customHeight="false" outlineLevel="0" collapsed="false">
      <c r="B5" s="166"/>
      <c r="C5" s="167"/>
      <c r="D5" s="168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94"/>
  <sheetViews>
    <sheetView showFormulas="false" showGridLines="true" showRowColHeaders="true" showZeros="true" rightToLeft="false" tabSelected="false" showOutlineSymbols="true" defaultGridColor="true" view="normal" topLeftCell="A69" colorId="64" zoomScale="100" zoomScaleNormal="100" zoomScalePageLayoutView="100" workbookViewId="0">
      <selection pane="topLeft" activeCell="C66" activeCellId="0" sqref="C66"/>
    </sheetView>
  </sheetViews>
  <sheetFormatPr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69" width="14.43"/>
    <col collapsed="false" customWidth="true" hidden="false" outlineLevel="0" max="3" min="3" style="169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3" min="8" style="0" width="11.52"/>
    <col collapsed="false" customWidth="true" hidden="false" outlineLevel="0" max="15" min="14" style="0" width="8.67"/>
    <col collapsed="false" customWidth="false" hidden="true" outlineLevel="0" max="21" min="16" style="0" width="11.52"/>
    <col collapsed="false" customWidth="true" hidden="false" outlineLevel="0" max="28" min="22" style="0" width="8.67"/>
    <col collapsed="false" customWidth="false" hidden="true" outlineLevel="0" max="39" min="29" style="0" width="11.52"/>
    <col collapsed="false" customWidth="true" hidden="false" outlineLevel="0" max="1025" min="40" style="0" width="8.67"/>
  </cols>
  <sheetData>
    <row r="1" customFormat="false" ht="15.75" hidden="false" customHeight="true" outlineLevel="0" collapsed="false">
      <c r="A1" s="170" t="s">
        <v>94</v>
      </c>
      <c r="B1" s="170"/>
      <c r="C1" s="170"/>
      <c r="D1" s="170"/>
      <c r="E1" s="170"/>
      <c r="F1" s="170"/>
      <c r="G1" s="170"/>
      <c r="AE1" s="0" t="s">
        <v>98</v>
      </c>
    </row>
    <row r="2" customFormat="false" ht="24.95" hidden="false" customHeight="true" outlineLevel="0" collapsed="false">
      <c r="A2" s="163" t="s">
        <v>99</v>
      </c>
      <c r="B2" s="164"/>
      <c r="C2" s="171" t="s">
        <v>5</v>
      </c>
      <c r="D2" s="171"/>
      <c r="E2" s="171"/>
      <c r="F2" s="171"/>
      <c r="G2" s="171"/>
      <c r="AE2" s="0" t="s">
        <v>100</v>
      </c>
    </row>
    <row r="3" customFormat="false" ht="24.95" hidden="false" customHeight="true" outlineLevel="0" collapsed="false">
      <c r="A3" s="163" t="s">
        <v>96</v>
      </c>
      <c r="B3" s="164"/>
      <c r="C3" s="171" t="s">
        <v>7</v>
      </c>
      <c r="D3" s="171"/>
      <c r="E3" s="171"/>
      <c r="F3" s="171"/>
      <c r="G3" s="171"/>
      <c r="AE3" s="0" t="s">
        <v>101</v>
      </c>
    </row>
    <row r="4" customFormat="false" ht="24.95" hidden="true" customHeight="true" outlineLevel="0" collapsed="false">
      <c r="A4" s="163" t="s">
        <v>97</v>
      </c>
      <c r="B4" s="164"/>
      <c r="C4" s="171"/>
      <c r="D4" s="171"/>
      <c r="E4" s="171"/>
      <c r="F4" s="171"/>
      <c r="G4" s="171"/>
      <c r="AE4" s="0" t="s">
        <v>102</v>
      </c>
    </row>
    <row r="5" customFormat="false" ht="12.75" hidden="true" customHeight="false" outlineLevel="0" collapsed="false">
      <c r="A5" s="172" t="s">
        <v>103</v>
      </c>
      <c r="B5" s="173"/>
      <c r="C5" s="174"/>
      <c r="D5" s="175"/>
      <c r="E5" s="175"/>
      <c r="F5" s="175"/>
      <c r="G5" s="176"/>
      <c r="AE5" s="0" t="s">
        <v>104</v>
      </c>
    </row>
    <row r="7" customFormat="false" ht="38.25" hidden="false" customHeight="false" outlineLevel="0" collapsed="false">
      <c r="A7" s="177" t="s">
        <v>105</v>
      </c>
      <c r="B7" s="178" t="s">
        <v>106</v>
      </c>
      <c r="C7" s="178" t="s">
        <v>107</v>
      </c>
      <c r="D7" s="177" t="s">
        <v>108</v>
      </c>
      <c r="E7" s="177" t="s">
        <v>109</v>
      </c>
      <c r="F7" s="179" t="s">
        <v>110</v>
      </c>
      <c r="G7" s="177" t="s">
        <v>23</v>
      </c>
      <c r="H7" s="180" t="s">
        <v>111</v>
      </c>
      <c r="I7" s="180" t="s">
        <v>112</v>
      </c>
      <c r="J7" s="180" t="s">
        <v>113</v>
      </c>
      <c r="K7" s="180" t="s">
        <v>114</v>
      </c>
      <c r="L7" s="180" t="s">
        <v>115</v>
      </c>
      <c r="M7" s="180" t="s">
        <v>116</v>
      </c>
      <c r="N7" s="180" t="s">
        <v>117</v>
      </c>
      <c r="O7" s="180" t="s">
        <v>118</v>
      </c>
      <c r="P7" s="180" t="s">
        <v>119</v>
      </c>
      <c r="Q7" s="180" t="s">
        <v>120</v>
      </c>
      <c r="R7" s="180" t="s">
        <v>121</v>
      </c>
      <c r="S7" s="180" t="s">
        <v>122</v>
      </c>
      <c r="T7" s="180" t="s">
        <v>123</v>
      </c>
      <c r="U7" s="180" t="s">
        <v>124</v>
      </c>
    </row>
    <row r="8" customFormat="false" ht="12.75" hidden="false" customHeight="false" outlineLevel="0" collapsed="false">
      <c r="A8" s="181" t="s">
        <v>125</v>
      </c>
      <c r="B8" s="182" t="s">
        <v>56</v>
      </c>
      <c r="C8" s="183" t="s">
        <v>57</v>
      </c>
      <c r="D8" s="184"/>
      <c r="E8" s="185"/>
      <c r="F8" s="186"/>
      <c r="G8" s="186" t="n">
        <f aca="false">SUMIF(AE9:AE13,"&lt;&gt;NOR",G9:G13)</f>
        <v>0</v>
      </c>
      <c r="H8" s="186"/>
      <c r="I8" s="186" t="n">
        <f aca="false">SUM(I9:I13)</f>
        <v>0</v>
      </c>
      <c r="J8" s="186"/>
      <c r="K8" s="186" t="n">
        <f aca="false">SUM(K9:K13)</f>
        <v>0</v>
      </c>
      <c r="L8" s="186"/>
      <c r="M8" s="186" t="n">
        <f aca="false">SUM(M9:M13)</f>
        <v>0</v>
      </c>
      <c r="N8" s="187"/>
      <c r="O8" s="187" t="n">
        <f aca="false">SUM(O9:O13)</f>
        <v>1.45129</v>
      </c>
      <c r="P8" s="187"/>
      <c r="Q8" s="187" t="n">
        <f aca="false">SUM(Q9:Q13)</f>
        <v>0</v>
      </c>
      <c r="R8" s="187"/>
      <c r="S8" s="187"/>
      <c r="T8" s="181"/>
      <c r="U8" s="187" t="n">
        <f aca="false">SUM(U9:U13)</f>
        <v>13.44</v>
      </c>
      <c r="AE8" s="0" t="s">
        <v>126</v>
      </c>
    </row>
    <row r="9" customFormat="false" ht="12.8" hidden="false" customHeight="false" outlineLevel="1" collapsed="false">
      <c r="A9" s="188" t="n">
        <v>1</v>
      </c>
      <c r="B9" s="188" t="s">
        <v>127</v>
      </c>
      <c r="C9" s="189" t="s">
        <v>128</v>
      </c>
      <c r="D9" s="190" t="s">
        <v>129</v>
      </c>
      <c r="E9" s="191" t="n">
        <v>2</v>
      </c>
      <c r="F9" s="192"/>
      <c r="G9" s="193" t="n">
        <f aca="false">ROUND(E9*F9,2)</f>
        <v>0</v>
      </c>
      <c r="H9" s="192"/>
      <c r="I9" s="193" t="n">
        <f aca="false">ROUND(E9*H9,2)</f>
        <v>0</v>
      </c>
      <c r="J9" s="192"/>
      <c r="K9" s="193" t="n">
        <f aca="false">ROUND(E9*J9,2)</f>
        <v>0</v>
      </c>
      <c r="L9" s="193" t="n">
        <v>21</v>
      </c>
      <c r="M9" s="193" t="n">
        <f aca="false">G9*(1+L9/100)</f>
        <v>0</v>
      </c>
      <c r="N9" s="194" t="n">
        <v>0.02094</v>
      </c>
      <c r="O9" s="194" t="n">
        <f aca="false">ROUND(E9*N9,5)</f>
        <v>0.04188</v>
      </c>
      <c r="P9" s="194" t="n">
        <v>0</v>
      </c>
      <c r="Q9" s="194" t="n">
        <f aca="false">ROUND(E9*P9,5)</f>
        <v>0</v>
      </c>
      <c r="R9" s="194"/>
      <c r="S9" s="194"/>
      <c r="T9" s="195" t="n">
        <v>0.3175</v>
      </c>
      <c r="U9" s="194" t="n">
        <f aca="false">ROUND(E9*T9,2)</f>
        <v>0.64</v>
      </c>
      <c r="V9" s="196"/>
      <c r="W9" s="196"/>
      <c r="X9" s="196"/>
      <c r="Y9" s="196"/>
      <c r="Z9" s="196"/>
      <c r="AA9" s="196"/>
      <c r="AB9" s="196"/>
      <c r="AC9" s="196"/>
      <c r="AD9" s="196"/>
      <c r="AE9" s="196" t="s">
        <v>130</v>
      </c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</row>
    <row r="10" customFormat="false" ht="12.75" hidden="false" customHeight="false" outlineLevel="1" collapsed="false">
      <c r="A10" s="188" t="n">
        <v>2</v>
      </c>
      <c r="B10" s="188" t="s">
        <v>131</v>
      </c>
      <c r="C10" s="189" t="s">
        <v>132</v>
      </c>
      <c r="D10" s="190" t="s">
        <v>133</v>
      </c>
      <c r="E10" s="191" t="n">
        <v>19.9</v>
      </c>
      <c r="F10" s="192"/>
      <c r="G10" s="193" t="n">
        <f aca="false">ROUND(E10*F10,2)</f>
        <v>0</v>
      </c>
      <c r="H10" s="192"/>
      <c r="I10" s="193" t="n">
        <f aca="false">ROUND(E10*H10,2)</f>
        <v>0</v>
      </c>
      <c r="J10" s="192"/>
      <c r="K10" s="193" t="n">
        <f aca="false">ROUND(E10*J10,2)</f>
        <v>0</v>
      </c>
      <c r="L10" s="193" t="n">
        <v>21</v>
      </c>
      <c r="M10" s="193" t="n">
        <f aca="false">G10*(1+L10/100)</f>
        <v>0</v>
      </c>
      <c r="N10" s="194" t="n">
        <v>0.03767</v>
      </c>
      <c r="O10" s="194" t="n">
        <f aca="false">ROUND(E10*N10,5)</f>
        <v>0.74963</v>
      </c>
      <c r="P10" s="194" t="n">
        <v>0</v>
      </c>
      <c r="Q10" s="194" t="n">
        <f aca="false">ROUND(E10*P10,5)</f>
        <v>0</v>
      </c>
      <c r="R10" s="194"/>
      <c r="S10" s="194"/>
      <c r="T10" s="195" t="n">
        <v>0.41</v>
      </c>
      <c r="U10" s="194" t="n">
        <f aca="false">ROUND(E10*T10,2)</f>
        <v>8.16</v>
      </c>
      <c r="V10" s="196"/>
      <c r="W10" s="196"/>
      <c r="X10" s="196"/>
      <c r="Y10" s="196"/>
      <c r="Z10" s="196"/>
      <c r="AA10" s="196"/>
      <c r="AB10" s="196"/>
      <c r="AC10" s="196"/>
      <c r="AD10" s="196"/>
      <c r="AE10" s="196" t="s">
        <v>130</v>
      </c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</row>
    <row r="11" customFormat="false" ht="22.5" hidden="false" customHeight="false" outlineLevel="1" collapsed="false">
      <c r="A11" s="188" t="n">
        <v>3</v>
      </c>
      <c r="B11" s="188" t="s">
        <v>134</v>
      </c>
      <c r="C11" s="189" t="s">
        <v>135</v>
      </c>
      <c r="D11" s="190" t="s">
        <v>129</v>
      </c>
      <c r="E11" s="191" t="n">
        <v>2</v>
      </c>
      <c r="F11" s="192"/>
      <c r="G11" s="193" t="n">
        <f aca="false">ROUND(E11*F11,2)</f>
        <v>0</v>
      </c>
      <c r="H11" s="192"/>
      <c r="I11" s="193" t="n">
        <f aca="false">ROUND(E11*H11,2)</f>
        <v>0</v>
      </c>
      <c r="J11" s="192"/>
      <c r="K11" s="193" t="n">
        <f aca="false">ROUND(E11*J11,2)</f>
        <v>0</v>
      </c>
      <c r="L11" s="193" t="n">
        <v>21</v>
      </c>
      <c r="M11" s="193" t="n">
        <f aca="false">G11*(1+L11/100)</f>
        <v>0</v>
      </c>
      <c r="N11" s="194" t="n">
        <v>0.1344</v>
      </c>
      <c r="O11" s="194" t="n">
        <f aca="false">ROUND(E11*N11,5)</f>
        <v>0.2688</v>
      </c>
      <c r="P11" s="194" t="n">
        <v>0</v>
      </c>
      <c r="Q11" s="194" t="n">
        <f aca="false">ROUND(E11*P11,5)</f>
        <v>0</v>
      </c>
      <c r="R11" s="194"/>
      <c r="S11" s="194"/>
      <c r="T11" s="195" t="n">
        <v>0.551</v>
      </c>
      <c r="U11" s="194" t="n">
        <f aca="false">ROUND(E11*T11,2)</f>
        <v>1.1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 t="s">
        <v>130</v>
      </c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</row>
    <row r="12" customFormat="false" ht="19.4" hidden="false" customHeight="false" outlineLevel="1" collapsed="false">
      <c r="A12" s="188" t="n">
        <v>4</v>
      </c>
      <c r="B12" s="188" t="s">
        <v>136</v>
      </c>
      <c r="C12" s="189" t="s">
        <v>137</v>
      </c>
      <c r="D12" s="190" t="s">
        <v>133</v>
      </c>
      <c r="E12" s="191" t="n">
        <v>5.97</v>
      </c>
      <c r="F12" s="192"/>
      <c r="G12" s="193" t="n">
        <f aca="false">ROUND(E12*F12,2)</f>
        <v>0</v>
      </c>
      <c r="H12" s="192"/>
      <c r="I12" s="193" t="n">
        <f aca="false">ROUND(E12*H12,2)</f>
        <v>0</v>
      </c>
      <c r="J12" s="192"/>
      <c r="K12" s="193" t="n">
        <f aca="false">ROUND(E12*J12,2)</f>
        <v>0</v>
      </c>
      <c r="L12" s="193" t="n">
        <v>21</v>
      </c>
      <c r="M12" s="193" t="n">
        <f aca="false">G12*(1+L12/100)</f>
        <v>0</v>
      </c>
      <c r="N12" s="194" t="n">
        <v>0.06549</v>
      </c>
      <c r="O12" s="194" t="n">
        <f aca="false">ROUND(E12*N12,5)</f>
        <v>0.39098</v>
      </c>
      <c r="P12" s="194" t="n">
        <v>0</v>
      </c>
      <c r="Q12" s="194" t="n">
        <f aca="false">ROUND(E12*P12,5)</f>
        <v>0</v>
      </c>
      <c r="R12" s="194"/>
      <c r="S12" s="194"/>
      <c r="T12" s="195" t="n">
        <v>0.484</v>
      </c>
      <c r="U12" s="194" t="n">
        <f aca="false">ROUND(E12*T12,2)</f>
        <v>2.89</v>
      </c>
      <c r="V12" s="196"/>
      <c r="W12" s="196"/>
      <c r="X12" s="196"/>
      <c r="Y12" s="196"/>
      <c r="Z12" s="196"/>
      <c r="AA12" s="196"/>
      <c r="AB12" s="196"/>
      <c r="AC12" s="196"/>
      <c r="AD12" s="196"/>
      <c r="AE12" s="196" t="s">
        <v>130</v>
      </c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</row>
    <row r="13" customFormat="false" ht="12.75" hidden="false" customHeight="false" outlineLevel="1" collapsed="false">
      <c r="A13" s="188" t="n">
        <v>5</v>
      </c>
      <c r="B13" s="188" t="s">
        <v>138</v>
      </c>
      <c r="C13" s="189" t="s">
        <v>139</v>
      </c>
      <c r="D13" s="190" t="s">
        <v>140</v>
      </c>
      <c r="E13" s="191" t="n">
        <v>5.2</v>
      </c>
      <c r="F13" s="192"/>
      <c r="G13" s="193" t="n">
        <f aca="false">ROUND(E13*F13,2)</f>
        <v>0</v>
      </c>
      <c r="H13" s="192"/>
      <c r="I13" s="193" t="n">
        <f aca="false">ROUND(E13*H13,2)</f>
        <v>0</v>
      </c>
      <c r="J13" s="192"/>
      <c r="K13" s="193" t="n">
        <f aca="false">ROUND(E13*J13,2)</f>
        <v>0</v>
      </c>
      <c r="L13" s="193" t="n">
        <v>21</v>
      </c>
      <c r="M13" s="193" t="n">
        <f aca="false">G13*(1+L13/100)</f>
        <v>0</v>
      </c>
      <c r="N13" s="194" t="n">
        <v>0</v>
      </c>
      <c r="O13" s="194" t="n">
        <f aca="false">ROUND(E13*N13,5)</f>
        <v>0</v>
      </c>
      <c r="P13" s="194" t="n">
        <v>0</v>
      </c>
      <c r="Q13" s="194" t="n">
        <f aca="false">ROUND(E13*P13,5)</f>
        <v>0</v>
      </c>
      <c r="R13" s="194"/>
      <c r="S13" s="194"/>
      <c r="T13" s="195" t="n">
        <v>0.125</v>
      </c>
      <c r="U13" s="194" t="n">
        <f aca="false">ROUND(E13*T13,2)</f>
        <v>0.65</v>
      </c>
      <c r="V13" s="196"/>
      <c r="W13" s="196"/>
      <c r="X13" s="196"/>
      <c r="Y13" s="196"/>
      <c r="Z13" s="196"/>
      <c r="AA13" s="196"/>
      <c r="AB13" s="196"/>
      <c r="AC13" s="196"/>
      <c r="AD13" s="196"/>
      <c r="AE13" s="196" t="s">
        <v>130</v>
      </c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</row>
    <row r="14" customFormat="false" ht="12.75" hidden="false" customHeight="false" outlineLevel="0" collapsed="false">
      <c r="A14" s="197" t="s">
        <v>125</v>
      </c>
      <c r="B14" s="197" t="s">
        <v>58</v>
      </c>
      <c r="C14" s="198" t="s">
        <v>59</v>
      </c>
      <c r="D14" s="199"/>
      <c r="E14" s="200"/>
      <c r="F14" s="201"/>
      <c r="G14" s="201" t="n">
        <f aca="false">SUMIF(AE15:AE18,"&lt;&gt;NOR",G15:G18)</f>
        <v>0</v>
      </c>
      <c r="H14" s="201"/>
      <c r="I14" s="201" t="n">
        <f aca="false">SUM(I15:I18)</f>
        <v>0</v>
      </c>
      <c r="J14" s="201"/>
      <c r="K14" s="201" t="n">
        <f aca="false">SUM(K15:K18)</f>
        <v>0</v>
      </c>
      <c r="L14" s="201"/>
      <c r="M14" s="201" t="n">
        <f aca="false">SUM(M15:M18)</f>
        <v>0</v>
      </c>
      <c r="N14" s="202"/>
      <c r="O14" s="202" t="n">
        <f aca="false">SUM(O15:O18)</f>
        <v>0.52984</v>
      </c>
      <c r="P14" s="202"/>
      <c r="Q14" s="202" t="n">
        <f aca="false">SUM(Q15:Q18)</f>
        <v>0</v>
      </c>
      <c r="R14" s="202"/>
      <c r="S14" s="202"/>
      <c r="T14" s="203"/>
      <c r="U14" s="202" t="n">
        <f aca="false">SUM(U15:U18)</f>
        <v>13.62</v>
      </c>
      <c r="AE14" s="0" t="s">
        <v>126</v>
      </c>
    </row>
    <row r="15" customFormat="false" ht="19.4" hidden="false" customHeight="false" outlineLevel="1" collapsed="false">
      <c r="A15" s="188" t="n">
        <v>6</v>
      </c>
      <c r="B15" s="188" t="s">
        <v>141</v>
      </c>
      <c r="C15" s="189" t="s">
        <v>142</v>
      </c>
      <c r="D15" s="190" t="s">
        <v>133</v>
      </c>
      <c r="E15" s="191" t="n">
        <v>11.94</v>
      </c>
      <c r="F15" s="192"/>
      <c r="G15" s="193" t="n">
        <f aca="false">ROUND(E15*F15,2)</f>
        <v>0</v>
      </c>
      <c r="H15" s="192"/>
      <c r="I15" s="193" t="n">
        <f aca="false">ROUND(E15*H15,2)</f>
        <v>0</v>
      </c>
      <c r="J15" s="192"/>
      <c r="K15" s="193" t="n">
        <f aca="false">ROUND(E15*J15,2)</f>
        <v>0</v>
      </c>
      <c r="L15" s="193" t="n">
        <v>21</v>
      </c>
      <c r="M15" s="193" t="n">
        <f aca="false">G15*(1+L15/100)</f>
        <v>0</v>
      </c>
      <c r="N15" s="194" t="n">
        <v>0.00367</v>
      </c>
      <c r="O15" s="194" t="n">
        <f aca="false">ROUND(E15*N15,5)</f>
        <v>0.04382</v>
      </c>
      <c r="P15" s="194" t="n">
        <v>0</v>
      </c>
      <c r="Q15" s="194" t="n">
        <f aca="false">ROUND(E15*P15,5)</f>
        <v>0</v>
      </c>
      <c r="R15" s="194"/>
      <c r="S15" s="194"/>
      <c r="T15" s="195" t="n">
        <v>0.362</v>
      </c>
      <c r="U15" s="194" t="n">
        <f aca="false">ROUND(E15*T15,2)</f>
        <v>4.32</v>
      </c>
      <c r="V15" s="196"/>
      <c r="W15" s="196"/>
      <c r="X15" s="196"/>
      <c r="Y15" s="196"/>
      <c r="Z15" s="196"/>
      <c r="AA15" s="196"/>
      <c r="AB15" s="196"/>
      <c r="AC15" s="196"/>
      <c r="AD15" s="196"/>
      <c r="AE15" s="196" t="s">
        <v>130</v>
      </c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</row>
    <row r="16" customFormat="false" ht="22.5" hidden="false" customHeight="false" outlineLevel="1" collapsed="false">
      <c r="A16" s="188" t="n">
        <v>7</v>
      </c>
      <c r="B16" s="188" t="s">
        <v>143</v>
      </c>
      <c r="C16" s="189" t="s">
        <v>144</v>
      </c>
      <c r="D16" s="190" t="s">
        <v>140</v>
      </c>
      <c r="E16" s="191" t="n">
        <v>4.8</v>
      </c>
      <c r="F16" s="192"/>
      <c r="G16" s="193" t="n">
        <f aca="false">ROUND(E16*F16,2)</f>
        <v>0</v>
      </c>
      <c r="H16" s="192"/>
      <c r="I16" s="193" t="n">
        <f aca="false">ROUND(E16*H16,2)</f>
        <v>0</v>
      </c>
      <c r="J16" s="192"/>
      <c r="K16" s="193" t="n">
        <f aca="false">ROUND(E16*J16,2)</f>
        <v>0</v>
      </c>
      <c r="L16" s="193" t="n">
        <v>21</v>
      </c>
      <c r="M16" s="193" t="n">
        <f aca="false">G16*(1+L16/100)</f>
        <v>0</v>
      </c>
      <c r="N16" s="194" t="n">
        <v>0.00238</v>
      </c>
      <c r="O16" s="194" t="n">
        <f aca="false">ROUND(E16*N16,5)</f>
        <v>0.01142</v>
      </c>
      <c r="P16" s="194" t="n">
        <v>0</v>
      </c>
      <c r="Q16" s="194" t="n">
        <f aca="false">ROUND(E16*P16,5)</f>
        <v>0</v>
      </c>
      <c r="R16" s="194"/>
      <c r="S16" s="194"/>
      <c r="T16" s="195" t="n">
        <v>0.18233</v>
      </c>
      <c r="U16" s="194" t="n">
        <f aca="false">ROUND(E16*T16,2)</f>
        <v>0.88</v>
      </c>
      <c r="V16" s="196"/>
      <c r="W16" s="196"/>
      <c r="X16" s="196"/>
      <c r="Y16" s="196"/>
      <c r="Z16" s="196"/>
      <c r="AA16" s="196"/>
      <c r="AB16" s="196"/>
      <c r="AC16" s="196"/>
      <c r="AD16" s="196"/>
      <c r="AE16" s="196" t="s">
        <v>130</v>
      </c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</row>
    <row r="17" customFormat="false" ht="22.5" hidden="false" customHeight="false" outlineLevel="1" collapsed="false">
      <c r="A17" s="188" t="n">
        <v>8</v>
      </c>
      <c r="B17" s="188" t="s">
        <v>145</v>
      </c>
      <c r="C17" s="189" t="s">
        <v>146</v>
      </c>
      <c r="D17" s="190" t="s">
        <v>140</v>
      </c>
      <c r="E17" s="191" t="n">
        <v>27</v>
      </c>
      <c r="F17" s="192"/>
      <c r="G17" s="193" t="n">
        <f aca="false">ROUND(E17*F17,2)</f>
        <v>0</v>
      </c>
      <c r="H17" s="192"/>
      <c r="I17" s="193" t="n">
        <f aca="false">ROUND(E17*H17,2)</f>
        <v>0</v>
      </c>
      <c r="J17" s="192"/>
      <c r="K17" s="193" t="n">
        <f aca="false">ROUND(E17*J17,2)</f>
        <v>0</v>
      </c>
      <c r="L17" s="193" t="n">
        <v>21</v>
      </c>
      <c r="M17" s="193" t="n">
        <f aca="false">G17*(1+L17/100)</f>
        <v>0</v>
      </c>
      <c r="N17" s="194" t="n">
        <v>0.01733</v>
      </c>
      <c r="O17" s="194" t="n">
        <f aca="false">ROUND(E17*N17,5)</f>
        <v>0.46791</v>
      </c>
      <c r="P17" s="194" t="n">
        <v>0</v>
      </c>
      <c r="Q17" s="194" t="n">
        <f aca="false">ROUND(E17*P17,5)</f>
        <v>0</v>
      </c>
      <c r="R17" s="194"/>
      <c r="S17" s="194"/>
      <c r="T17" s="195" t="n">
        <v>0.253</v>
      </c>
      <c r="U17" s="194" t="n">
        <f aca="false">ROUND(E17*T17,2)</f>
        <v>6.83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 t="s">
        <v>130</v>
      </c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</row>
    <row r="18" customFormat="false" ht="12.75" hidden="false" customHeight="false" outlineLevel="1" collapsed="false">
      <c r="A18" s="188" t="n">
        <v>9</v>
      </c>
      <c r="B18" s="188" t="s">
        <v>147</v>
      </c>
      <c r="C18" s="189" t="s">
        <v>148</v>
      </c>
      <c r="D18" s="190" t="s">
        <v>133</v>
      </c>
      <c r="E18" s="191" t="n">
        <v>31.84</v>
      </c>
      <c r="F18" s="192"/>
      <c r="G18" s="193" t="n">
        <f aca="false">ROUND(E18*F18,2)</f>
        <v>0</v>
      </c>
      <c r="H18" s="192"/>
      <c r="I18" s="193" t="n">
        <f aca="false">ROUND(E18*H18,2)</f>
        <v>0</v>
      </c>
      <c r="J18" s="192"/>
      <c r="K18" s="193" t="n">
        <f aca="false">ROUND(E18*J18,2)</f>
        <v>0</v>
      </c>
      <c r="L18" s="193" t="n">
        <v>21</v>
      </c>
      <c r="M18" s="193" t="n">
        <f aca="false">G18*(1+L18/100)</f>
        <v>0</v>
      </c>
      <c r="N18" s="194" t="n">
        <v>0.00021</v>
      </c>
      <c r="O18" s="194" t="n">
        <f aca="false">ROUND(E18*N18,5)</f>
        <v>0.00669</v>
      </c>
      <c r="P18" s="194" t="n">
        <v>0</v>
      </c>
      <c r="Q18" s="194" t="n">
        <f aca="false">ROUND(E18*P18,5)</f>
        <v>0</v>
      </c>
      <c r="R18" s="194"/>
      <c r="S18" s="194"/>
      <c r="T18" s="195" t="n">
        <v>0.05</v>
      </c>
      <c r="U18" s="194" t="n">
        <f aca="false">ROUND(E18*T18,2)</f>
        <v>1.59</v>
      </c>
      <c r="V18" s="196"/>
      <c r="W18" s="196"/>
      <c r="X18" s="196"/>
      <c r="Y18" s="196"/>
      <c r="Z18" s="196"/>
      <c r="AA18" s="196"/>
      <c r="AB18" s="196"/>
      <c r="AC18" s="196"/>
      <c r="AD18" s="196"/>
      <c r="AE18" s="196" t="s">
        <v>130</v>
      </c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</row>
    <row r="19" customFormat="false" ht="12.75" hidden="false" customHeight="false" outlineLevel="0" collapsed="false">
      <c r="A19" s="197" t="s">
        <v>125</v>
      </c>
      <c r="B19" s="197" t="s">
        <v>60</v>
      </c>
      <c r="C19" s="198" t="s">
        <v>61</v>
      </c>
      <c r="D19" s="199"/>
      <c r="E19" s="200"/>
      <c r="F19" s="201"/>
      <c r="G19" s="201" t="n">
        <f aca="false">SUMIF(AE20:AE21,"&lt;&gt;NOR",G20:G21)</f>
        <v>0</v>
      </c>
      <c r="H19" s="201"/>
      <c r="I19" s="201" t="n">
        <f aca="false">SUM(I20:I21)</f>
        <v>0</v>
      </c>
      <c r="J19" s="201"/>
      <c r="K19" s="201" t="n">
        <f aca="false">SUM(K20:K21)</f>
        <v>0</v>
      </c>
      <c r="L19" s="201"/>
      <c r="M19" s="201" t="n">
        <f aca="false">SUM(M20:M21)</f>
        <v>0</v>
      </c>
      <c r="N19" s="202"/>
      <c r="O19" s="202" t="n">
        <f aca="false">SUM(O20:O21)</f>
        <v>1.63058</v>
      </c>
      <c r="P19" s="202"/>
      <c r="Q19" s="202" t="n">
        <f aca="false">SUM(Q20:Q21)</f>
        <v>0</v>
      </c>
      <c r="R19" s="202"/>
      <c r="S19" s="202"/>
      <c r="T19" s="203"/>
      <c r="U19" s="202" t="n">
        <f aca="false">SUM(U20:U21)</f>
        <v>9.77</v>
      </c>
      <c r="AE19" s="0" t="s">
        <v>126</v>
      </c>
    </row>
    <row r="20" customFormat="false" ht="19.4" hidden="false" customHeight="false" outlineLevel="1" collapsed="false">
      <c r="A20" s="188" t="n">
        <v>10</v>
      </c>
      <c r="B20" s="188" t="s">
        <v>149</v>
      </c>
      <c r="C20" s="189" t="s">
        <v>150</v>
      </c>
      <c r="D20" s="190" t="s">
        <v>133</v>
      </c>
      <c r="E20" s="191" t="n">
        <v>20.57</v>
      </c>
      <c r="F20" s="192"/>
      <c r="G20" s="193" t="n">
        <f aca="false">ROUND(E20*F20,2)</f>
        <v>0</v>
      </c>
      <c r="H20" s="192"/>
      <c r="I20" s="193" t="n">
        <f aca="false">ROUND(E20*H20,2)</f>
        <v>0</v>
      </c>
      <c r="J20" s="192"/>
      <c r="K20" s="193" t="n">
        <f aca="false">ROUND(E20*J20,2)</f>
        <v>0</v>
      </c>
      <c r="L20" s="193" t="n">
        <v>21</v>
      </c>
      <c r="M20" s="193" t="n">
        <f aca="false">G20*(1+L20/100)</f>
        <v>0</v>
      </c>
      <c r="N20" s="194" t="n">
        <v>0.07786</v>
      </c>
      <c r="O20" s="194" t="n">
        <f aca="false">ROUND(E20*N20,5)</f>
        <v>1.60158</v>
      </c>
      <c r="P20" s="194" t="n">
        <v>0</v>
      </c>
      <c r="Q20" s="194" t="n">
        <f aca="false">ROUND(E20*P20,5)</f>
        <v>0</v>
      </c>
      <c r="R20" s="194"/>
      <c r="S20" s="194"/>
      <c r="T20" s="195" t="n">
        <v>0.475</v>
      </c>
      <c r="U20" s="194" t="n">
        <f aca="false">ROUND(E20*T20,2)</f>
        <v>9.77</v>
      </c>
      <c r="V20" s="196"/>
      <c r="W20" s="196"/>
      <c r="X20" s="196"/>
      <c r="Y20" s="196"/>
      <c r="Z20" s="196"/>
      <c r="AA20" s="196"/>
      <c r="AB20" s="196"/>
      <c r="AC20" s="196"/>
      <c r="AD20" s="196"/>
      <c r="AE20" s="196" t="s">
        <v>130</v>
      </c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</row>
    <row r="21" customFormat="false" ht="12.75" hidden="false" customHeight="false" outlineLevel="1" collapsed="false">
      <c r="A21" s="188" t="n">
        <v>11</v>
      </c>
      <c r="B21" s="188" t="s">
        <v>151</v>
      </c>
      <c r="C21" s="189" t="s">
        <v>152</v>
      </c>
      <c r="D21" s="190" t="s">
        <v>129</v>
      </c>
      <c r="E21" s="191" t="n">
        <v>2</v>
      </c>
      <c r="F21" s="192"/>
      <c r="G21" s="193" t="n">
        <f aca="false">ROUND(E21*F21,2)</f>
        <v>0</v>
      </c>
      <c r="H21" s="192"/>
      <c r="I21" s="193" t="n">
        <f aca="false">ROUND(E21*H21,2)</f>
        <v>0</v>
      </c>
      <c r="J21" s="192"/>
      <c r="K21" s="193" t="n">
        <f aca="false">ROUND(E21*J21,2)</f>
        <v>0</v>
      </c>
      <c r="L21" s="193" t="n">
        <v>21</v>
      </c>
      <c r="M21" s="193" t="n">
        <f aca="false">G21*(1+L21/100)</f>
        <v>0</v>
      </c>
      <c r="N21" s="194" t="n">
        <v>0.0145</v>
      </c>
      <c r="O21" s="194" t="n">
        <f aca="false">ROUND(E21*N21,5)</f>
        <v>0.029</v>
      </c>
      <c r="P21" s="194" t="n">
        <v>0</v>
      </c>
      <c r="Q21" s="194" t="n">
        <f aca="false">ROUND(E21*P21,5)</f>
        <v>0</v>
      </c>
      <c r="R21" s="194"/>
      <c r="S21" s="194"/>
      <c r="T21" s="195" t="n">
        <v>0</v>
      </c>
      <c r="U21" s="194" t="n">
        <f aca="false">ROUND(E21*T21,2)</f>
        <v>0</v>
      </c>
      <c r="V21" s="196"/>
      <c r="W21" s="196"/>
      <c r="X21" s="196"/>
      <c r="Y21" s="196"/>
      <c r="Z21" s="196"/>
      <c r="AA21" s="196"/>
      <c r="AB21" s="196"/>
      <c r="AC21" s="196"/>
      <c r="AD21" s="196"/>
      <c r="AE21" s="196" t="s">
        <v>153</v>
      </c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</row>
    <row r="22" customFormat="false" ht="12.75" hidden="false" customHeight="false" outlineLevel="0" collapsed="false">
      <c r="A22" s="197" t="s">
        <v>125</v>
      </c>
      <c r="B22" s="197" t="s">
        <v>62</v>
      </c>
      <c r="C22" s="198" t="s">
        <v>63</v>
      </c>
      <c r="D22" s="199"/>
      <c r="E22" s="200"/>
      <c r="F22" s="201"/>
      <c r="G22" s="201" t="n">
        <f aca="false">SUMIF(AE23:AE23,"&lt;&gt;NOR",G23:G23)</f>
        <v>0</v>
      </c>
      <c r="H22" s="201"/>
      <c r="I22" s="201" t="n">
        <f aca="false">SUM(I23:I23)</f>
        <v>0</v>
      </c>
      <c r="J22" s="201"/>
      <c r="K22" s="201" t="n">
        <f aca="false">SUM(K23:K23)</f>
        <v>0</v>
      </c>
      <c r="L22" s="201"/>
      <c r="M22" s="201" t="n">
        <f aca="false">SUM(M23:M23)</f>
        <v>0</v>
      </c>
      <c r="N22" s="202"/>
      <c r="O22" s="202" t="n">
        <f aca="false">SUM(O23:O23)</f>
        <v>0.13118</v>
      </c>
      <c r="P22" s="202"/>
      <c r="Q22" s="202" t="n">
        <f aca="false">SUM(Q23:Q23)</f>
        <v>0</v>
      </c>
      <c r="R22" s="202"/>
      <c r="S22" s="202"/>
      <c r="T22" s="203"/>
      <c r="U22" s="202" t="n">
        <f aca="false">SUM(U23:U23)</f>
        <v>4.19</v>
      </c>
      <c r="AE22" s="0" t="s">
        <v>126</v>
      </c>
    </row>
    <row r="23" customFormat="false" ht="22.5" hidden="false" customHeight="false" outlineLevel="1" collapsed="false">
      <c r="A23" s="188" t="n">
        <v>12</v>
      </c>
      <c r="B23" s="188" t="s">
        <v>154</v>
      </c>
      <c r="C23" s="189" t="s">
        <v>155</v>
      </c>
      <c r="D23" s="190" t="s">
        <v>129</v>
      </c>
      <c r="E23" s="191" t="n">
        <v>2</v>
      </c>
      <c r="F23" s="192"/>
      <c r="G23" s="193" t="n">
        <f aca="false">ROUND(E23*F23,2)</f>
        <v>0</v>
      </c>
      <c r="H23" s="192"/>
      <c r="I23" s="193" t="n">
        <f aca="false">ROUND(E23*H23,2)</f>
        <v>0</v>
      </c>
      <c r="J23" s="192"/>
      <c r="K23" s="193" t="n">
        <f aca="false">ROUND(E23*J23,2)</f>
        <v>0</v>
      </c>
      <c r="L23" s="193" t="n">
        <v>21</v>
      </c>
      <c r="M23" s="193" t="n">
        <f aca="false">G23*(1+L23/100)</f>
        <v>0</v>
      </c>
      <c r="N23" s="194" t="n">
        <v>0.06559</v>
      </c>
      <c r="O23" s="194" t="n">
        <f aca="false">ROUND(E23*N23,5)</f>
        <v>0.13118</v>
      </c>
      <c r="P23" s="194" t="n">
        <v>0</v>
      </c>
      <c r="Q23" s="194" t="n">
        <f aca="false">ROUND(E23*P23,5)</f>
        <v>0</v>
      </c>
      <c r="R23" s="194"/>
      <c r="S23" s="194"/>
      <c r="T23" s="195" t="n">
        <v>2.097</v>
      </c>
      <c r="U23" s="194" t="n">
        <f aca="false">ROUND(E23*T23,2)</f>
        <v>4.19</v>
      </c>
      <c r="V23" s="196"/>
      <c r="W23" s="196"/>
      <c r="X23" s="196"/>
      <c r="Y23" s="196"/>
      <c r="Z23" s="196"/>
      <c r="AA23" s="196"/>
      <c r="AB23" s="196"/>
      <c r="AC23" s="196"/>
      <c r="AD23" s="196"/>
      <c r="AE23" s="196" t="s">
        <v>130</v>
      </c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</row>
    <row r="24" customFormat="false" ht="12.75" hidden="false" customHeight="false" outlineLevel="0" collapsed="false">
      <c r="A24" s="197" t="s">
        <v>125</v>
      </c>
      <c r="B24" s="197" t="s">
        <v>64</v>
      </c>
      <c r="C24" s="198" t="s">
        <v>65</v>
      </c>
      <c r="D24" s="199"/>
      <c r="E24" s="200"/>
      <c r="F24" s="201"/>
      <c r="G24" s="201" t="n">
        <f aca="false">SUMIF(AE25:AE25,"&lt;&gt;NOR",G25:G25)</f>
        <v>0</v>
      </c>
      <c r="H24" s="201"/>
      <c r="I24" s="201" t="n">
        <f aca="false">SUM(I25:I25)</f>
        <v>0</v>
      </c>
      <c r="J24" s="201"/>
      <c r="K24" s="201" t="n">
        <f aca="false">SUM(K25:K25)</f>
        <v>0</v>
      </c>
      <c r="L24" s="201"/>
      <c r="M24" s="201" t="n">
        <f aca="false">SUM(M25:M25)</f>
        <v>0</v>
      </c>
      <c r="N24" s="202"/>
      <c r="O24" s="202" t="n">
        <f aca="false">SUM(O25:O25)</f>
        <v>0</v>
      </c>
      <c r="P24" s="202"/>
      <c r="Q24" s="202" t="n">
        <f aca="false">SUM(Q25:Q25)</f>
        <v>0</v>
      </c>
      <c r="R24" s="202"/>
      <c r="S24" s="202"/>
      <c r="T24" s="203"/>
      <c r="U24" s="202" t="n">
        <f aca="false">SUM(U25:U25)</f>
        <v>10</v>
      </c>
      <c r="AE24" s="0" t="s">
        <v>126</v>
      </c>
    </row>
    <row r="25" customFormat="false" ht="12.75" hidden="false" customHeight="false" outlineLevel="1" collapsed="false">
      <c r="A25" s="188" t="n">
        <v>13</v>
      </c>
      <c r="B25" s="188" t="s">
        <v>156</v>
      </c>
      <c r="C25" s="189" t="s">
        <v>157</v>
      </c>
      <c r="D25" s="190" t="s">
        <v>158</v>
      </c>
      <c r="E25" s="191" t="n">
        <v>10</v>
      </c>
      <c r="F25" s="192"/>
      <c r="G25" s="193" t="n">
        <f aca="false">ROUND(E25*F25,2)</f>
        <v>0</v>
      </c>
      <c r="H25" s="192"/>
      <c r="I25" s="193" t="n">
        <f aca="false">ROUND(E25*H25,2)</f>
        <v>0</v>
      </c>
      <c r="J25" s="192"/>
      <c r="K25" s="193" t="n">
        <f aca="false">ROUND(E25*J25,2)</f>
        <v>0</v>
      </c>
      <c r="L25" s="193" t="n">
        <v>21</v>
      </c>
      <c r="M25" s="193" t="n">
        <f aca="false">G25*(1+L25/100)</f>
        <v>0</v>
      </c>
      <c r="N25" s="194" t="n">
        <v>0</v>
      </c>
      <c r="O25" s="194" t="n">
        <f aca="false">ROUND(E25*N25,5)</f>
        <v>0</v>
      </c>
      <c r="P25" s="194" t="n">
        <v>0</v>
      </c>
      <c r="Q25" s="194" t="n">
        <f aca="false">ROUND(E25*P25,5)</f>
        <v>0</v>
      </c>
      <c r="R25" s="194"/>
      <c r="S25" s="194"/>
      <c r="T25" s="195" t="n">
        <v>1</v>
      </c>
      <c r="U25" s="194" t="n">
        <f aca="false">ROUND(E25*T25,2)</f>
        <v>10</v>
      </c>
      <c r="V25" s="196"/>
      <c r="W25" s="196"/>
      <c r="X25" s="196"/>
      <c r="Y25" s="196"/>
      <c r="Z25" s="196"/>
      <c r="AA25" s="196"/>
      <c r="AB25" s="196"/>
      <c r="AC25" s="196"/>
      <c r="AD25" s="196"/>
      <c r="AE25" s="196" t="s">
        <v>130</v>
      </c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</row>
    <row r="26" customFormat="false" ht="12.75" hidden="false" customHeight="false" outlineLevel="0" collapsed="false">
      <c r="A26" s="197" t="s">
        <v>125</v>
      </c>
      <c r="B26" s="197" t="s">
        <v>66</v>
      </c>
      <c r="C26" s="198" t="s">
        <v>67</v>
      </c>
      <c r="D26" s="199"/>
      <c r="E26" s="200"/>
      <c r="F26" s="201"/>
      <c r="G26" s="201" t="n">
        <f aca="false">SUMIF(AE27:AE27,"&lt;&gt;NOR",G27:G27)</f>
        <v>0</v>
      </c>
      <c r="H26" s="201"/>
      <c r="I26" s="201" t="n">
        <f aca="false">SUM(I27:I27)</f>
        <v>0</v>
      </c>
      <c r="J26" s="201"/>
      <c r="K26" s="201" t="n">
        <f aca="false">SUM(K27:K27)</f>
        <v>0</v>
      </c>
      <c r="L26" s="201"/>
      <c r="M26" s="201" t="n">
        <f aca="false">SUM(M27:M27)</f>
        <v>0</v>
      </c>
      <c r="N26" s="202"/>
      <c r="O26" s="202" t="n">
        <f aca="false">SUM(O27:O27)</f>
        <v>0.0018</v>
      </c>
      <c r="P26" s="202"/>
      <c r="Q26" s="202" t="n">
        <f aca="false">SUM(Q27:Q27)</f>
        <v>0</v>
      </c>
      <c r="R26" s="202"/>
      <c r="S26" s="202"/>
      <c r="T26" s="203"/>
      <c r="U26" s="202" t="n">
        <f aca="false">SUM(U27:U27)</f>
        <v>13.86</v>
      </c>
      <c r="AE26" s="0" t="s">
        <v>126</v>
      </c>
    </row>
    <row r="27" customFormat="false" ht="12.75" hidden="false" customHeight="false" outlineLevel="1" collapsed="false">
      <c r="A27" s="188" t="n">
        <v>14</v>
      </c>
      <c r="B27" s="188" t="s">
        <v>159</v>
      </c>
      <c r="C27" s="189" t="s">
        <v>160</v>
      </c>
      <c r="D27" s="190" t="s">
        <v>133</v>
      </c>
      <c r="E27" s="191" t="n">
        <v>45</v>
      </c>
      <c r="F27" s="192"/>
      <c r="G27" s="193" t="n">
        <f aca="false">ROUND(E27*F27,2)</f>
        <v>0</v>
      </c>
      <c r="H27" s="192"/>
      <c r="I27" s="193" t="n">
        <f aca="false">ROUND(E27*H27,2)</f>
        <v>0</v>
      </c>
      <c r="J27" s="192"/>
      <c r="K27" s="193" t="n">
        <f aca="false">ROUND(E27*J27,2)</f>
        <v>0</v>
      </c>
      <c r="L27" s="193" t="n">
        <v>21</v>
      </c>
      <c r="M27" s="193" t="n">
        <f aca="false">G27*(1+L27/100)</f>
        <v>0</v>
      </c>
      <c r="N27" s="194" t="n">
        <v>4E-005</v>
      </c>
      <c r="O27" s="194" t="n">
        <f aca="false">ROUND(E27*N27,5)</f>
        <v>0.0018</v>
      </c>
      <c r="P27" s="194" t="n">
        <v>0</v>
      </c>
      <c r="Q27" s="194" t="n">
        <f aca="false">ROUND(E27*P27,5)</f>
        <v>0</v>
      </c>
      <c r="R27" s="194"/>
      <c r="S27" s="194"/>
      <c r="T27" s="195" t="n">
        <v>0.308</v>
      </c>
      <c r="U27" s="194" t="n">
        <f aca="false">ROUND(E27*T27,2)</f>
        <v>13.86</v>
      </c>
      <c r="V27" s="196"/>
      <c r="W27" s="196"/>
      <c r="X27" s="196"/>
      <c r="Y27" s="196"/>
      <c r="Z27" s="196"/>
      <c r="AA27" s="196"/>
      <c r="AB27" s="196"/>
      <c r="AC27" s="196"/>
      <c r="AD27" s="196"/>
      <c r="AE27" s="196" t="s">
        <v>130</v>
      </c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</row>
    <row r="28" customFormat="false" ht="12.75" hidden="false" customHeight="false" outlineLevel="0" collapsed="false">
      <c r="A28" s="197" t="s">
        <v>125</v>
      </c>
      <c r="B28" s="197" t="s">
        <v>68</v>
      </c>
      <c r="C28" s="198" t="s">
        <v>69</v>
      </c>
      <c r="D28" s="199"/>
      <c r="E28" s="200"/>
      <c r="F28" s="201"/>
      <c r="G28" s="201" t="n">
        <f aca="false">SUMIF(AE29:AE30,"&lt;&gt;NOR",G29:G30)</f>
        <v>0</v>
      </c>
      <c r="H28" s="201"/>
      <c r="I28" s="201" t="n">
        <f aca="false">SUM(I29:I30)</f>
        <v>0</v>
      </c>
      <c r="J28" s="201"/>
      <c r="K28" s="201" t="n">
        <f aca="false">SUM(K29:K30)</f>
        <v>0</v>
      </c>
      <c r="L28" s="201"/>
      <c r="M28" s="201" t="n">
        <f aca="false">SUM(M29:M30)</f>
        <v>0</v>
      </c>
      <c r="N28" s="202"/>
      <c r="O28" s="202" t="n">
        <f aca="false">SUM(O29:O30)</f>
        <v>0.00328</v>
      </c>
      <c r="P28" s="202"/>
      <c r="Q28" s="202" t="n">
        <f aca="false">SUM(Q29:Q30)</f>
        <v>0.3648</v>
      </c>
      <c r="R28" s="202"/>
      <c r="S28" s="202"/>
      <c r="T28" s="203"/>
      <c r="U28" s="202" t="n">
        <f aca="false">SUM(U29:U30)</f>
        <v>2.92</v>
      </c>
      <c r="AE28" s="0" t="s">
        <v>126</v>
      </c>
    </row>
    <row r="29" customFormat="false" ht="22.5" hidden="false" customHeight="false" outlineLevel="1" collapsed="false">
      <c r="A29" s="188" t="n">
        <v>15</v>
      </c>
      <c r="B29" s="188" t="s">
        <v>161</v>
      </c>
      <c r="C29" s="189" t="s">
        <v>162</v>
      </c>
      <c r="D29" s="190" t="s">
        <v>133</v>
      </c>
      <c r="E29" s="191" t="n">
        <v>5.92</v>
      </c>
      <c r="F29" s="192"/>
      <c r="G29" s="193" t="n">
        <f aca="false">ROUND(E29*F29,2)</f>
        <v>0</v>
      </c>
      <c r="H29" s="192"/>
      <c r="I29" s="193" t="n">
        <f aca="false">ROUND(E29*H29,2)</f>
        <v>0</v>
      </c>
      <c r="J29" s="192"/>
      <c r="K29" s="193" t="n">
        <f aca="false">ROUND(E29*J29,2)</f>
        <v>0</v>
      </c>
      <c r="L29" s="193" t="n">
        <v>21</v>
      </c>
      <c r="M29" s="193" t="n">
        <f aca="false">G29*(1+L29/100)</f>
        <v>0</v>
      </c>
      <c r="N29" s="194" t="n">
        <v>0</v>
      </c>
      <c r="O29" s="194" t="n">
        <f aca="false">ROUND(E29*N29,5)</f>
        <v>0</v>
      </c>
      <c r="P29" s="194" t="n">
        <v>0.02</v>
      </c>
      <c r="Q29" s="194" t="n">
        <f aca="false">ROUND(E29*P29,5)</f>
        <v>0.1184</v>
      </c>
      <c r="R29" s="194"/>
      <c r="S29" s="194"/>
      <c r="T29" s="195" t="n">
        <v>0.23</v>
      </c>
      <c r="U29" s="194" t="n">
        <f aca="false">ROUND(E29*T29,2)</f>
        <v>1.36</v>
      </c>
      <c r="V29" s="196"/>
      <c r="W29" s="196"/>
      <c r="X29" s="196"/>
      <c r="Y29" s="196"/>
      <c r="Z29" s="196"/>
      <c r="AA29" s="196"/>
      <c r="AB29" s="196"/>
      <c r="AC29" s="196"/>
      <c r="AD29" s="196"/>
      <c r="AE29" s="196" t="s">
        <v>130</v>
      </c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</row>
    <row r="30" customFormat="false" ht="12.75" hidden="false" customHeight="false" outlineLevel="1" collapsed="false">
      <c r="A30" s="188" t="n">
        <v>16</v>
      </c>
      <c r="B30" s="188" t="s">
        <v>163</v>
      </c>
      <c r="C30" s="189" t="s">
        <v>164</v>
      </c>
      <c r="D30" s="190" t="s">
        <v>133</v>
      </c>
      <c r="E30" s="191" t="n">
        <v>2.8</v>
      </c>
      <c r="F30" s="192"/>
      <c r="G30" s="193" t="n">
        <f aca="false">ROUND(E30*F30,2)</f>
        <v>0</v>
      </c>
      <c r="H30" s="192"/>
      <c r="I30" s="193" t="n">
        <f aca="false">ROUND(E30*H30,2)</f>
        <v>0</v>
      </c>
      <c r="J30" s="192"/>
      <c r="K30" s="193" t="n">
        <f aca="false">ROUND(E30*J30,2)</f>
        <v>0</v>
      </c>
      <c r="L30" s="193" t="n">
        <v>21</v>
      </c>
      <c r="M30" s="193" t="n">
        <f aca="false">G30*(1+L30/100)</f>
        <v>0</v>
      </c>
      <c r="N30" s="194" t="n">
        <v>0.00117</v>
      </c>
      <c r="O30" s="194" t="n">
        <f aca="false">ROUND(E30*N30,5)</f>
        <v>0.00328</v>
      </c>
      <c r="P30" s="194" t="n">
        <v>0.088</v>
      </c>
      <c r="Q30" s="194" t="n">
        <f aca="false">ROUND(E30*P30,5)</f>
        <v>0.2464</v>
      </c>
      <c r="R30" s="194"/>
      <c r="S30" s="194"/>
      <c r="T30" s="195" t="n">
        <v>0.556</v>
      </c>
      <c r="U30" s="194" t="n">
        <f aca="false">ROUND(E30*T30,2)</f>
        <v>1.56</v>
      </c>
      <c r="V30" s="196"/>
      <c r="W30" s="196"/>
      <c r="X30" s="196"/>
      <c r="Y30" s="196"/>
      <c r="Z30" s="196"/>
      <c r="AA30" s="196"/>
      <c r="AB30" s="196"/>
      <c r="AC30" s="196"/>
      <c r="AD30" s="196"/>
      <c r="AE30" s="196" t="s">
        <v>130</v>
      </c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</row>
    <row r="31" customFormat="false" ht="12.75" hidden="false" customHeight="false" outlineLevel="0" collapsed="false">
      <c r="A31" s="197" t="s">
        <v>125</v>
      </c>
      <c r="B31" s="197" t="s">
        <v>70</v>
      </c>
      <c r="C31" s="198" t="s">
        <v>71</v>
      </c>
      <c r="D31" s="199"/>
      <c r="E31" s="200"/>
      <c r="F31" s="201"/>
      <c r="G31" s="201" t="n">
        <f aca="false">SUMIF(AE32:AE38,"&lt;&gt;NOR",G32:G38)</f>
        <v>0</v>
      </c>
      <c r="H31" s="201"/>
      <c r="I31" s="201" t="n">
        <f aca="false">SUM(I32:I38)</f>
        <v>0</v>
      </c>
      <c r="J31" s="201"/>
      <c r="K31" s="201" t="n">
        <f aca="false">SUM(K32:K38)</f>
        <v>0</v>
      </c>
      <c r="L31" s="201"/>
      <c r="M31" s="201" t="n">
        <f aca="false">SUM(M32:M38)</f>
        <v>0</v>
      </c>
      <c r="N31" s="202"/>
      <c r="O31" s="202" t="n">
        <f aca="false">SUM(O32:O38)</f>
        <v>0.01343</v>
      </c>
      <c r="P31" s="202"/>
      <c r="Q31" s="202" t="n">
        <f aca="false">SUM(Q32:Q38)</f>
        <v>0.77284</v>
      </c>
      <c r="R31" s="202"/>
      <c r="S31" s="202"/>
      <c r="T31" s="203"/>
      <c r="U31" s="202" t="n">
        <f aca="false">SUM(U32:U38)</f>
        <v>10.77</v>
      </c>
      <c r="AE31" s="0" t="s">
        <v>126</v>
      </c>
    </row>
    <row r="32" customFormat="false" ht="12.75" hidden="false" customHeight="false" outlineLevel="1" collapsed="false">
      <c r="A32" s="188" t="n">
        <v>17</v>
      </c>
      <c r="B32" s="188" t="s">
        <v>165</v>
      </c>
      <c r="C32" s="189" t="s">
        <v>166</v>
      </c>
      <c r="D32" s="190" t="s">
        <v>133</v>
      </c>
      <c r="E32" s="191" t="n">
        <v>6.68</v>
      </c>
      <c r="F32" s="192"/>
      <c r="G32" s="193" t="n">
        <f aca="false">ROUND(E32*F32,2)</f>
        <v>0</v>
      </c>
      <c r="H32" s="192"/>
      <c r="I32" s="193" t="n">
        <f aca="false">ROUND(E32*H32,2)</f>
        <v>0</v>
      </c>
      <c r="J32" s="192"/>
      <c r="K32" s="193" t="n">
        <f aca="false">ROUND(E32*J32,2)</f>
        <v>0</v>
      </c>
      <c r="L32" s="193" t="n">
        <v>21</v>
      </c>
      <c r="M32" s="193" t="n">
        <f aca="false">G32*(1+L32/100)</f>
        <v>0</v>
      </c>
      <c r="N32" s="194" t="n">
        <v>0</v>
      </c>
      <c r="O32" s="194" t="n">
        <f aca="false">ROUND(E32*N32,5)</f>
        <v>0</v>
      </c>
      <c r="P32" s="194" t="n">
        <v>0.068</v>
      </c>
      <c r="Q32" s="194" t="n">
        <f aca="false">ROUND(E32*P32,5)</f>
        <v>0.45424</v>
      </c>
      <c r="R32" s="194"/>
      <c r="S32" s="194"/>
      <c r="T32" s="195" t="n">
        <v>0.3</v>
      </c>
      <c r="U32" s="194" t="n">
        <f aca="false">ROUND(E32*T32,2)</f>
        <v>2</v>
      </c>
      <c r="V32" s="196"/>
      <c r="W32" s="196"/>
      <c r="X32" s="196"/>
      <c r="Y32" s="196"/>
      <c r="Z32" s="196"/>
      <c r="AA32" s="196"/>
      <c r="AB32" s="196"/>
      <c r="AC32" s="196"/>
      <c r="AD32" s="196"/>
      <c r="AE32" s="196" t="s">
        <v>130</v>
      </c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</row>
    <row r="33" customFormat="false" ht="12.75" hidden="false" customHeight="false" outlineLevel="1" collapsed="false">
      <c r="A33" s="188" t="n">
        <v>18</v>
      </c>
      <c r="B33" s="188" t="s">
        <v>167</v>
      </c>
      <c r="C33" s="189" t="s">
        <v>168</v>
      </c>
      <c r="D33" s="190" t="s">
        <v>169</v>
      </c>
      <c r="E33" s="191" t="n">
        <v>0.108</v>
      </c>
      <c r="F33" s="192"/>
      <c r="G33" s="193" t="n">
        <f aca="false">ROUND(E33*F33,2)</f>
        <v>0</v>
      </c>
      <c r="H33" s="192"/>
      <c r="I33" s="193" t="n">
        <f aca="false">ROUND(E33*H33,2)</f>
        <v>0</v>
      </c>
      <c r="J33" s="192"/>
      <c r="K33" s="193" t="n">
        <f aca="false">ROUND(E33*J33,2)</f>
        <v>0</v>
      </c>
      <c r="L33" s="193" t="n">
        <v>21</v>
      </c>
      <c r="M33" s="193" t="n">
        <f aca="false">G33*(1+L33/100)</f>
        <v>0</v>
      </c>
      <c r="N33" s="194" t="n">
        <v>0.00182</v>
      </c>
      <c r="O33" s="194" t="n">
        <f aca="false">ROUND(E33*N33,5)</f>
        <v>0.0002</v>
      </c>
      <c r="P33" s="194" t="n">
        <v>1.95</v>
      </c>
      <c r="Q33" s="194" t="n">
        <f aca="false">ROUND(E33*P33,5)</f>
        <v>0.2106</v>
      </c>
      <c r="R33" s="194"/>
      <c r="S33" s="194"/>
      <c r="T33" s="195" t="n">
        <v>6.756</v>
      </c>
      <c r="U33" s="194" t="n">
        <f aca="false">ROUND(E33*T33,2)</f>
        <v>0.73</v>
      </c>
      <c r="V33" s="196"/>
      <c r="W33" s="196"/>
      <c r="X33" s="196"/>
      <c r="Y33" s="196"/>
      <c r="Z33" s="196"/>
      <c r="AA33" s="196"/>
      <c r="AB33" s="196"/>
      <c r="AC33" s="196"/>
      <c r="AD33" s="196"/>
      <c r="AE33" s="196" t="s">
        <v>130</v>
      </c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</row>
    <row r="34" customFormat="false" ht="12.75" hidden="false" customHeight="false" outlineLevel="1" collapsed="false">
      <c r="A34" s="188" t="n">
        <v>19</v>
      </c>
      <c r="B34" s="188" t="s">
        <v>170</v>
      </c>
      <c r="C34" s="189" t="s">
        <v>171</v>
      </c>
      <c r="D34" s="190" t="s">
        <v>140</v>
      </c>
      <c r="E34" s="191" t="n">
        <v>27</v>
      </c>
      <c r="F34" s="192"/>
      <c r="G34" s="193" t="n">
        <f aca="false">ROUND(E34*F34,2)</f>
        <v>0</v>
      </c>
      <c r="H34" s="192"/>
      <c r="I34" s="193" t="n">
        <f aca="false">ROUND(E34*H34,2)</f>
        <v>0</v>
      </c>
      <c r="J34" s="192"/>
      <c r="K34" s="193" t="n">
        <f aca="false">ROUND(E34*J34,2)</f>
        <v>0</v>
      </c>
      <c r="L34" s="193" t="n">
        <v>21</v>
      </c>
      <c r="M34" s="193" t="n">
        <f aca="false">G34*(1+L34/100)</f>
        <v>0</v>
      </c>
      <c r="N34" s="194" t="n">
        <v>0.00049</v>
      </c>
      <c r="O34" s="194" t="n">
        <f aca="false">ROUND(E34*N34,5)</f>
        <v>0.01323</v>
      </c>
      <c r="P34" s="194" t="n">
        <v>0.004</v>
      </c>
      <c r="Q34" s="194" t="n">
        <f aca="false">ROUND(E34*P34,5)</f>
        <v>0.108</v>
      </c>
      <c r="R34" s="194"/>
      <c r="S34" s="194"/>
      <c r="T34" s="195" t="n">
        <v>0.208</v>
      </c>
      <c r="U34" s="194" t="n">
        <f aca="false">ROUND(E34*T34,2)</f>
        <v>5.62</v>
      </c>
      <c r="V34" s="196"/>
      <c r="W34" s="196"/>
      <c r="X34" s="196"/>
      <c r="Y34" s="196"/>
      <c r="Z34" s="196"/>
      <c r="AA34" s="196"/>
      <c r="AB34" s="196"/>
      <c r="AC34" s="196"/>
      <c r="AD34" s="196"/>
      <c r="AE34" s="196" t="s">
        <v>130</v>
      </c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</row>
    <row r="35" customFormat="false" ht="12.75" hidden="false" customHeight="false" outlineLevel="1" collapsed="false">
      <c r="A35" s="188" t="n">
        <v>20</v>
      </c>
      <c r="B35" s="188" t="s">
        <v>172</v>
      </c>
      <c r="C35" s="189" t="s">
        <v>173</v>
      </c>
      <c r="D35" s="190" t="s">
        <v>174</v>
      </c>
      <c r="E35" s="191" t="n">
        <v>1.6894</v>
      </c>
      <c r="F35" s="192"/>
      <c r="G35" s="193" t="n">
        <f aca="false">ROUND(E35*F35,2)</f>
        <v>0</v>
      </c>
      <c r="H35" s="192"/>
      <c r="I35" s="193" t="n">
        <f aca="false">ROUND(E35*H35,2)</f>
        <v>0</v>
      </c>
      <c r="J35" s="192"/>
      <c r="K35" s="193" t="n">
        <f aca="false">ROUND(E35*J35,2)</f>
        <v>0</v>
      </c>
      <c r="L35" s="193" t="n">
        <v>21</v>
      </c>
      <c r="M35" s="193" t="n">
        <f aca="false">G35*(1+L35/100)</f>
        <v>0</v>
      </c>
      <c r="N35" s="194" t="n">
        <v>0</v>
      </c>
      <c r="O35" s="194" t="n">
        <f aca="false">ROUND(E35*N35,5)</f>
        <v>0</v>
      </c>
      <c r="P35" s="194" t="n">
        <v>0</v>
      </c>
      <c r="Q35" s="194" t="n">
        <f aca="false">ROUND(E35*P35,5)</f>
        <v>0</v>
      </c>
      <c r="R35" s="194"/>
      <c r="S35" s="194"/>
      <c r="T35" s="195" t="n">
        <v>0.49</v>
      </c>
      <c r="U35" s="194" t="n">
        <f aca="false">ROUND(E35*T35,2)</f>
        <v>0.83</v>
      </c>
      <c r="V35" s="196"/>
      <c r="W35" s="196"/>
      <c r="X35" s="196"/>
      <c r="Y35" s="196"/>
      <c r="Z35" s="196"/>
      <c r="AA35" s="196"/>
      <c r="AB35" s="196"/>
      <c r="AC35" s="196"/>
      <c r="AD35" s="196"/>
      <c r="AE35" s="196" t="s">
        <v>130</v>
      </c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</row>
    <row r="36" customFormat="false" ht="12.75" hidden="false" customHeight="false" outlineLevel="1" collapsed="false">
      <c r="A36" s="188" t="n">
        <v>21</v>
      </c>
      <c r="B36" s="188" t="s">
        <v>175</v>
      </c>
      <c r="C36" s="189" t="s">
        <v>176</v>
      </c>
      <c r="D36" s="190" t="s">
        <v>174</v>
      </c>
      <c r="E36" s="191" t="n">
        <v>6.7575</v>
      </c>
      <c r="F36" s="192"/>
      <c r="G36" s="193" t="n">
        <f aca="false">ROUND(E36*F36,2)</f>
        <v>0</v>
      </c>
      <c r="H36" s="192"/>
      <c r="I36" s="193" t="n">
        <f aca="false">ROUND(E36*H36,2)</f>
        <v>0</v>
      </c>
      <c r="J36" s="192"/>
      <c r="K36" s="193" t="n">
        <f aca="false">ROUND(E36*J36,2)</f>
        <v>0</v>
      </c>
      <c r="L36" s="193" t="n">
        <v>21</v>
      </c>
      <c r="M36" s="193" t="n">
        <f aca="false">G36*(1+L36/100)</f>
        <v>0</v>
      </c>
      <c r="N36" s="194" t="n">
        <v>0</v>
      </c>
      <c r="O36" s="194" t="n">
        <f aca="false">ROUND(E36*N36,5)</f>
        <v>0</v>
      </c>
      <c r="P36" s="194" t="n">
        <v>0</v>
      </c>
      <c r="Q36" s="194" t="n">
        <f aca="false">ROUND(E36*P36,5)</f>
        <v>0</v>
      </c>
      <c r="R36" s="194"/>
      <c r="S36" s="194"/>
      <c r="T36" s="195" t="n">
        <v>0</v>
      </c>
      <c r="U36" s="194" t="n">
        <f aca="false">ROUND(E36*T36,2)</f>
        <v>0</v>
      </c>
      <c r="V36" s="196"/>
      <c r="W36" s="196"/>
      <c r="X36" s="196"/>
      <c r="Y36" s="196"/>
      <c r="Z36" s="196"/>
      <c r="AA36" s="196"/>
      <c r="AB36" s="196"/>
      <c r="AC36" s="196"/>
      <c r="AD36" s="196"/>
      <c r="AE36" s="196" t="s">
        <v>130</v>
      </c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</row>
    <row r="37" customFormat="false" ht="12.75" hidden="false" customHeight="false" outlineLevel="1" collapsed="false">
      <c r="A37" s="188" t="n">
        <v>22</v>
      </c>
      <c r="B37" s="188" t="s">
        <v>177</v>
      </c>
      <c r="C37" s="189" t="s">
        <v>178</v>
      </c>
      <c r="D37" s="190" t="s">
        <v>174</v>
      </c>
      <c r="E37" s="191" t="n">
        <v>1.6894</v>
      </c>
      <c r="F37" s="192"/>
      <c r="G37" s="193" t="n">
        <f aca="false">ROUND(E37*F37,2)</f>
        <v>0</v>
      </c>
      <c r="H37" s="192"/>
      <c r="I37" s="193" t="n">
        <f aca="false">ROUND(E37*H37,2)</f>
        <v>0</v>
      </c>
      <c r="J37" s="192"/>
      <c r="K37" s="193" t="n">
        <f aca="false">ROUND(E37*J37,2)</f>
        <v>0</v>
      </c>
      <c r="L37" s="193" t="n">
        <v>21</v>
      </c>
      <c r="M37" s="193" t="n">
        <f aca="false">G37*(1+L37/100)</f>
        <v>0</v>
      </c>
      <c r="N37" s="194" t="n">
        <v>0</v>
      </c>
      <c r="O37" s="194" t="n">
        <f aca="false">ROUND(E37*N37,5)</f>
        <v>0</v>
      </c>
      <c r="P37" s="194" t="n">
        <v>0</v>
      </c>
      <c r="Q37" s="194" t="n">
        <f aca="false">ROUND(E37*P37,5)</f>
        <v>0</v>
      </c>
      <c r="R37" s="194"/>
      <c r="S37" s="194"/>
      <c r="T37" s="195" t="n">
        <v>0.942</v>
      </c>
      <c r="U37" s="194" t="n">
        <f aca="false">ROUND(E37*T37,2)</f>
        <v>1.59</v>
      </c>
      <c r="V37" s="196"/>
      <c r="W37" s="196"/>
      <c r="X37" s="196"/>
      <c r="Y37" s="196"/>
      <c r="Z37" s="196"/>
      <c r="AA37" s="196"/>
      <c r="AB37" s="196"/>
      <c r="AC37" s="196"/>
      <c r="AD37" s="196"/>
      <c r="AE37" s="196" t="s">
        <v>130</v>
      </c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</row>
    <row r="38" customFormat="false" ht="12.75" hidden="false" customHeight="false" outlineLevel="1" collapsed="false">
      <c r="A38" s="188" t="n">
        <v>23</v>
      </c>
      <c r="B38" s="188" t="s">
        <v>179</v>
      </c>
      <c r="C38" s="189" t="s">
        <v>180</v>
      </c>
      <c r="D38" s="190" t="s">
        <v>174</v>
      </c>
      <c r="E38" s="191" t="n">
        <v>1.6894</v>
      </c>
      <c r="F38" s="192"/>
      <c r="G38" s="193" t="n">
        <f aca="false">ROUND(E38*F38,2)</f>
        <v>0</v>
      </c>
      <c r="H38" s="192"/>
      <c r="I38" s="193" t="n">
        <f aca="false">ROUND(E38*H38,2)</f>
        <v>0</v>
      </c>
      <c r="J38" s="192"/>
      <c r="K38" s="193" t="n">
        <f aca="false">ROUND(E38*J38,2)</f>
        <v>0</v>
      </c>
      <c r="L38" s="193" t="n">
        <v>21</v>
      </c>
      <c r="M38" s="193" t="n">
        <f aca="false">G38*(1+L38/100)</f>
        <v>0</v>
      </c>
      <c r="N38" s="194" t="n">
        <v>0</v>
      </c>
      <c r="O38" s="194" t="n">
        <f aca="false">ROUND(E38*N38,5)</f>
        <v>0</v>
      </c>
      <c r="P38" s="194" t="n">
        <v>0</v>
      </c>
      <c r="Q38" s="194" t="n">
        <f aca="false">ROUND(E38*P38,5)</f>
        <v>0</v>
      </c>
      <c r="R38" s="194"/>
      <c r="S38" s="194"/>
      <c r="T38" s="195" t="n">
        <v>0</v>
      </c>
      <c r="U38" s="194" t="n">
        <f aca="false">ROUND(E38*T38,2)</f>
        <v>0</v>
      </c>
      <c r="V38" s="196"/>
      <c r="W38" s="196"/>
      <c r="X38" s="196"/>
      <c r="Y38" s="196"/>
      <c r="Z38" s="196"/>
      <c r="AA38" s="196"/>
      <c r="AB38" s="196"/>
      <c r="AC38" s="196"/>
      <c r="AD38" s="196"/>
      <c r="AE38" s="196" t="s">
        <v>130</v>
      </c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</row>
    <row r="39" customFormat="false" ht="12.75" hidden="false" customHeight="false" outlineLevel="0" collapsed="false">
      <c r="A39" s="197" t="s">
        <v>125</v>
      </c>
      <c r="B39" s="197" t="s">
        <v>72</v>
      </c>
      <c r="C39" s="198" t="s">
        <v>73</v>
      </c>
      <c r="D39" s="199"/>
      <c r="E39" s="200"/>
      <c r="F39" s="201"/>
      <c r="G39" s="201" t="n">
        <f aca="false">SUMIF(AE40:AE40,"&lt;&gt;NOR",G40:G40)</f>
        <v>0</v>
      </c>
      <c r="H39" s="201"/>
      <c r="I39" s="201" t="n">
        <f aca="false">SUM(I40:I40)</f>
        <v>0</v>
      </c>
      <c r="J39" s="201"/>
      <c r="K39" s="201" t="n">
        <f aca="false">SUM(K40:K40)</f>
        <v>0</v>
      </c>
      <c r="L39" s="201"/>
      <c r="M39" s="201" t="n">
        <f aca="false">SUM(M40:M40)</f>
        <v>0</v>
      </c>
      <c r="N39" s="202"/>
      <c r="O39" s="202" t="n">
        <f aca="false">SUM(O40:O40)</f>
        <v>0</v>
      </c>
      <c r="P39" s="202"/>
      <c r="Q39" s="202" t="n">
        <f aca="false">SUM(Q40:Q40)</f>
        <v>0</v>
      </c>
      <c r="R39" s="202"/>
      <c r="S39" s="202"/>
      <c r="T39" s="203"/>
      <c r="U39" s="202" t="n">
        <f aca="false">SUM(U40:U40)</f>
        <v>5.39</v>
      </c>
      <c r="AE39" s="0" t="s">
        <v>126</v>
      </c>
    </row>
    <row r="40" customFormat="false" ht="12.75" hidden="false" customHeight="false" outlineLevel="1" collapsed="false">
      <c r="A40" s="188" t="n">
        <v>24</v>
      </c>
      <c r="B40" s="188" t="s">
        <v>181</v>
      </c>
      <c r="C40" s="189" t="s">
        <v>182</v>
      </c>
      <c r="D40" s="190" t="s">
        <v>174</v>
      </c>
      <c r="E40" s="191" t="n">
        <v>6.3225</v>
      </c>
      <c r="F40" s="192"/>
      <c r="G40" s="193" t="n">
        <f aca="false">ROUND(E40*F40,2)</f>
        <v>0</v>
      </c>
      <c r="H40" s="192"/>
      <c r="I40" s="193" t="n">
        <f aca="false">ROUND(E40*H40,2)</f>
        <v>0</v>
      </c>
      <c r="J40" s="192"/>
      <c r="K40" s="193" t="n">
        <f aca="false">ROUND(E40*J40,2)</f>
        <v>0</v>
      </c>
      <c r="L40" s="193" t="n">
        <v>21</v>
      </c>
      <c r="M40" s="193" t="n">
        <f aca="false">G40*(1+L40/100)</f>
        <v>0</v>
      </c>
      <c r="N40" s="194" t="n">
        <v>0</v>
      </c>
      <c r="O40" s="194" t="n">
        <f aca="false">ROUND(E40*N40,5)</f>
        <v>0</v>
      </c>
      <c r="P40" s="194" t="n">
        <v>0</v>
      </c>
      <c r="Q40" s="194" t="n">
        <f aca="false">ROUND(E40*P40,5)</f>
        <v>0</v>
      </c>
      <c r="R40" s="194"/>
      <c r="S40" s="194"/>
      <c r="T40" s="195" t="n">
        <v>0.852</v>
      </c>
      <c r="U40" s="194" t="n">
        <f aca="false">ROUND(E40*T40,2)</f>
        <v>5.39</v>
      </c>
      <c r="V40" s="196"/>
      <c r="W40" s="196"/>
      <c r="X40" s="196"/>
      <c r="Y40" s="196"/>
      <c r="Z40" s="196"/>
      <c r="AA40" s="196"/>
      <c r="AB40" s="196"/>
      <c r="AC40" s="196"/>
      <c r="AD40" s="196"/>
      <c r="AE40" s="196" t="s">
        <v>130</v>
      </c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</row>
    <row r="41" customFormat="false" ht="12.75" hidden="false" customHeight="false" outlineLevel="0" collapsed="false">
      <c r="A41" s="197" t="s">
        <v>125</v>
      </c>
      <c r="B41" s="197" t="s">
        <v>74</v>
      </c>
      <c r="C41" s="198" t="s">
        <v>75</v>
      </c>
      <c r="D41" s="199"/>
      <c r="E41" s="200"/>
      <c r="F41" s="201"/>
      <c r="G41" s="201" t="n">
        <f aca="false">SUMIF(AE42:AE42,"&lt;&gt;NOR",G42:G42)</f>
        <v>0</v>
      </c>
      <c r="H41" s="201"/>
      <c r="I41" s="201" t="n">
        <f aca="false">SUM(I42:I42)</f>
        <v>0</v>
      </c>
      <c r="J41" s="201"/>
      <c r="K41" s="201" t="n">
        <f aca="false">SUM(K42:K42)</f>
        <v>0</v>
      </c>
      <c r="L41" s="201"/>
      <c r="M41" s="201" t="n">
        <f aca="false">SUM(M42:M42)</f>
        <v>0</v>
      </c>
      <c r="N41" s="202"/>
      <c r="O41" s="202" t="n">
        <f aca="false">SUM(O42:O42)</f>
        <v>0</v>
      </c>
      <c r="P41" s="202"/>
      <c r="Q41" s="202" t="n">
        <f aca="false">SUM(Q42:Q42)</f>
        <v>0</v>
      </c>
      <c r="R41" s="202"/>
      <c r="S41" s="202"/>
      <c r="T41" s="203"/>
      <c r="U41" s="202" t="n">
        <f aca="false">SUM(U42:U42)</f>
        <v>0</v>
      </c>
      <c r="AE41" s="0" t="s">
        <v>126</v>
      </c>
    </row>
    <row r="42" customFormat="false" ht="12.75" hidden="false" customHeight="false" outlineLevel="1" collapsed="false">
      <c r="A42" s="188" t="n">
        <v>25</v>
      </c>
      <c r="B42" s="188" t="s">
        <v>183</v>
      </c>
      <c r="C42" s="189" t="s">
        <v>75</v>
      </c>
      <c r="D42" s="190" t="s">
        <v>184</v>
      </c>
      <c r="E42" s="191" t="n">
        <v>1</v>
      </c>
      <c r="F42" s="192"/>
      <c r="G42" s="193" t="n">
        <f aca="false">ROUND(E42*F42,2)</f>
        <v>0</v>
      </c>
      <c r="H42" s="192"/>
      <c r="I42" s="193" t="n">
        <f aca="false">ROUND(E42*H42,2)</f>
        <v>0</v>
      </c>
      <c r="J42" s="192"/>
      <c r="K42" s="193" t="n">
        <f aca="false">ROUND(E42*J42,2)</f>
        <v>0</v>
      </c>
      <c r="L42" s="193" t="n">
        <v>21</v>
      </c>
      <c r="M42" s="193" t="n">
        <f aca="false">G42*(1+L42/100)</f>
        <v>0</v>
      </c>
      <c r="N42" s="194" t="n">
        <v>0</v>
      </c>
      <c r="O42" s="194" t="n">
        <f aca="false">ROUND(E42*N42,5)</f>
        <v>0</v>
      </c>
      <c r="P42" s="194" t="n">
        <v>0</v>
      </c>
      <c r="Q42" s="194" t="n">
        <f aca="false">ROUND(E42*P42,5)</f>
        <v>0</v>
      </c>
      <c r="R42" s="194"/>
      <c r="S42" s="194"/>
      <c r="T42" s="195" t="n">
        <v>0</v>
      </c>
      <c r="U42" s="194" t="n">
        <f aca="false">ROUND(E42*T42,2)</f>
        <v>0</v>
      </c>
      <c r="V42" s="196"/>
      <c r="W42" s="196"/>
      <c r="X42" s="196"/>
      <c r="Y42" s="196"/>
      <c r="Z42" s="196"/>
      <c r="AA42" s="196"/>
      <c r="AB42" s="196"/>
      <c r="AC42" s="196"/>
      <c r="AD42" s="196"/>
      <c r="AE42" s="196" t="s">
        <v>130</v>
      </c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</row>
    <row r="43" customFormat="false" ht="12.75" hidden="false" customHeight="false" outlineLevel="0" collapsed="false">
      <c r="A43" s="197" t="s">
        <v>125</v>
      </c>
      <c r="B43" s="197" t="s">
        <v>76</v>
      </c>
      <c r="C43" s="198" t="s">
        <v>77</v>
      </c>
      <c r="D43" s="199"/>
      <c r="E43" s="200"/>
      <c r="F43" s="201"/>
      <c r="G43" s="201" t="n">
        <f aca="false">SUMIF(AE44:AE48,"&lt;&gt;NOR",G44:G48)</f>
        <v>0</v>
      </c>
      <c r="H43" s="201"/>
      <c r="I43" s="201" t="n">
        <f aca="false">SUM(I44:I48)</f>
        <v>0</v>
      </c>
      <c r="J43" s="201"/>
      <c r="K43" s="201" t="n">
        <f aca="false">SUM(K44:K48)</f>
        <v>0</v>
      </c>
      <c r="L43" s="201"/>
      <c r="M43" s="201" t="n">
        <f aca="false">SUM(M44:M48)</f>
        <v>0</v>
      </c>
      <c r="N43" s="202"/>
      <c r="O43" s="202" t="n">
        <f aca="false">SUM(O44:O48)</f>
        <v>0.00356</v>
      </c>
      <c r="P43" s="202"/>
      <c r="Q43" s="202" t="n">
        <f aca="false">SUM(Q44:Q48)</f>
        <v>0.14035</v>
      </c>
      <c r="R43" s="202"/>
      <c r="S43" s="202"/>
      <c r="T43" s="203"/>
      <c r="U43" s="202" t="n">
        <f aca="false">SUM(U44:U48)</f>
        <v>6.42</v>
      </c>
      <c r="AE43" s="0" t="s">
        <v>126</v>
      </c>
    </row>
    <row r="44" customFormat="false" ht="12.75" hidden="false" customHeight="false" outlineLevel="1" collapsed="false">
      <c r="A44" s="188" t="n">
        <v>26</v>
      </c>
      <c r="B44" s="188" t="s">
        <v>185</v>
      </c>
      <c r="C44" s="189" t="s">
        <v>186</v>
      </c>
      <c r="D44" s="190" t="s">
        <v>133</v>
      </c>
      <c r="E44" s="191" t="n">
        <v>8.28</v>
      </c>
      <c r="F44" s="192"/>
      <c r="G44" s="193" t="n">
        <f aca="false">ROUND(E44*F44,2)</f>
        <v>0</v>
      </c>
      <c r="H44" s="192"/>
      <c r="I44" s="193" t="n">
        <f aca="false">ROUND(E44*H44,2)</f>
        <v>0</v>
      </c>
      <c r="J44" s="192"/>
      <c r="K44" s="193" t="n">
        <f aca="false">ROUND(E44*J44,2)</f>
        <v>0</v>
      </c>
      <c r="L44" s="193" t="n">
        <v>21</v>
      </c>
      <c r="M44" s="193" t="n">
        <f aca="false">G44*(1+L44/100)</f>
        <v>0</v>
      </c>
      <c r="N44" s="194" t="n">
        <v>0</v>
      </c>
      <c r="O44" s="194" t="n">
        <f aca="false">ROUND(E44*N44,5)</f>
        <v>0</v>
      </c>
      <c r="P44" s="194" t="n">
        <v>0.01695</v>
      </c>
      <c r="Q44" s="194" t="n">
        <f aca="false">ROUND(E44*P44,5)</f>
        <v>0.14035</v>
      </c>
      <c r="R44" s="194"/>
      <c r="S44" s="194"/>
      <c r="T44" s="195" t="n">
        <v>0.164</v>
      </c>
      <c r="U44" s="194" t="n">
        <f aca="false">ROUND(E44*T44,2)</f>
        <v>1.36</v>
      </c>
      <c r="V44" s="196"/>
      <c r="W44" s="196"/>
      <c r="X44" s="196"/>
      <c r="Y44" s="196"/>
      <c r="Z44" s="196"/>
      <c r="AA44" s="196"/>
      <c r="AB44" s="196"/>
      <c r="AC44" s="196"/>
      <c r="AD44" s="196"/>
      <c r="AE44" s="196" t="s">
        <v>130</v>
      </c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</row>
    <row r="45" customFormat="false" ht="12.75" hidden="false" customHeight="false" outlineLevel="1" collapsed="false">
      <c r="A45" s="188" t="n">
        <v>27</v>
      </c>
      <c r="B45" s="188" t="s">
        <v>187</v>
      </c>
      <c r="C45" s="189" t="s">
        <v>188</v>
      </c>
      <c r="D45" s="190" t="s">
        <v>129</v>
      </c>
      <c r="E45" s="191" t="n">
        <v>2</v>
      </c>
      <c r="F45" s="192"/>
      <c r="G45" s="193" t="n">
        <f aca="false">ROUND(E45*F45,2)</f>
        <v>0</v>
      </c>
      <c r="H45" s="192"/>
      <c r="I45" s="193" t="n">
        <f aca="false">ROUND(E45*H45,2)</f>
        <v>0</v>
      </c>
      <c r="J45" s="192"/>
      <c r="K45" s="193" t="n">
        <f aca="false">ROUND(E45*J45,2)</f>
        <v>0</v>
      </c>
      <c r="L45" s="193" t="n">
        <v>21</v>
      </c>
      <c r="M45" s="193" t="n">
        <f aca="false">G45*(1+L45/100)</f>
        <v>0</v>
      </c>
      <c r="N45" s="194" t="n">
        <v>0</v>
      </c>
      <c r="O45" s="194" t="n">
        <f aca="false">ROUND(E45*N45,5)</f>
        <v>0</v>
      </c>
      <c r="P45" s="194" t="n">
        <v>0</v>
      </c>
      <c r="Q45" s="194" t="n">
        <f aca="false">ROUND(E45*P45,5)</f>
        <v>0</v>
      </c>
      <c r="R45" s="194"/>
      <c r="S45" s="194"/>
      <c r="T45" s="195" t="n">
        <v>1.45</v>
      </c>
      <c r="U45" s="194" t="n">
        <f aca="false">ROUND(E45*T45,2)</f>
        <v>2.9</v>
      </c>
      <c r="V45" s="196"/>
      <c r="W45" s="196"/>
      <c r="X45" s="196"/>
      <c r="Y45" s="196"/>
      <c r="Z45" s="196"/>
      <c r="AA45" s="196"/>
      <c r="AB45" s="196"/>
      <c r="AC45" s="196"/>
      <c r="AD45" s="196"/>
      <c r="AE45" s="196" t="s">
        <v>130</v>
      </c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</row>
    <row r="46" customFormat="false" ht="12.75" hidden="false" customHeight="false" outlineLevel="1" collapsed="false">
      <c r="A46" s="188" t="n">
        <v>28</v>
      </c>
      <c r="B46" s="188" t="s">
        <v>189</v>
      </c>
      <c r="C46" s="189" t="s">
        <v>190</v>
      </c>
      <c r="D46" s="190" t="s">
        <v>129</v>
      </c>
      <c r="E46" s="191" t="n">
        <v>2</v>
      </c>
      <c r="F46" s="192"/>
      <c r="G46" s="193" t="n">
        <f aca="false">ROUND(E46*F46,2)</f>
        <v>0</v>
      </c>
      <c r="H46" s="192"/>
      <c r="I46" s="193" t="n">
        <f aca="false">ROUND(E46*H46,2)</f>
        <v>0</v>
      </c>
      <c r="J46" s="192"/>
      <c r="K46" s="193" t="n">
        <f aca="false">ROUND(E46*J46,2)</f>
        <v>0</v>
      </c>
      <c r="L46" s="193" t="n">
        <v>21</v>
      </c>
      <c r="M46" s="193" t="n">
        <f aca="false">G46*(1+L46/100)</f>
        <v>0</v>
      </c>
      <c r="N46" s="194" t="n">
        <v>0</v>
      </c>
      <c r="O46" s="194" t="n">
        <f aca="false">ROUND(E46*N46,5)</f>
        <v>0</v>
      </c>
      <c r="P46" s="194" t="n">
        <v>0</v>
      </c>
      <c r="Q46" s="194" t="n">
        <f aca="false">ROUND(E46*P46,5)</f>
        <v>0</v>
      </c>
      <c r="R46" s="194"/>
      <c r="S46" s="194"/>
      <c r="T46" s="195" t="n">
        <v>0.775</v>
      </c>
      <c r="U46" s="194" t="n">
        <f aca="false">ROUND(E46*T46,2)</f>
        <v>1.55</v>
      </c>
      <c r="V46" s="196"/>
      <c r="W46" s="196"/>
      <c r="X46" s="196"/>
      <c r="Y46" s="196"/>
      <c r="Z46" s="196"/>
      <c r="AA46" s="196"/>
      <c r="AB46" s="196"/>
      <c r="AC46" s="196"/>
      <c r="AD46" s="196"/>
      <c r="AE46" s="196" t="s">
        <v>130</v>
      </c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</row>
    <row r="47" customFormat="false" ht="12.75" hidden="false" customHeight="false" outlineLevel="1" collapsed="false">
      <c r="A47" s="188" t="n">
        <v>29</v>
      </c>
      <c r="B47" s="188" t="s">
        <v>191</v>
      </c>
      <c r="C47" s="189" t="s">
        <v>192</v>
      </c>
      <c r="D47" s="190" t="s">
        <v>184</v>
      </c>
      <c r="E47" s="191" t="n">
        <v>1</v>
      </c>
      <c r="F47" s="192"/>
      <c r="G47" s="193" t="n">
        <f aca="false">ROUND(E47*F47,2)</f>
        <v>0</v>
      </c>
      <c r="H47" s="192"/>
      <c r="I47" s="193" t="n">
        <f aca="false">ROUND(E47*H47,2)</f>
        <v>0</v>
      </c>
      <c r="J47" s="192"/>
      <c r="K47" s="193" t="n">
        <f aca="false">ROUND(E47*J47,2)</f>
        <v>0</v>
      </c>
      <c r="L47" s="193" t="n">
        <v>21</v>
      </c>
      <c r="M47" s="193" t="n">
        <f aca="false">G47*(1+L47/100)</f>
        <v>0</v>
      </c>
      <c r="N47" s="194" t="n">
        <v>0</v>
      </c>
      <c r="O47" s="194" t="n">
        <f aca="false">ROUND(E47*N47,5)</f>
        <v>0</v>
      </c>
      <c r="P47" s="194" t="n">
        <v>0</v>
      </c>
      <c r="Q47" s="194" t="n">
        <f aca="false">ROUND(E47*P47,5)</f>
        <v>0</v>
      </c>
      <c r="R47" s="194"/>
      <c r="S47" s="194"/>
      <c r="T47" s="195" t="n">
        <v>0</v>
      </c>
      <c r="U47" s="194" t="n">
        <f aca="false">ROUND(E47*T47,2)</f>
        <v>0</v>
      </c>
      <c r="V47" s="196"/>
      <c r="W47" s="196"/>
      <c r="X47" s="196"/>
      <c r="Y47" s="196"/>
      <c r="Z47" s="196"/>
      <c r="AA47" s="196"/>
      <c r="AB47" s="196"/>
      <c r="AC47" s="196"/>
      <c r="AD47" s="196"/>
      <c r="AE47" s="196" t="s">
        <v>130</v>
      </c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</row>
    <row r="48" customFormat="false" ht="22.5" hidden="false" customHeight="false" outlineLevel="1" collapsed="false">
      <c r="A48" s="188" t="n">
        <v>30</v>
      </c>
      <c r="B48" s="188" t="s">
        <v>193</v>
      </c>
      <c r="C48" s="189" t="s">
        <v>194</v>
      </c>
      <c r="D48" s="190" t="s">
        <v>129</v>
      </c>
      <c r="E48" s="191" t="n">
        <v>2</v>
      </c>
      <c r="F48" s="192"/>
      <c r="G48" s="193" t="n">
        <f aca="false">ROUND(E48*F48,2)</f>
        <v>0</v>
      </c>
      <c r="H48" s="192"/>
      <c r="I48" s="193" t="n">
        <f aca="false">ROUND(E48*H48,2)</f>
        <v>0</v>
      </c>
      <c r="J48" s="192"/>
      <c r="K48" s="193" t="n">
        <f aca="false">ROUND(E48*J48,2)</f>
        <v>0</v>
      </c>
      <c r="L48" s="193" t="n">
        <v>21</v>
      </c>
      <c r="M48" s="193" t="n">
        <f aca="false">G48*(1+L48/100)</f>
        <v>0</v>
      </c>
      <c r="N48" s="194" t="n">
        <v>0.00178</v>
      </c>
      <c r="O48" s="194" t="n">
        <f aca="false">ROUND(E48*N48,5)</f>
        <v>0.00356</v>
      </c>
      <c r="P48" s="194" t="n">
        <v>0</v>
      </c>
      <c r="Q48" s="194" t="n">
        <f aca="false">ROUND(E48*P48,5)</f>
        <v>0</v>
      </c>
      <c r="R48" s="194"/>
      <c r="S48" s="194"/>
      <c r="T48" s="195" t="n">
        <v>0.307</v>
      </c>
      <c r="U48" s="194" t="n">
        <f aca="false">ROUND(E48*T48,2)</f>
        <v>0.61</v>
      </c>
      <c r="V48" s="196"/>
      <c r="W48" s="196"/>
      <c r="X48" s="196"/>
      <c r="Y48" s="196"/>
      <c r="Z48" s="196"/>
      <c r="AA48" s="196"/>
      <c r="AB48" s="196"/>
      <c r="AC48" s="196"/>
      <c r="AD48" s="196"/>
      <c r="AE48" s="196" t="s">
        <v>130</v>
      </c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</row>
    <row r="49" customFormat="false" ht="12.75" hidden="false" customHeight="false" outlineLevel="0" collapsed="false">
      <c r="A49" s="197" t="s">
        <v>125</v>
      </c>
      <c r="B49" s="197" t="s">
        <v>78</v>
      </c>
      <c r="C49" s="198" t="s">
        <v>79</v>
      </c>
      <c r="D49" s="199"/>
      <c r="E49" s="200"/>
      <c r="F49" s="201"/>
      <c r="G49" s="201" t="n">
        <f aca="false">SUMIF(AE50:AE57,"&lt;&gt;NOR",G50:G57)</f>
        <v>0</v>
      </c>
      <c r="H49" s="201"/>
      <c r="I49" s="201" t="n">
        <f aca="false">SUM(I50:I57)</f>
        <v>0</v>
      </c>
      <c r="J49" s="201"/>
      <c r="K49" s="201" t="n">
        <f aca="false">SUM(K50:K57)</f>
        <v>0</v>
      </c>
      <c r="L49" s="201"/>
      <c r="M49" s="201" t="n">
        <f aca="false">SUM(M50:M57)</f>
        <v>0</v>
      </c>
      <c r="N49" s="202"/>
      <c r="O49" s="202" t="n">
        <f aca="false">SUM(O50:O57)</f>
        <v>0.75979</v>
      </c>
      <c r="P49" s="202"/>
      <c r="Q49" s="202" t="n">
        <f aca="false">SUM(Q50:Q57)</f>
        <v>0</v>
      </c>
      <c r="R49" s="202"/>
      <c r="S49" s="202"/>
      <c r="T49" s="203"/>
      <c r="U49" s="202" t="n">
        <f aca="false">SUM(U50:U57)</f>
        <v>34.28</v>
      </c>
      <c r="AE49" s="0" t="s">
        <v>126</v>
      </c>
    </row>
    <row r="50" customFormat="false" ht="12.75" hidden="false" customHeight="false" outlineLevel="1" collapsed="false">
      <c r="A50" s="188" t="n">
        <v>31</v>
      </c>
      <c r="B50" s="188" t="s">
        <v>195</v>
      </c>
      <c r="C50" s="189" t="s">
        <v>196</v>
      </c>
      <c r="D50" s="190" t="s">
        <v>133</v>
      </c>
      <c r="E50" s="191" t="n">
        <v>27.57</v>
      </c>
      <c r="F50" s="192"/>
      <c r="G50" s="193" t="n">
        <f aca="false">ROUND(E50*F50,2)</f>
        <v>0</v>
      </c>
      <c r="H50" s="192"/>
      <c r="I50" s="193" t="n">
        <f aca="false">ROUND(E50*H50,2)</f>
        <v>0</v>
      </c>
      <c r="J50" s="192"/>
      <c r="K50" s="193" t="n">
        <f aca="false">ROUND(E50*J50,2)</f>
        <v>0</v>
      </c>
      <c r="L50" s="193" t="n">
        <v>21</v>
      </c>
      <c r="M50" s="193" t="n">
        <f aca="false">G50*(1+L50/100)</f>
        <v>0</v>
      </c>
      <c r="N50" s="194" t="n">
        <v>0</v>
      </c>
      <c r="O50" s="194" t="n">
        <f aca="false">ROUND(E50*N50,5)</f>
        <v>0</v>
      </c>
      <c r="P50" s="194" t="n">
        <v>0</v>
      </c>
      <c r="Q50" s="194" t="n">
        <f aca="false">ROUND(E50*P50,5)</f>
        <v>0</v>
      </c>
      <c r="R50" s="194"/>
      <c r="S50" s="194"/>
      <c r="T50" s="195" t="n">
        <v>0.05</v>
      </c>
      <c r="U50" s="194" t="n">
        <f aca="false">ROUND(E50*T50,2)</f>
        <v>1.38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 t="s">
        <v>130</v>
      </c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</row>
    <row r="51" customFormat="false" ht="12.75" hidden="false" customHeight="false" outlineLevel="1" collapsed="false">
      <c r="A51" s="188" t="n">
        <v>32</v>
      </c>
      <c r="B51" s="188" t="s">
        <v>197</v>
      </c>
      <c r="C51" s="189" t="s">
        <v>198</v>
      </c>
      <c r="D51" s="190" t="s">
        <v>140</v>
      </c>
      <c r="E51" s="191" t="n">
        <v>10.2</v>
      </c>
      <c r="F51" s="192"/>
      <c r="G51" s="193" t="n">
        <f aca="false">ROUND(E51*F51,2)</f>
        <v>0</v>
      </c>
      <c r="H51" s="192"/>
      <c r="I51" s="193" t="n">
        <f aca="false">ROUND(E51*H51,2)</f>
        <v>0</v>
      </c>
      <c r="J51" s="192"/>
      <c r="K51" s="193" t="n">
        <f aca="false">ROUND(E51*J51,2)</f>
        <v>0</v>
      </c>
      <c r="L51" s="193" t="n">
        <v>21</v>
      </c>
      <c r="M51" s="193" t="n">
        <f aca="false">G51*(1+L51/100)</f>
        <v>0</v>
      </c>
      <c r="N51" s="194" t="n">
        <v>0</v>
      </c>
      <c r="O51" s="194" t="n">
        <f aca="false">ROUND(E51*N51,5)</f>
        <v>0</v>
      </c>
      <c r="P51" s="194" t="n">
        <v>0</v>
      </c>
      <c r="Q51" s="194" t="n">
        <f aca="false">ROUND(E51*P51,5)</f>
        <v>0</v>
      </c>
      <c r="R51" s="194"/>
      <c r="S51" s="194"/>
      <c r="T51" s="195" t="n">
        <v>0.236</v>
      </c>
      <c r="U51" s="194" t="n">
        <f aca="false">ROUND(E51*T51,2)</f>
        <v>2.41</v>
      </c>
      <c r="V51" s="196"/>
      <c r="W51" s="196"/>
      <c r="X51" s="196"/>
      <c r="Y51" s="196"/>
      <c r="Z51" s="196"/>
      <c r="AA51" s="196"/>
      <c r="AB51" s="196"/>
      <c r="AC51" s="196"/>
      <c r="AD51" s="196"/>
      <c r="AE51" s="196" t="s">
        <v>130</v>
      </c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</row>
    <row r="52" customFormat="false" ht="12.75" hidden="false" customHeight="false" outlineLevel="1" collapsed="false">
      <c r="A52" s="188" t="n">
        <v>33</v>
      </c>
      <c r="B52" s="188" t="s">
        <v>199</v>
      </c>
      <c r="C52" s="189" t="s">
        <v>200</v>
      </c>
      <c r="D52" s="190" t="s">
        <v>140</v>
      </c>
      <c r="E52" s="191" t="n">
        <v>28</v>
      </c>
      <c r="F52" s="192"/>
      <c r="G52" s="193" t="n">
        <f aca="false">ROUND(E52*F52,2)</f>
        <v>0</v>
      </c>
      <c r="H52" s="192"/>
      <c r="I52" s="193" t="n">
        <f aca="false">ROUND(E52*H52,2)</f>
        <v>0</v>
      </c>
      <c r="J52" s="192"/>
      <c r="K52" s="193" t="n">
        <f aca="false">ROUND(E52*J52,2)</f>
        <v>0</v>
      </c>
      <c r="L52" s="193" t="n">
        <v>21</v>
      </c>
      <c r="M52" s="193" t="n">
        <f aca="false">G52*(1+L52/100)</f>
        <v>0</v>
      </c>
      <c r="N52" s="194" t="n">
        <v>4E-005</v>
      </c>
      <c r="O52" s="194" t="n">
        <f aca="false">ROUND(E52*N52,5)</f>
        <v>0.00112</v>
      </c>
      <c r="P52" s="194" t="n">
        <v>0</v>
      </c>
      <c r="Q52" s="194" t="n">
        <f aca="false">ROUND(E52*P52,5)</f>
        <v>0</v>
      </c>
      <c r="R52" s="194"/>
      <c r="S52" s="194"/>
      <c r="T52" s="195" t="n">
        <v>0.07</v>
      </c>
      <c r="U52" s="194" t="n">
        <f aca="false">ROUND(E52*T52,2)</f>
        <v>1.96</v>
      </c>
      <c r="V52" s="196"/>
      <c r="W52" s="196"/>
      <c r="X52" s="196"/>
      <c r="Y52" s="196"/>
      <c r="Z52" s="196"/>
      <c r="AA52" s="196"/>
      <c r="AB52" s="196"/>
      <c r="AC52" s="196"/>
      <c r="AD52" s="196"/>
      <c r="AE52" s="196" t="s">
        <v>130</v>
      </c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</row>
    <row r="53" customFormat="false" ht="12.75" hidden="false" customHeight="false" outlineLevel="1" collapsed="false">
      <c r="A53" s="188" t="n">
        <v>34</v>
      </c>
      <c r="B53" s="188" t="s">
        <v>201</v>
      </c>
      <c r="C53" s="189" t="s">
        <v>202</v>
      </c>
      <c r="D53" s="190" t="s">
        <v>140</v>
      </c>
      <c r="E53" s="191" t="n">
        <v>10.2</v>
      </c>
      <c r="F53" s="192"/>
      <c r="G53" s="193" t="n">
        <f aca="false">ROUND(E53*F53,2)</f>
        <v>0</v>
      </c>
      <c r="H53" s="192"/>
      <c r="I53" s="193" t="n">
        <f aca="false">ROUND(E53*H53,2)</f>
        <v>0</v>
      </c>
      <c r="J53" s="192"/>
      <c r="K53" s="193" t="n">
        <f aca="false">ROUND(E53*J53,2)</f>
        <v>0</v>
      </c>
      <c r="L53" s="193" t="n">
        <v>21</v>
      </c>
      <c r="M53" s="193" t="n">
        <f aca="false">G53*(1+L53/100)</f>
        <v>0</v>
      </c>
      <c r="N53" s="194" t="n">
        <v>0</v>
      </c>
      <c r="O53" s="194" t="n">
        <f aca="false">ROUND(E53*N53,5)</f>
        <v>0</v>
      </c>
      <c r="P53" s="194" t="n">
        <v>0</v>
      </c>
      <c r="Q53" s="194" t="n">
        <f aca="false">ROUND(E53*P53,5)</f>
        <v>0</v>
      </c>
      <c r="R53" s="194"/>
      <c r="S53" s="194"/>
      <c r="T53" s="195" t="n">
        <v>0.154</v>
      </c>
      <c r="U53" s="194" t="n">
        <f aca="false">ROUND(E53*T53,2)</f>
        <v>1.57</v>
      </c>
      <c r="V53" s="196"/>
      <c r="W53" s="196"/>
      <c r="X53" s="196"/>
      <c r="Y53" s="196"/>
      <c r="Z53" s="196"/>
      <c r="AA53" s="196"/>
      <c r="AB53" s="196"/>
      <c r="AC53" s="196"/>
      <c r="AD53" s="196"/>
      <c r="AE53" s="196" t="s">
        <v>130</v>
      </c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</row>
    <row r="54" customFormat="false" ht="12.75" hidden="false" customHeight="false" outlineLevel="1" collapsed="false">
      <c r="A54" s="188" t="n">
        <v>35</v>
      </c>
      <c r="B54" s="188" t="s">
        <v>203</v>
      </c>
      <c r="C54" s="189" t="s">
        <v>204</v>
      </c>
      <c r="D54" s="190" t="s">
        <v>133</v>
      </c>
      <c r="E54" s="191" t="n">
        <v>27.57</v>
      </c>
      <c r="F54" s="192"/>
      <c r="G54" s="193" t="n">
        <f aca="false">ROUND(E54*F54,2)</f>
        <v>0</v>
      </c>
      <c r="H54" s="192"/>
      <c r="I54" s="193" t="n">
        <f aca="false">ROUND(E54*H54,2)</f>
        <v>0</v>
      </c>
      <c r="J54" s="192"/>
      <c r="K54" s="193" t="n">
        <f aca="false">ROUND(E54*J54,2)</f>
        <v>0</v>
      </c>
      <c r="L54" s="193" t="n">
        <v>21</v>
      </c>
      <c r="M54" s="193" t="n">
        <f aca="false">G54*(1+L54/100)</f>
        <v>0</v>
      </c>
      <c r="N54" s="194" t="n">
        <v>0.00011</v>
      </c>
      <c r="O54" s="194" t="n">
        <f aca="false">ROUND(E54*N54,5)</f>
        <v>0.00303</v>
      </c>
      <c r="P54" s="194" t="n">
        <v>0</v>
      </c>
      <c r="Q54" s="194" t="n">
        <f aca="false">ROUND(E54*P54,5)</f>
        <v>0</v>
      </c>
      <c r="R54" s="194"/>
      <c r="S54" s="194"/>
      <c r="T54" s="195" t="n">
        <v>0</v>
      </c>
      <c r="U54" s="194" t="n">
        <f aca="false">ROUND(E54*T54,2)</f>
        <v>0</v>
      </c>
      <c r="V54" s="196"/>
      <c r="W54" s="196"/>
      <c r="X54" s="196"/>
      <c r="Y54" s="196"/>
      <c r="Z54" s="196"/>
      <c r="AA54" s="196"/>
      <c r="AB54" s="196"/>
      <c r="AC54" s="196"/>
      <c r="AD54" s="196"/>
      <c r="AE54" s="196" t="s">
        <v>130</v>
      </c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</row>
    <row r="55" customFormat="false" ht="19.4" hidden="false" customHeight="false" outlineLevel="1" collapsed="false">
      <c r="A55" s="188" t="n">
        <v>36</v>
      </c>
      <c r="B55" s="188" t="s">
        <v>205</v>
      </c>
      <c r="C55" s="189" t="s">
        <v>206</v>
      </c>
      <c r="D55" s="190" t="s">
        <v>133</v>
      </c>
      <c r="E55" s="191" t="n">
        <v>27.57</v>
      </c>
      <c r="F55" s="192"/>
      <c r="G55" s="193" t="n">
        <f aca="false">ROUND(E55*F55,2)</f>
        <v>0</v>
      </c>
      <c r="H55" s="192"/>
      <c r="I55" s="193" t="n">
        <f aca="false">ROUND(E55*H55,2)</f>
        <v>0</v>
      </c>
      <c r="J55" s="192"/>
      <c r="K55" s="193" t="n">
        <f aca="false">ROUND(E55*J55,2)</f>
        <v>0</v>
      </c>
      <c r="L55" s="193" t="n">
        <v>21</v>
      </c>
      <c r="M55" s="193" t="n">
        <f aca="false">G55*(1+L55/100)</f>
        <v>0</v>
      </c>
      <c r="N55" s="194" t="n">
        <v>0.00373</v>
      </c>
      <c r="O55" s="194" t="n">
        <f aca="false">ROUND(E55*N55,5)</f>
        <v>0.10284</v>
      </c>
      <c r="P55" s="194" t="n">
        <v>0</v>
      </c>
      <c r="Q55" s="194" t="n">
        <f aca="false">ROUND(E55*P55,5)</f>
        <v>0</v>
      </c>
      <c r="R55" s="194"/>
      <c r="S55" s="194"/>
      <c r="T55" s="195" t="n">
        <v>0.978</v>
      </c>
      <c r="U55" s="194" t="n">
        <f aca="false">ROUND(E55*T55,2)</f>
        <v>26.96</v>
      </c>
      <c r="V55" s="196"/>
      <c r="W55" s="196"/>
      <c r="X55" s="196"/>
      <c r="Y55" s="196"/>
      <c r="Z55" s="196"/>
      <c r="AA55" s="196"/>
      <c r="AB55" s="196"/>
      <c r="AC55" s="196"/>
      <c r="AD55" s="196"/>
      <c r="AE55" s="196" t="s">
        <v>130</v>
      </c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</row>
    <row r="56" customFormat="false" ht="19.4" hidden="false" customHeight="false" outlineLevel="1" collapsed="false">
      <c r="A56" s="188" t="n">
        <v>37</v>
      </c>
      <c r="B56" s="188" t="s">
        <v>207</v>
      </c>
      <c r="C56" s="189" t="s">
        <v>208</v>
      </c>
      <c r="D56" s="190" t="s">
        <v>133</v>
      </c>
      <c r="E56" s="191" t="n">
        <v>34</v>
      </c>
      <c r="F56" s="192"/>
      <c r="G56" s="193" t="n">
        <f aca="false">ROUND(E56*F56,2)</f>
        <v>0</v>
      </c>
      <c r="H56" s="192"/>
      <c r="I56" s="193" t="n">
        <f aca="false">ROUND(E56*H56,2)</f>
        <v>0</v>
      </c>
      <c r="J56" s="192"/>
      <c r="K56" s="193" t="n">
        <f aca="false">ROUND(E56*J56,2)</f>
        <v>0</v>
      </c>
      <c r="L56" s="193" t="n">
        <v>21</v>
      </c>
      <c r="M56" s="193" t="n">
        <f aca="false">G56*(1+L56/100)</f>
        <v>0</v>
      </c>
      <c r="N56" s="194" t="n">
        <v>0.0192</v>
      </c>
      <c r="O56" s="194" t="n">
        <f aca="false">ROUND(E56*N56,5)</f>
        <v>0.6528</v>
      </c>
      <c r="P56" s="194" t="n">
        <v>0</v>
      </c>
      <c r="Q56" s="194" t="n">
        <f aca="false">ROUND(E56*P56,5)</f>
        <v>0</v>
      </c>
      <c r="R56" s="194"/>
      <c r="S56" s="194"/>
      <c r="T56" s="195" t="n">
        <v>0</v>
      </c>
      <c r="U56" s="194" t="n">
        <f aca="false">ROUND(E56*T56,2)</f>
        <v>0</v>
      </c>
      <c r="V56" s="196"/>
      <c r="W56" s="196"/>
      <c r="X56" s="196"/>
      <c r="Y56" s="196"/>
      <c r="Z56" s="196"/>
      <c r="AA56" s="196"/>
      <c r="AB56" s="196"/>
      <c r="AC56" s="196"/>
      <c r="AD56" s="196"/>
      <c r="AE56" s="196" t="s">
        <v>153</v>
      </c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</row>
    <row r="57" customFormat="false" ht="12.75" hidden="false" customHeight="false" outlineLevel="1" collapsed="false">
      <c r="A57" s="188" t="n">
        <v>38</v>
      </c>
      <c r="B57" s="188" t="s">
        <v>209</v>
      </c>
      <c r="C57" s="189" t="s">
        <v>210</v>
      </c>
      <c r="D57" s="190" t="s">
        <v>33</v>
      </c>
      <c r="E57" s="191" t="n">
        <v>172.1514</v>
      </c>
      <c r="F57" s="192"/>
      <c r="G57" s="193" t="n">
        <f aca="false">ROUND(E57*F57,2)</f>
        <v>0</v>
      </c>
      <c r="H57" s="192"/>
      <c r="I57" s="193" t="n">
        <f aca="false">ROUND(E57*H57,2)</f>
        <v>0</v>
      </c>
      <c r="J57" s="192"/>
      <c r="K57" s="193" t="n">
        <f aca="false">ROUND(E57*J57,2)</f>
        <v>0</v>
      </c>
      <c r="L57" s="193" t="n">
        <v>21</v>
      </c>
      <c r="M57" s="193" t="n">
        <f aca="false">G57*(1+L57/100)</f>
        <v>0</v>
      </c>
      <c r="N57" s="194" t="n">
        <v>0</v>
      </c>
      <c r="O57" s="194" t="n">
        <f aca="false">ROUND(E57*N57,5)</f>
        <v>0</v>
      </c>
      <c r="P57" s="194" t="n">
        <v>0</v>
      </c>
      <c r="Q57" s="194" t="n">
        <f aca="false">ROUND(E57*P57,5)</f>
        <v>0</v>
      </c>
      <c r="R57" s="194"/>
      <c r="S57" s="194"/>
      <c r="T57" s="195" t="n">
        <v>0</v>
      </c>
      <c r="U57" s="194" t="n">
        <f aca="false">ROUND(E57*T57,2)</f>
        <v>0</v>
      </c>
      <c r="V57" s="196"/>
      <c r="W57" s="196"/>
      <c r="X57" s="196"/>
      <c r="Y57" s="196"/>
      <c r="Z57" s="196"/>
      <c r="AA57" s="196"/>
      <c r="AB57" s="196"/>
      <c r="AC57" s="196"/>
      <c r="AD57" s="196"/>
      <c r="AE57" s="196" t="s">
        <v>130</v>
      </c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</row>
    <row r="58" customFormat="false" ht="12.75" hidden="false" customHeight="false" outlineLevel="0" collapsed="false">
      <c r="A58" s="197" t="s">
        <v>125</v>
      </c>
      <c r="B58" s="197" t="s">
        <v>80</v>
      </c>
      <c r="C58" s="198" t="s">
        <v>81</v>
      </c>
      <c r="D58" s="199"/>
      <c r="E58" s="200"/>
      <c r="F58" s="201"/>
      <c r="G58" s="201" t="n">
        <f aca="false">SUMIF(AE59:AE59,"&lt;&gt;NOR",G59:G59)</f>
        <v>0</v>
      </c>
      <c r="H58" s="201"/>
      <c r="I58" s="201" t="n">
        <f aca="false">SUM(I59:I59)</f>
        <v>0</v>
      </c>
      <c r="J58" s="201"/>
      <c r="K58" s="201" t="n">
        <f aca="false">SUM(K59:K59)</f>
        <v>0</v>
      </c>
      <c r="L58" s="201"/>
      <c r="M58" s="201" t="n">
        <f aca="false">SUM(M59:M59)</f>
        <v>0</v>
      </c>
      <c r="N58" s="202"/>
      <c r="O58" s="202" t="n">
        <f aca="false">SUM(O59:O59)</f>
        <v>0</v>
      </c>
      <c r="P58" s="202"/>
      <c r="Q58" s="202" t="n">
        <f aca="false">SUM(Q59:Q59)</f>
        <v>0.4114</v>
      </c>
      <c r="R58" s="202"/>
      <c r="S58" s="202"/>
      <c r="T58" s="203"/>
      <c r="U58" s="202" t="n">
        <f aca="false">SUM(U59:U59)</f>
        <v>4.94</v>
      </c>
      <c r="AE58" s="0" t="s">
        <v>126</v>
      </c>
    </row>
    <row r="59" customFormat="false" ht="12.75" hidden="false" customHeight="false" outlineLevel="1" collapsed="false">
      <c r="A59" s="188" t="n">
        <v>39</v>
      </c>
      <c r="B59" s="188" t="s">
        <v>211</v>
      </c>
      <c r="C59" s="189" t="s">
        <v>212</v>
      </c>
      <c r="D59" s="190" t="s">
        <v>133</v>
      </c>
      <c r="E59" s="191" t="n">
        <v>20.57</v>
      </c>
      <c r="F59" s="192"/>
      <c r="G59" s="193" t="n">
        <f aca="false">ROUND(E59*F59,2)</f>
        <v>0</v>
      </c>
      <c r="H59" s="192"/>
      <c r="I59" s="193" t="n">
        <f aca="false">ROUND(E59*H59,2)</f>
        <v>0</v>
      </c>
      <c r="J59" s="192"/>
      <c r="K59" s="193" t="n">
        <f aca="false">ROUND(E59*J59,2)</f>
        <v>0</v>
      </c>
      <c r="L59" s="193" t="n">
        <v>21</v>
      </c>
      <c r="M59" s="193" t="n">
        <f aca="false">G59*(1+L59/100)</f>
        <v>0</v>
      </c>
      <c r="N59" s="194" t="n">
        <v>0</v>
      </c>
      <c r="O59" s="194" t="n">
        <f aca="false">ROUND(E59*N59,5)</f>
        <v>0</v>
      </c>
      <c r="P59" s="194" t="n">
        <v>0.02</v>
      </c>
      <c r="Q59" s="194" t="n">
        <f aca="false">ROUND(E59*P59,5)</f>
        <v>0.4114</v>
      </c>
      <c r="R59" s="194"/>
      <c r="S59" s="194"/>
      <c r="T59" s="195" t="n">
        <v>0.24</v>
      </c>
      <c r="U59" s="194" t="n">
        <f aca="false">ROUND(E59*T59,2)</f>
        <v>4.94</v>
      </c>
      <c r="V59" s="196"/>
      <c r="W59" s="196"/>
      <c r="X59" s="196"/>
      <c r="Y59" s="196"/>
      <c r="Z59" s="196"/>
      <c r="AA59" s="196"/>
      <c r="AB59" s="196"/>
      <c r="AC59" s="196"/>
      <c r="AD59" s="196"/>
      <c r="AE59" s="196" t="s">
        <v>130</v>
      </c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</row>
    <row r="60" customFormat="false" ht="12.75" hidden="false" customHeight="false" outlineLevel="0" collapsed="false">
      <c r="A60" s="197" t="s">
        <v>125</v>
      </c>
      <c r="B60" s="197" t="s">
        <v>82</v>
      </c>
      <c r="C60" s="198" t="s">
        <v>83</v>
      </c>
      <c r="D60" s="199"/>
      <c r="E60" s="200"/>
      <c r="F60" s="201"/>
      <c r="G60" s="201" t="n">
        <f aca="false">SUMIF(AE61:AE63,"&lt;&gt;NOR",G61:G63)</f>
        <v>0</v>
      </c>
      <c r="H60" s="201"/>
      <c r="I60" s="201" t="n">
        <f aca="false">SUM(I61:I63)</f>
        <v>0</v>
      </c>
      <c r="J60" s="201"/>
      <c r="K60" s="201" t="n">
        <f aca="false">SUM(K61:K63)</f>
        <v>0</v>
      </c>
      <c r="L60" s="201"/>
      <c r="M60" s="201" t="n">
        <f aca="false">SUM(M61:M63)</f>
        <v>0</v>
      </c>
      <c r="N60" s="202"/>
      <c r="O60" s="202" t="n">
        <f aca="false">SUM(O61:O63)</f>
        <v>0</v>
      </c>
      <c r="P60" s="202"/>
      <c r="Q60" s="202" t="n">
        <f aca="false">SUM(Q61:Q63)</f>
        <v>0.01465</v>
      </c>
      <c r="R60" s="202"/>
      <c r="S60" s="202"/>
      <c r="T60" s="203"/>
      <c r="U60" s="202" t="n">
        <f aca="false">SUM(U61:U63)</f>
        <v>4.23</v>
      </c>
      <c r="AE60" s="0" t="s">
        <v>126</v>
      </c>
    </row>
    <row r="61" customFormat="false" ht="12.75" hidden="false" customHeight="false" outlineLevel="1" collapsed="false">
      <c r="A61" s="188" t="n">
        <v>40</v>
      </c>
      <c r="B61" s="188" t="s">
        <v>213</v>
      </c>
      <c r="C61" s="189" t="s">
        <v>214</v>
      </c>
      <c r="D61" s="190" t="s">
        <v>133</v>
      </c>
      <c r="E61" s="191" t="n">
        <v>14.65</v>
      </c>
      <c r="F61" s="192"/>
      <c r="G61" s="193" t="n">
        <f aca="false">ROUND(E61*F61,2)</f>
        <v>0</v>
      </c>
      <c r="H61" s="192"/>
      <c r="I61" s="193" t="n">
        <f aca="false">ROUND(E61*H61,2)</f>
        <v>0</v>
      </c>
      <c r="J61" s="192"/>
      <c r="K61" s="193" t="n">
        <f aca="false">ROUND(E61*J61,2)</f>
        <v>0</v>
      </c>
      <c r="L61" s="193" t="n">
        <v>21</v>
      </c>
      <c r="M61" s="193" t="n">
        <f aca="false">G61*(1+L61/100)</f>
        <v>0</v>
      </c>
      <c r="N61" s="194" t="n">
        <v>0</v>
      </c>
      <c r="O61" s="194" t="n">
        <f aca="false">ROUND(E61*N61,5)</f>
        <v>0</v>
      </c>
      <c r="P61" s="194" t="n">
        <v>0.001</v>
      </c>
      <c r="Q61" s="194" t="n">
        <f aca="false">ROUND(E61*P61,5)</f>
        <v>0.01465</v>
      </c>
      <c r="R61" s="194"/>
      <c r="S61" s="194"/>
      <c r="T61" s="195" t="n">
        <v>0.255</v>
      </c>
      <c r="U61" s="194" t="n">
        <f aca="false">ROUND(E61*T61,2)</f>
        <v>3.74</v>
      </c>
      <c r="V61" s="196"/>
      <c r="W61" s="196"/>
      <c r="X61" s="196"/>
      <c r="Y61" s="196"/>
      <c r="Z61" s="196"/>
      <c r="AA61" s="196"/>
      <c r="AB61" s="196"/>
      <c r="AC61" s="196"/>
      <c r="AD61" s="196"/>
      <c r="AE61" s="196" t="s">
        <v>130</v>
      </c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</row>
    <row r="62" customFormat="false" ht="22.5" hidden="false" customHeight="false" outlineLevel="1" collapsed="false">
      <c r="A62" s="188" t="n">
        <v>41</v>
      </c>
      <c r="B62" s="188" t="s">
        <v>215</v>
      </c>
      <c r="C62" s="189" t="s">
        <v>216</v>
      </c>
      <c r="D62" s="190" t="s">
        <v>140</v>
      </c>
      <c r="E62" s="191" t="n">
        <v>14</v>
      </c>
      <c r="F62" s="192"/>
      <c r="G62" s="193" t="n">
        <f aca="false">ROUND(E62*F62,2)</f>
        <v>0</v>
      </c>
      <c r="H62" s="192"/>
      <c r="I62" s="193" t="n">
        <f aca="false">ROUND(E62*H62,2)</f>
        <v>0</v>
      </c>
      <c r="J62" s="192"/>
      <c r="K62" s="193" t="n">
        <f aca="false">ROUND(E62*J62,2)</f>
        <v>0</v>
      </c>
      <c r="L62" s="193" t="n">
        <v>21</v>
      </c>
      <c r="M62" s="193" t="n">
        <f aca="false">G62*(1+L62/100)</f>
        <v>0</v>
      </c>
      <c r="N62" s="194" t="n">
        <v>0</v>
      </c>
      <c r="O62" s="194" t="n">
        <f aca="false">ROUND(E62*N62,5)</f>
        <v>0</v>
      </c>
      <c r="P62" s="194" t="n">
        <v>0</v>
      </c>
      <c r="Q62" s="194" t="n">
        <f aca="false">ROUND(E62*P62,5)</f>
        <v>0</v>
      </c>
      <c r="R62" s="194"/>
      <c r="S62" s="194"/>
      <c r="T62" s="195" t="n">
        <v>0.035</v>
      </c>
      <c r="U62" s="194" t="n">
        <f aca="false">ROUND(E62*T62,2)</f>
        <v>0.49</v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6" t="s">
        <v>130</v>
      </c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</row>
    <row r="63" customFormat="false" ht="12.75" hidden="false" customHeight="false" outlineLevel="1" collapsed="false">
      <c r="A63" s="188" t="n">
        <v>42</v>
      </c>
      <c r="B63" s="188" t="s">
        <v>217</v>
      </c>
      <c r="C63" s="189" t="s">
        <v>218</v>
      </c>
      <c r="D63" s="190" t="s">
        <v>174</v>
      </c>
      <c r="E63" s="191" t="n">
        <v>0.12</v>
      </c>
      <c r="F63" s="192"/>
      <c r="G63" s="193" t="n">
        <f aca="false">ROUND(E63*F63,2)</f>
        <v>0</v>
      </c>
      <c r="H63" s="192"/>
      <c r="I63" s="193" t="n">
        <f aca="false">ROUND(E63*H63,2)</f>
        <v>0</v>
      </c>
      <c r="J63" s="192"/>
      <c r="K63" s="193" t="n">
        <f aca="false">ROUND(E63*J63,2)</f>
        <v>0</v>
      </c>
      <c r="L63" s="193" t="n">
        <v>21</v>
      </c>
      <c r="M63" s="193" t="n">
        <f aca="false">G63*(1+L63/100)</f>
        <v>0</v>
      </c>
      <c r="N63" s="194" t="n">
        <v>0</v>
      </c>
      <c r="O63" s="194" t="n">
        <f aca="false">ROUND(E63*N63,5)</f>
        <v>0</v>
      </c>
      <c r="P63" s="194" t="n">
        <v>0</v>
      </c>
      <c r="Q63" s="194" t="n">
        <f aca="false">ROUND(E63*P63,5)</f>
        <v>0</v>
      </c>
      <c r="R63" s="194"/>
      <c r="S63" s="194"/>
      <c r="T63" s="195" t="n">
        <v>0</v>
      </c>
      <c r="U63" s="194" t="n">
        <f aca="false">ROUND(E63*T63,2)</f>
        <v>0</v>
      </c>
      <c r="V63" s="196"/>
      <c r="W63" s="196"/>
      <c r="X63" s="196"/>
      <c r="Y63" s="196"/>
      <c r="Z63" s="196"/>
      <c r="AA63" s="196"/>
      <c r="AB63" s="196"/>
      <c r="AC63" s="196"/>
      <c r="AD63" s="196"/>
      <c r="AE63" s="196" t="s">
        <v>130</v>
      </c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</row>
    <row r="64" customFormat="false" ht="12.75" hidden="false" customHeight="false" outlineLevel="0" collapsed="false">
      <c r="A64" s="197" t="s">
        <v>125</v>
      </c>
      <c r="B64" s="197" t="s">
        <v>84</v>
      </c>
      <c r="C64" s="198" t="s">
        <v>85</v>
      </c>
      <c r="D64" s="199"/>
      <c r="E64" s="200"/>
      <c r="F64" s="201"/>
      <c r="G64" s="201" t="n">
        <f aca="false">SUMIF(AE65:AE70,"&lt;&gt;NOR",G65:G70)</f>
        <v>0</v>
      </c>
      <c r="H64" s="201"/>
      <c r="I64" s="201" t="n">
        <f aca="false">SUM(I65:I70)</f>
        <v>0</v>
      </c>
      <c r="J64" s="201"/>
      <c r="K64" s="201" t="n">
        <f aca="false">SUM(K65:K70)</f>
        <v>0</v>
      </c>
      <c r="L64" s="201"/>
      <c r="M64" s="201" t="n">
        <f aca="false">SUM(M65:M70)</f>
        <v>0</v>
      </c>
      <c r="N64" s="202"/>
      <c r="O64" s="202" t="n">
        <f aca="false">SUM(O65:O70)</f>
        <v>1.76042</v>
      </c>
      <c r="P64" s="202"/>
      <c r="Q64" s="202" t="n">
        <f aca="false">SUM(Q65:Q70)</f>
        <v>0</v>
      </c>
      <c r="R64" s="202"/>
      <c r="S64" s="202"/>
      <c r="T64" s="203"/>
      <c r="U64" s="202" t="n">
        <f aca="false">SUM(U65:U70)</f>
        <v>37.46</v>
      </c>
      <c r="AE64" s="0" t="s">
        <v>126</v>
      </c>
    </row>
    <row r="65" customFormat="false" ht="12.8" hidden="false" customHeight="false" outlineLevel="1" collapsed="false">
      <c r="A65" s="188" t="n">
        <v>43</v>
      </c>
      <c r="B65" s="188" t="s">
        <v>219</v>
      </c>
      <c r="C65" s="189" t="s">
        <v>220</v>
      </c>
      <c r="D65" s="190" t="s">
        <v>133</v>
      </c>
      <c r="E65" s="191" t="n">
        <v>24.88</v>
      </c>
      <c r="F65" s="192"/>
      <c r="G65" s="193" t="n">
        <f aca="false">ROUND(E65*F65,2)</f>
        <v>0</v>
      </c>
      <c r="H65" s="192"/>
      <c r="I65" s="193" t="n">
        <f aca="false">ROUND(E65*H65,2)</f>
        <v>0</v>
      </c>
      <c r="J65" s="192"/>
      <c r="K65" s="193" t="n">
        <f aca="false">ROUND(E65*J65,2)</f>
        <v>0</v>
      </c>
      <c r="L65" s="193" t="n">
        <v>21</v>
      </c>
      <c r="M65" s="193" t="n">
        <f aca="false">G65*(1+L65/100)</f>
        <v>0</v>
      </c>
      <c r="N65" s="194" t="n">
        <v>0.00016</v>
      </c>
      <c r="O65" s="194" t="n">
        <f aca="false">ROUND(E65*N65,5)</f>
        <v>0.00398</v>
      </c>
      <c r="P65" s="194" t="n">
        <v>0</v>
      </c>
      <c r="Q65" s="194" t="n">
        <f aca="false">ROUND(E65*P65,5)</f>
        <v>0</v>
      </c>
      <c r="R65" s="194"/>
      <c r="S65" s="194"/>
      <c r="T65" s="195" t="n">
        <v>0.05</v>
      </c>
      <c r="U65" s="194" t="n">
        <f aca="false">ROUND(E65*T65,2)</f>
        <v>1.24</v>
      </c>
      <c r="V65" s="196"/>
      <c r="W65" s="196"/>
      <c r="X65" s="196"/>
      <c r="Y65" s="196"/>
      <c r="Z65" s="196"/>
      <c r="AA65" s="196"/>
      <c r="AB65" s="196"/>
      <c r="AC65" s="196"/>
      <c r="AD65" s="196"/>
      <c r="AE65" s="196" t="s">
        <v>130</v>
      </c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</row>
    <row r="66" customFormat="false" ht="12.8" hidden="false" customHeight="false" outlineLevel="1" collapsed="false">
      <c r="A66" s="188" t="n">
        <v>44</v>
      </c>
      <c r="B66" s="188" t="s">
        <v>221</v>
      </c>
      <c r="C66" s="189" t="s">
        <v>222</v>
      </c>
      <c r="D66" s="190" t="s">
        <v>133</v>
      </c>
      <c r="E66" s="191" t="n">
        <v>24.88</v>
      </c>
      <c r="F66" s="192"/>
      <c r="G66" s="193" t="n">
        <f aca="false">ROUND(E66*F66,2)</f>
        <v>0</v>
      </c>
      <c r="H66" s="192"/>
      <c r="I66" s="193" t="n">
        <f aca="false">ROUND(E66*H66,2)</f>
        <v>0</v>
      </c>
      <c r="J66" s="192"/>
      <c r="K66" s="193" t="n">
        <f aca="false">ROUND(E66*J66,2)</f>
        <v>0</v>
      </c>
      <c r="L66" s="193" t="n">
        <v>21</v>
      </c>
      <c r="M66" s="193" t="n">
        <f aca="false">G66*(1+L66/100)</f>
        <v>0</v>
      </c>
      <c r="N66" s="194" t="n">
        <v>0.0558</v>
      </c>
      <c r="O66" s="194" t="n">
        <f aca="false">ROUND(E66*N66,5)</f>
        <v>1.3883</v>
      </c>
      <c r="P66" s="194" t="n">
        <v>0</v>
      </c>
      <c r="Q66" s="194" t="n">
        <f aca="false">ROUND(E66*P66,5)</f>
        <v>0</v>
      </c>
      <c r="R66" s="194"/>
      <c r="S66" s="194"/>
      <c r="T66" s="195" t="n">
        <v>1.263</v>
      </c>
      <c r="U66" s="194" t="n">
        <f aca="false">ROUND(E66*T66,2)</f>
        <v>31.42</v>
      </c>
      <c r="V66" s="196"/>
      <c r="W66" s="196"/>
      <c r="X66" s="196"/>
      <c r="Y66" s="196"/>
      <c r="Z66" s="196"/>
      <c r="AA66" s="196"/>
      <c r="AB66" s="196"/>
      <c r="AC66" s="196"/>
      <c r="AD66" s="196"/>
      <c r="AE66" s="196" t="s">
        <v>130</v>
      </c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</row>
    <row r="67" customFormat="false" ht="12.75" hidden="false" customHeight="false" outlineLevel="1" collapsed="false">
      <c r="A67" s="188" t="n">
        <v>45</v>
      </c>
      <c r="B67" s="188" t="s">
        <v>223</v>
      </c>
      <c r="C67" s="189" t="s">
        <v>224</v>
      </c>
      <c r="D67" s="190" t="s">
        <v>140</v>
      </c>
      <c r="E67" s="191" t="n">
        <v>40</v>
      </c>
      <c r="F67" s="192"/>
      <c r="G67" s="193" t="n">
        <f aca="false">ROUND(E67*F67,2)</f>
        <v>0</v>
      </c>
      <c r="H67" s="192"/>
      <c r="I67" s="193" t="n">
        <f aca="false">ROUND(E67*H67,2)</f>
        <v>0</v>
      </c>
      <c r="J67" s="192"/>
      <c r="K67" s="193" t="n">
        <f aca="false">ROUND(E67*J67,2)</f>
        <v>0</v>
      </c>
      <c r="L67" s="193" t="n">
        <v>21</v>
      </c>
      <c r="M67" s="193" t="n">
        <f aca="false">G67*(1+L67/100)</f>
        <v>0</v>
      </c>
      <c r="N67" s="194" t="n">
        <v>0</v>
      </c>
      <c r="O67" s="194" t="n">
        <f aca="false">ROUND(E67*N67,5)</f>
        <v>0</v>
      </c>
      <c r="P67" s="194" t="n">
        <v>0</v>
      </c>
      <c r="Q67" s="194" t="n">
        <f aca="false">ROUND(E67*P67,5)</f>
        <v>0</v>
      </c>
      <c r="R67" s="194"/>
      <c r="S67" s="194"/>
      <c r="T67" s="195" t="n">
        <v>0.12</v>
      </c>
      <c r="U67" s="194" t="n">
        <f aca="false">ROUND(E67*T67,2)</f>
        <v>4.8</v>
      </c>
      <c r="V67" s="196"/>
      <c r="W67" s="196"/>
      <c r="X67" s="196"/>
      <c r="Y67" s="196"/>
      <c r="Z67" s="196"/>
      <c r="AA67" s="196"/>
      <c r="AB67" s="196"/>
      <c r="AC67" s="196"/>
      <c r="AD67" s="196"/>
      <c r="AE67" s="196" t="s">
        <v>130</v>
      </c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</row>
    <row r="68" customFormat="false" ht="22.5" hidden="false" customHeight="false" outlineLevel="1" collapsed="false">
      <c r="A68" s="188" t="n">
        <v>46</v>
      </c>
      <c r="B68" s="188" t="s">
        <v>225</v>
      </c>
      <c r="C68" s="189" t="s">
        <v>226</v>
      </c>
      <c r="D68" s="190" t="s">
        <v>133</v>
      </c>
      <c r="E68" s="191" t="n">
        <v>29</v>
      </c>
      <c r="F68" s="192"/>
      <c r="G68" s="193" t="n">
        <f aca="false">ROUND(E68*F68,2)</f>
        <v>0</v>
      </c>
      <c r="H68" s="192"/>
      <c r="I68" s="193" t="n">
        <f aca="false">ROUND(E68*H68,2)</f>
        <v>0</v>
      </c>
      <c r="J68" s="192"/>
      <c r="K68" s="193" t="n">
        <f aca="false">ROUND(E68*J68,2)</f>
        <v>0</v>
      </c>
      <c r="L68" s="193" t="n">
        <v>21</v>
      </c>
      <c r="M68" s="193" t="n">
        <f aca="false">G68*(1+L68/100)</f>
        <v>0</v>
      </c>
      <c r="N68" s="194" t="n">
        <v>0.0126</v>
      </c>
      <c r="O68" s="194" t="n">
        <f aca="false">ROUND(E68*N68,5)</f>
        <v>0.3654</v>
      </c>
      <c r="P68" s="194" t="n">
        <v>0</v>
      </c>
      <c r="Q68" s="194" t="n">
        <f aca="false">ROUND(E68*P68,5)</f>
        <v>0</v>
      </c>
      <c r="R68" s="194"/>
      <c r="S68" s="194"/>
      <c r="T68" s="195" t="n">
        <v>0</v>
      </c>
      <c r="U68" s="194" t="n">
        <f aca="false">ROUND(E68*T68,2)</f>
        <v>0</v>
      </c>
      <c r="V68" s="196"/>
      <c r="W68" s="196"/>
      <c r="X68" s="196"/>
      <c r="Y68" s="196"/>
      <c r="Z68" s="196"/>
      <c r="AA68" s="196"/>
      <c r="AB68" s="196"/>
      <c r="AC68" s="196"/>
      <c r="AD68" s="196"/>
      <c r="AE68" s="196" t="s">
        <v>153</v>
      </c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</row>
    <row r="69" customFormat="false" ht="12.75" hidden="false" customHeight="false" outlineLevel="1" collapsed="false">
      <c r="A69" s="188" t="n">
        <v>47</v>
      </c>
      <c r="B69" s="188" t="s">
        <v>203</v>
      </c>
      <c r="C69" s="189" t="s">
        <v>204</v>
      </c>
      <c r="D69" s="190" t="s">
        <v>133</v>
      </c>
      <c r="E69" s="191" t="n">
        <v>24.88</v>
      </c>
      <c r="F69" s="192"/>
      <c r="G69" s="193" t="n">
        <f aca="false">ROUND(E69*F69,2)</f>
        <v>0</v>
      </c>
      <c r="H69" s="192"/>
      <c r="I69" s="193" t="n">
        <f aca="false">ROUND(E69*H69,2)</f>
        <v>0</v>
      </c>
      <c r="J69" s="192"/>
      <c r="K69" s="193" t="n">
        <f aca="false">ROUND(E69*J69,2)</f>
        <v>0</v>
      </c>
      <c r="L69" s="193" t="n">
        <v>21</v>
      </c>
      <c r="M69" s="193" t="n">
        <f aca="false">G69*(1+L69/100)</f>
        <v>0</v>
      </c>
      <c r="N69" s="194" t="n">
        <v>0.00011</v>
      </c>
      <c r="O69" s="194" t="n">
        <f aca="false">ROUND(E69*N69,5)</f>
        <v>0.00274</v>
      </c>
      <c r="P69" s="194" t="n">
        <v>0</v>
      </c>
      <c r="Q69" s="194" t="n">
        <f aca="false">ROUND(E69*P69,5)</f>
        <v>0</v>
      </c>
      <c r="R69" s="194"/>
      <c r="S69" s="194"/>
      <c r="T69" s="195" t="n">
        <v>0</v>
      </c>
      <c r="U69" s="194" t="n">
        <f aca="false">ROUND(E69*T69,2)</f>
        <v>0</v>
      </c>
      <c r="V69" s="196"/>
      <c r="W69" s="196"/>
      <c r="X69" s="196"/>
      <c r="Y69" s="196"/>
      <c r="Z69" s="196"/>
      <c r="AA69" s="196"/>
      <c r="AB69" s="196"/>
      <c r="AC69" s="196"/>
      <c r="AD69" s="196"/>
      <c r="AE69" s="196" t="s">
        <v>130</v>
      </c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</row>
    <row r="70" customFormat="false" ht="12.75" hidden="false" customHeight="false" outlineLevel="1" collapsed="false">
      <c r="A70" s="188" t="n">
        <v>48</v>
      </c>
      <c r="B70" s="188" t="s">
        <v>227</v>
      </c>
      <c r="C70" s="189" t="s">
        <v>228</v>
      </c>
      <c r="D70" s="190" t="s">
        <v>33</v>
      </c>
      <c r="E70" s="191" t="n">
        <v>287.2787</v>
      </c>
      <c r="F70" s="192"/>
      <c r="G70" s="193" t="n">
        <f aca="false">ROUND(E70*F70,2)</f>
        <v>0</v>
      </c>
      <c r="H70" s="192"/>
      <c r="I70" s="193" t="n">
        <f aca="false">ROUND(E70*H70,2)</f>
        <v>0</v>
      </c>
      <c r="J70" s="192"/>
      <c r="K70" s="193" t="n">
        <f aca="false">ROUND(E70*J70,2)</f>
        <v>0</v>
      </c>
      <c r="L70" s="193" t="n">
        <v>21</v>
      </c>
      <c r="M70" s="193" t="n">
        <f aca="false">G70*(1+L70/100)</f>
        <v>0</v>
      </c>
      <c r="N70" s="194" t="n">
        <v>0</v>
      </c>
      <c r="O70" s="194" t="n">
        <f aca="false">ROUND(E70*N70,5)</f>
        <v>0</v>
      </c>
      <c r="P70" s="194" t="n">
        <v>0</v>
      </c>
      <c r="Q70" s="194" t="n">
        <f aca="false">ROUND(E70*P70,5)</f>
        <v>0</v>
      </c>
      <c r="R70" s="194"/>
      <c r="S70" s="194"/>
      <c r="T70" s="195" t="n">
        <v>0</v>
      </c>
      <c r="U70" s="194" t="n">
        <f aca="false">ROUND(E70*T70,2)</f>
        <v>0</v>
      </c>
      <c r="V70" s="196"/>
      <c r="W70" s="196"/>
      <c r="X70" s="196"/>
      <c r="Y70" s="196"/>
      <c r="Z70" s="196"/>
      <c r="AA70" s="196"/>
      <c r="AB70" s="196"/>
      <c r="AC70" s="196"/>
      <c r="AD70" s="196"/>
      <c r="AE70" s="196" t="s">
        <v>130</v>
      </c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</row>
    <row r="71" customFormat="false" ht="12.75" hidden="false" customHeight="false" outlineLevel="0" collapsed="false">
      <c r="A71" s="197" t="s">
        <v>125</v>
      </c>
      <c r="B71" s="197" t="s">
        <v>86</v>
      </c>
      <c r="C71" s="198" t="s">
        <v>87</v>
      </c>
      <c r="D71" s="199"/>
      <c r="E71" s="200"/>
      <c r="F71" s="201"/>
      <c r="G71" s="201" t="n">
        <f aca="false">SUMIF(AE72:AE72,"&lt;&gt;NOR",G72:G72)</f>
        <v>0</v>
      </c>
      <c r="H71" s="201"/>
      <c r="I71" s="201" t="n">
        <f aca="false">SUM(I72:I72)</f>
        <v>0</v>
      </c>
      <c r="J71" s="201"/>
      <c r="K71" s="201" t="n">
        <f aca="false">SUM(K72:K72)</f>
        <v>0</v>
      </c>
      <c r="L71" s="201"/>
      <c r="M71" s="201" t="n">
        <f aca="false">SUM(M72:M72)</f>
        <v>0</v>
      </c>
      <c r="N71" s="202"/>
      <c r="O71" s="202" t="n">
        <f aca="false">SUM(O72:O72)</f>
        <v>0.00072</v>
      </c>
      <c r="P71" s="202"/>
      <c r="Q71" s="202" t="n">
        <f aca="false">SUM(Q72:Q72)</f>
        <v>0</v>
      </c>
      <c r="R71" s="202"/>
      <c r="S71" s="202"/>
      <c r="T71" s="203"/>
      <c r="U71" s="202" t="n">
        <f aca="false">SUM(U72:U72)</f>
        <v>3.26</v>
      </c>
      <c r="AE71" s="0" t="s">
        <v>126</v>
      </c>
    </row>
    <row r="72" customFormat="false" ht="12.75" hidden="false" customHeight="false" outlineLevel="1" collapsed="false">
      <c r="A72" s="188" t="n">
        <v>49</v>
      </c>
      <c r="B72" s="188" t="s">
        <v>229</v>
      </c>
      <c r="C72" s="189" t="s">
        <v>230</v>
      </c>
      <c r="D72" s="190" t="s">
        <v>133</v>
      </c>
      <c r="E72" s="191" t="n">
        <v>6.5</v>
      </c>
      <c r="F72" s="192"/>
      <c r="G72" s="193" t="n">
        <f aca="false">ROUND(E72*F72,2)</f>
        <v>0</v>
      </c>
      <c r="H72" s="192"/>
      <c r="I72" s="193" t="n">
        <f aca="false">ROUND(E72*H72,2)</f>
        <v>0</v>
      </c>
      <c r="J72" s="192"/>
      <c r="K72" s="193" t="n">
        <f aca="false">ROUND(E72*J72,2)</f>
        <v>0</v>
      </c>
      <c r="L72" s="193" t="n">
        <v>21</v>
      </c>
      <c r="M72" s="193" t="n">
        <f aca="false">G72*(1+L72/100)</f>
        <v>0</v>
      </c>
      <c r="N72" s="194" t="n">
        <v>0.00011</v>
      </c>
      <c r="O72" s="194" t="n">
        <f aca="false">ROUND(E72*N72,5)</f>
        <v>0.00072</v>
      </c>
      <c r="P72" s="194" t="n">
        <v>0</v>
      </c>
      <c r="Q72" s="194" t="n">
        <f aca="false">ROUND(E72*P72,5)</f>
        <v>0</v>
      </c>
      <c r="R72" s="194"/>
      <c r="S72" s="194"/>
      <c r="T72" s="195" t="n">
        <v>0.502</v>
      </c>
      <c r="U72" s="194" t="n">
        <f aca="false">ROUND(E72*T72,2)</f>
        <v>3.26</v>
      </c>
      <c r="V72" s="196"/>
      <c r="W72" s="196"/>
      <c r="X72" s="196"/>
      <c r="Y72" s="196"/>
      <c r="Z72" s="196"/>
      <c r="AA72" s="196"/>
      <c r="AB72" s="196"/>
      <c r="AC72" s="196"/>
      <c r="AD72" s="196"/>
      <c r="AE72" s="196" t="s">
        <v>130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</row>
    <row r="73" customFormat="false" ht="12.75" hidden="false" customHeight="false" outlineLevel="0" collapsed="false">
      <c r="A73" s="197" t="s">
        <v>125</v>
      </c>
      <c r="B73" s="197" t="s">
        <v>88</v>
      </c>
      <c r="C73" s="198" t="s">
        <v>89</v>
      </c>
      <c r="D73" s="199"/>
      <c r="E73" s="200"/>
      <c r="F73" s="201"/>
      <c r="G73" s="201" t="n">
        <f aca="false">SUMIF(AE74:AE75,"&lt;&gt;NOR",G74:G75)</f>
        <v>0</v>
      </c>
      <c r="H73" s="201"/>
      <c r="I73" s="201" t="n">
        <f aca="false">SUM(I74:I75)</f>
        <v>0</v>
      </c>
      <c r="J73" s="201"/>
      <c r="K73" s="201" t="n">
        <f aca="false">SUM(K74:K75)</f>
        <v>0</v>
      </c>
      <c r="L73" s="201"/>
      <c r="M73" s="201" t="n">
        <f aca="false">SUM(M74:M75)</f>
        <v>0</v>
      </c>
      <c r="N73" s="202"/>
      <c r="O73" s="202" t="n">
        <f aca="false">SUM(O74:O75)</f>
        <v>0.00273</v>
      </c>
      <c r="P73" s="202"/>
      <c r="Q73" s="202" t="n">
        <f aca="false">SUM(Q74:Q75)</f>
        <v>0</v>
      </c>
      <c r="R73" s="202"/>
      <c r="S73" s="202"/>
      <c r="T73" s="203"/>
      <c r="U73" s="202" t="n">
        <f aca="false">SUM(U74:U75)</f>
        <v>1.88</v>
      </c>
      <c r="AE73" s="0" t="s">
        <v>126</v>
      </c>
    </row>
    <row r="74" customFormat="false" ht="12.75" hidden="false" customHeight="false" outlineLevel="1" collapsed="false">
      <c r="A74" s="188" t="n">
        <v>50</v>
      </c>
      <c r="B74" s="188" t="s">
        <v>231</v>
      </c>
      <c r="C74" s="189" t="s">
        <v>232</v>
      </c>
      <c r="D74" s="190" t="s">
        <v>133</v>
      </c>
      <c r="E74" s="191" t="n">
        <v>16.39</v>
      </c>
      <c r="F74" s="192"/>
      <c r="G74" s="193" t="n">
        <f aca="false">ROUND(E74*F74,2)</f>
        <v>0</v>
      </c>
      <c r="H74" s="192"/>
      <c r="I74" s="193" t="n">
        <f aca="false">ROUND(E74*H74,2)</f>
        <v>0</v>
      </c>
      <c r="J74" s="192"/>
      <c r="K74" s="193" t="n">
        <f aca="false">ROUND(E74*J74,2)</f>
        <v>0</v>
      </c>
      <c r="L74" s="193" t="n">
        <v>21</v>
      </c>
      <c r="M74" s="193" t="n">
        <f aca="false">G74*(1+L74/100)</f>
        <v>0</v>
      </c>
      <c r="N74" s="194" t="n">
        <v>0</v>
      </c>
      <c r="O74" s="194" t="n">
        <f aca="false">ROUND(E74*N74,5)</f>
        <v>0</v>
      </c>
      <c r="P74" s="194" t="n">
        <v>0</v>
      </c>
      <c r="Q74" s="194" t="n">
        <f aca="false">ROUND(E74*P74,5)</f>
        <v>0</v>
      </c>
      <c r="R74" s="194"/>
      <c r="S74" s="194"/>
      <c r="T74" s="195" t="n">
        <v>0.06971</v>
      </c>
      <c r="U74" s="194" t="n">
        <f aca="false">ROUND(E74*T74,2)</f>
        <v>1.14</v>
      </c>
      <c r="V74" s="196"/>
      <c r="W74" s="196"/>
      <c r="X74" s="196"/>
      <c r="Y74" s="196"/>
      <c r="Z74" s="196"/>
      <c r="AA74" s="196"/>
      <c r="AB74" s="196"/>
      <c r="AC74" s="196"/>
      <c r="AD74" s="196"/>
      <c r="AE74" s="196" t="s">
        <v>130</v>
      </c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</row>
    <row r="75" customFormat="false" ht="12.75" hidden="false" customHeight="false" outlineLevel="1" collapsed="false">
      <c r="A75" s="188" t="n">
        <v>51</v>
      </c>
      <c r="B75" s="188" t="s">
        <v>233</v>
      </c>
      <c r="C75" s="189" t="s">
        <v>234</v>
      </c>
      <c r="D75" s="190" t="s">
        <v>133</v>
      </c>
      <c r="E75" s="191" t="n">
        <v>6.5</v>
      </c>
      <c r="F75" s="192"/>
      <c r="G75" s="193" t="n">
        <f aca="false">ROUND(E75*F75,2)</f>
        <v>0</v>
      </c>
      <c r="H75" s="192"/>
      <c r="I75" s="193" t="n">
        <f aca="false">ROUND(E75*H75,2)</f>
        <v>0</v>
      </c>
      <c r="J75" s="192"/>
      <c r="K75" s="193" t="n">
        <f aca="false">ROUND(E75*J75,2)</f>
        <v>0</v>
      </c>
      <c r="L75" s="193" t="n">
        <v>21</v>
      </c>
      <c r="M75" s="193" t="n">
        <f aca="false">G75*(1+L75/100)</f>
        <v>0</v>
      </c>
      <c r="N75" s="194" t="n">
        <v>0.00042</v>
      </c>
      <c r="O75" s="194" t="n">
        <f aca="false">ROUND(E75*N75,5)</f>
        <v>0.00273</v>
      </c>
      <c r="P75" s="194" t="n">
        <v>0</v>
      </c>
      <c r="Q75" s="194" t="n">
        <f aca="false">ROUND(E75*P75,5)</f>
        <v>0</v>
      </c>
      <c r="R75" s="194"/>
      <c r="S75" s="194"/>
      <c r="T75" s="195" t="n">
        <v>0.11432</v>
      </c>
      <c r="U75" s="194" t="n">
        <f aca="false">ROUND(E75*T75,2)</f>
        <v>0.74</v>
      </c>
      <c r="V75" s="196"/>
      <c r="W75" s="196"/>
      <c r="X75" s="196"/>
      <c r="Y75" s="196"/>
      <c r="Z75" s="196"/>
      <c r="AA75" s="196"/>
      <c r="AB75" s="196"/>
      <c r="AC75" s="196"/>
      <c r="AD75" s="196"/>
      <c r="AE75" s="196" t="s">
        <v>130</v>
      </c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</row>
    <row r="76" customFormat="false" ht="12.75" hidden="false" customHeight="false" outlineLevel="0" collapsed="false">
      <c r="A76" s="197" t="s">
        <v>125</v>
      </c>
      <c r="B76" s="197" t="s">
        <v>90</v>
      </c>
      <c r="C76" s="198" t="s">
        <v>91</v>
      </c>
      <c r="D76" s="199"/>
      <c r="E76" s="200"/>
      <c r="F76" s="201"/>
      <c r="G76" s="201" t="n">
        <f aca="false">SUMIF(AE77:AE77,"&lt;&gt;NOR",G77:G77)</f>
        <v>0</v>
      </c>
      <c r="H76" s="201"/>
      <c r="I76" s="201" t="n">
        <f aca="false">SUM(I77:I77)</f>
        <v>0</v>
      </c>
      <c r="J76" s="201"/>
      <c r="K76" s="201" t="n">
        <f aca="false">SUM(K77:K77)</f>
        <v>0</v>
      </c>
      <c r="L76" s="201"/>
      <c r="M76" s="201" t="n">
        <f aca="false">SUM(M77:M77)</f>
        <v>0</v>
      </c>
      <c r="N76" s="202"/>
      <c r="O76" s="202" t="n">
        <f aca="false">SUM(O77:O77)</f>
        <v>0</v>
      </c>
      <c r="P76" s="202"/>
      <c r="Q76" s="202" t="n">
        <f aca="false">SUM(Q77:Q77)</f>
        <v>0</v>
      </c>
      <c r="R76" s="202"/>
      <c r="S76" s="202"/>
      <c r="T76" s="203"/>
      <c r="U76" s="202" t="n">
        <f aca="false">SUM(U77:U77)</f>
        <v>0</v>
      </c>
      <c r="AE76" s="0" t="s">
        <v>126</v>
      </c>
    </row>
    <row r="77" customFormat="false" ht="12.75" hidden="false" customHeight="false" outlineLevel="1" collapsed="false">
      <c r="A77" s="188" t="n">
        <v>52</v>
      </c>
      <c r="B77" s="188" t="s">
        <v>235</v>
      </c>
      <c r="C77" s="189" t="s">
        <v>236</v>
      </c>
      <c r="D77" s="190" t="s">
        <v>237</v>
      </c>
      <c r="E77" s="191" t="n">
        <v>2</v>
      </c>
      <c r="F77" s="192"/>
      <c r="G77" s="193" t="n">
        <f aca="false">ROUND(E77*F77,2)</f>
        <v>0</v>
      </c>
      <c r="H77" s="192"/>
      <c r="I77" s="193" t="n">
        <f aca="false">ROUND(E77*H77,2)</f>
        <v>0</v>
      </c>
      <c r="J77" s="192"/>
      <c r="K77" s="193" t="n">
        <f aca="false">ROUND(E77*J77,2)</f>
        <v>0</v>
      </c>
      <c r="L77" s="193" t="n">
        <v>21</v>
      </c>
      <c r="M77" s="193" t="n">
        <f aca="false">G77*(1+L77/100)</f>
        <v>0</v>
      </c>
      <c r="N77" s="194" t="n">
        <v>0</v>
      </c>
      <c r="O77" s="194" t="n">
        <f aca="false">ROUND(E77*N77,5)</f>
        <v>0</v>
      </c>
      <c r="P77" s="194" t="n">
        <v>0</v>
      </c>
      <c r="Q77" s="194" t="n">
        <f aca="false">ROUND(E77*P77,5)</f>
        <v>0</v>
      </c>
      <c r="R77" s="194"/>
      <c r="S77" s="194"/>
      <c r="T77" s="195" t="n">
        <v>0</v>
      </c>
      <c r="U77" s="194" t="n">
        <f aca="false">ROUND(E77*T77,2)</f>
        <v>0</v>
      </c>
      <c r="V77" s="196"/>
      <c r="W77" s="196"/>
      <c r="X77" s="196"/>
      <c r="Y77" s="196"/>
      <c r="Z77" s="196"/>
      <c r="AA77" s="196"/>
      <c r="AB77" s="196"/>
      <c r="AC77" s="196"/>
      <c r="AD77" s="196"/>
      <c r="AE77" s="196" t="s">
        <v>130</v>
      </c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</row>
    <row r="78" customFormat="false" ht="12.75" hidden="false" customHeight="false" outlineLevel="0" collapsed="false">
      <c r="A78" s="197" t="s">
        <v>125</v>
      </c>
      <c r="B78" s="197" t="s">
        <v>92</v>
      </c>
      <c r="C78" s="198" t="s">
        <v>93</v>
      </c>
      <c r="D78" s="199"/>
      <c r="E78" s="200"/>
      <c r="F78" s="201"/>
      <c r="G78" s="201" t="n">
        <f aca="false">SUMIF(AE79:AE79,"&lt;&gt;NOR",G79:G79)</f>
        <v>0</v>
      </c>
      <c r="H78" s="201"/>
      <c r="I78" s="201" t="n">
        <f aca="false">SUM(I79:I79)</f>
        <v>0</v>
      </c>
      <c r="J78" s="201"/>
      <c r="K78" s="201" t="n">
        <f aca="false">SUM(K79:K79)</f>
        <v>0</v>
      </c>
      <c r="L78" s="201"/>
      <c r="M78" s="201" t="n">
        <f aca="false">SUM(M79:M79)</f>
        <v>0</v>
      </c>
      <c r="N78" s="202"/>
      <c r="O78" s="202" t="n">
        <f aca="false">SUM(O79:O79)</f>
        <v>0</v>
      </c>
      <c r="P78" s="202"/>
      <c r="Q78" s="202" t="n">
        <f aca="false">SUM(Q79:Q79)</f>
        <v>0</v>
      </c>
      <c r="R78" s="202"/>
      <c r="S78" s="202"/>
      <c r="T78" s="203"/>
      <c r="U78" s="202" t="n">
        <f aca="false">SUM(U79:U79)</f>
        <v>0</v>
      </c>
      <c r="AE78" s="0" t="s">
        <v>126</v>
      </c>
    </row>
    <row r="79" customFormat="false" ht="12.75" hidden="false" customHeight="false" outlineLevel="1" collapsed="false">
      <c r="A79" s="188" t="n">
        <v>53</v>
      </c>
      <c r="B79" s="188" t="s">
        <v>238</v>
      </c>
      <c r="C79" s="189" t="s">
        <v>239</v>
      </c>
      <c r="D79" s="190" t="s">
        <v>184</v>
      </c>
      <c r="E79" s="191" t="n">
        <v>1</v>
      </c>
      <c r="F79" s="192"/>
      <c r="G79" s="193" t="n">
        <f aca="false">ROUND(E79*F79,2)</f>
        <v>0</v>
      </c>
      <c r="H79" s="192"/>
      <c r="I79" s="193" t="n">
        <f aca="false">ROUND(E79*H79,2)</f>
        <v>0</v>
      </c>
      <c r="J79" s="192"/>
      <c r="K79" s="193" t="n">
        <f aca="false">ROUND(E79*J79,2)</f>
        <v>0</v>
      </c>
      <c r="L79" s="193" t="n">
        <v>21</v>
      </c>
      <c r="M79" s="193" t="n">
        <f aca="false">G79*(1+L79/100)</f>
        <v>0</v>
      </c>
      <c r="N79" s="194" t="n">
        <v>0</v>
      </c>
      <c r="O79" s="194" t="n">
        <f aca="false">ROUND(E79*N79,5)</f>
        <v>0</v>
      </c>
      <c r="P79" s="194" t="n">
        <v>0</v>
      </c>
      <c r="Q79" s="194" t="n">
        <f aca="false">ROUND(E79*P79,5)</f>
        <v>0</v>
      </c>
      <c r="R79" s="194"/>
      <c r="S79" s="194"/>
      <c r="T79" s="195" t="n">
        <v>0</v>
      </c>
      <c r="U79" s="194" t="n">
        <f aca="false">ROUND(E79*T79,2)</f>
        <v>0</v>
      </c>
      <c r="V79" s="196"/>
      <c r="W79" s="196"/>
      <c r="X79" s="196"/>
      <c r="Y79" s="196"/>
      <c r="Z79" s="196"/>
      <c r="AA79" s="196"/>
      <c r="AB79" s="196"/>
      <c r="AC79" s="196"/>
      <c r="AD79" s="196"/>
      <c r="AE79" s="196" t="s">
        <v>130</v>
      </c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</row>
    <row r="80" customFormat="false" ht="12.75" hidden="false" customHeight="false" outlineLevel="0" collapsed="false">
      <c r="A80" s="197" t="s">
        <v>125</v>
      </c>
      <c r="B80" s="197" t="s">
        <v>27</v>
      </c>
      <c r="C80" s="198" t="s">
        <v>28</v>
      </c>
      <c r="D80" s="199"/>
      <c r="E80" s="200"/>
      <c r="F80" s="201"/>
      <c r="G80" s="201" t="n">
        <f aca="false">SUMIF(AE81:AE82,"&lt;&gt;NOR",G81:G82)</f>
        <v>0</v>
      </c>
      <c r="H80" s="201"/>
      <c r="I80" s="201" t="n">
        <f aca="false">SUM(I81:I82)</f>
        <v>0</v>
      </c>
      <c r="J80" s="201"/>
      <c r="K80" s="201" t="n">
        <f aca="false">SUM(K81:K82)</f>
        <v>0</v>
      </c>
      <c r="L80" s="201"/>
      <c r="M80" s="201" t="n">
        <f aca="false">SUM(M81:M82)</f>
        <v>0</v>
      </c>
      <c r="N80" s="202"/>
      <c r="O80" s="202" t="n">
        <f aca="false">SUM(O81:O82)</f>
        <v>0</v>
      </c>
      <c r="P80" s="202"/>
      <c r="Q80" s="202" t="n">
        <f aca="false">SUM(Q81:Q82)</f>
        <v>0</v>
      </c>
      <c r="R80" s="202"/>
      <c r="S80" s="202"/>
      <c r="T80" s="203"/>
      <c r="U80" s="202" t="n">
        <f aca="false">SUM(U81:U82)</f>
        <v>0</v>
      </c>
      <c r="AE80" s="0" t="s">
        <v>126</v>
      </c>
    </row>
    <row r="81" customFormat="false" ht="12.75" hidden="false" customHeight="false" outlineLevel="1" collapsed="false">
      <c r="A81" s="188" t="n">
        <v>54</v>
      </c>
      <c r="B81" s="188" t="s">
        <v>240</v>
      </c>
      <c r="C81" s="189" t="s">
        <v>241</v>
      </c>
      <c r="D81" s="190" t="s">
        <v>242</v>
      </c>
      <c r="E81" s="191" t="n">
        <v>1</v>
      </c>
      <c r="F81" s="192"/>
      <c r="G81" s="193" t="n">
        <f aca="false">ROUND(E81*F81,2)</f>
        <v>0</v>
      </c>
      <c r="H81" s="192"/>
      <c r="I81" s="193" t="n">
        <f aca="false">ROUND(E81*H81,2)</f>
        <v>0</v>
      </c>
      <c r="J81" s="192"/>
      <c r="K81" s="193" t="n">
        <f aca="false">ROUND(E81*J81,2)</f>
        <v>0</v>
      </c>
      <c r="L81" s="193" t="n">
        <v>21</v>
      </c>
      <c r="M81" s="193" t="n">
        <f aca="false">G81*(1+L81/100)</f>
        <v>0</v>
      </c>
      <c r="N81" s="194" t="n">
        <v>0</v>
      </c>
      <c r="O81" s="194" t="n">
        <f aca="false">ROUND(E81*N81,5)</f>
        <v>0</v>
      </c>
      <c r="P81" s="194" t="n">
        <v>0</v>
      </c>
      <c r="Q81" s="194" t="n">
        <f aca="false">ROUND(E81*P81,5)</f>
        <v>0</v>
      </c>
      <c r="R81" s="194"/>
      <c r="S81" s="194"/>
      <c r="T81" s="195" t="n">
        <v>0</v>
      </c>
      <c r="U81" s="194" t="n">
        <f aca="false">ROUND(E81*T81,2)</f>
        <v>0</v>
      </c>
      <c r="V81" s="196"/>
      <c r="W81" s="196"/>
      <c r="X81" s="196"/>
      <c r="Y81" s="196"/>
      <c r="Z81" s="196"/>
      <c r="AA81" s="196"/>
      <c r="AB81" s="196"/>
      <c r="AC81" s="196"/>
      <c r="AD81" s="196"/>
      <c r="AE81" s="196" t="s">
        <v>130</v>
      </c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</row>
    <row r="82" customFormat="false" ht="12.75" hidden="false" customHeight="false" outlineLevel="1" collapsed="false">
      <c r="A82" s="204" t="n">
        <v>55</v>
      </c>
      <c r="B82" s="204" t="s">
        <v>243</v>
      </c>
      <c r="C82" s="205" t="s">
        <v>244</v>
      </c>
      <c r="D82" s="206" t="s">
        <v>242</v>
      </c>
      <c r="E82" s="207" t="n">
        <v>1</v>
      </c>
      <c r="F82" s="208"/>
      <c r="G82" s="209" t="n">
        <f aca="false">ROUND(E82*F82,2)</f>
        <v>0</v>
      </c>
      <c r="H82" s="208"/>
      <c r="I82" s="209" t="n">
        <f aca="false">ROUND(E82*H82,2)</f>
        <v>0</v>
      </c>
      <c r="J82" s="208"/>
      <c r="K82" s="209" t="n">
        <f aca="false">ROUND(E82*J82,2)</f>
        <v>0</v>
      </c>
      <c r="L82" s="209" t="n">
        <v>21</v>
      </c>
      <c r="M82" s="209" t="n">
        <f aca="false">G82*(1+L82/100)</f>
        <v>0</v>
      </c>
      <c r="N82" s="210" t="n">
        <v>0</v>
      </c>
      <c r="O82" s="210" t="n">
        <f aca="false">ROUND(E82*N82,5)</f>
        <v>0</v>
      </c>
      <c r="P82" s="210" t="n">
        <v>0</v>
      </c>
      <c r="Q82" s="210" t="n">
        <f aca="false">ROUND(E82*P82,5)</f>
        <v>0</v>
      </c>
      <c r="R82" s="210"/>
      <c r="S82" s="210"/>
      <c r="T82" s="211" t="n">
        <v>0</v>
      </c>
      <c r="U82" s="210" t="n">
        <f aca="false">ROUND(E82*T82,2)</f>
        <v>0</v>
      </c>
      <c r="V82" s="196"/>
      <c r="W82" s="196"/>
      <c r="X82" s="196"/>
      <c r="Y82" s="196"/>
      <c r="Z82" s="196"/>
      <c r="AA82" s="196"/>
      <c r="AB82" s="196"/>
      <c r="AC82" s="196"/>
      <c r="AD82" s="196"/>
      <c r="AE82" s="196" t="s">
        <v>130</v>
      </c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</row>
    <row r="83" customFormat="false" ht="12.75" hidden="false" customHeight="false" outlineLevel="0" collapsed="false">
      <c r="A83" s="160"/>
      <c r="B83" s="166"/>
      <c r="C83" s="212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AC83" s="0" t="n">
        <v>15</v>
      </c>
      <c r="AD83" s="0" t="n">
        <v>21</v>
      </c>
    </row>
    <row r="84" customFormat="false" ht="12.75" hidden="false" customHeight="false" outlineLevel="0" collapsed="false">
      <c r="A84" s="213"/>
      <c r="B84" s="214" t="n">
        <v>26</v>
      </c>
      <c r="C84" s="215"/>
      <c r="D84" s="216"/>
      <c r="E84" s="216"/>
      <c r="F84" s="216"/>
      <c r="G84" s="217" t="n">
        <f aca="false">G8+G14+G19+G22+G24+G26+G28+G31+G39+G41+G43+G49+G58+G60+G64+G71+G73+G76+G78+G80</f>
        <v>0</v>
      </c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AC84" s="0" t="n">
        <f aca="false">SUMIF(L7:L82,AC83,G7:G82)</f>
        <v>0</v>
      </c>
      <c r="AD84" s="0" t="n">
        <f aca="false">SUMIF(L7:L82,AD83,G7:G82)</f>
        <v>0</v>
      </c>
      <c r="AE84" s="0" t="s">
        <v>245</v>
      </c>
    </row>
    <row r="85" customFormat="false" ht="12.75" hidden="false" customHeight="false" outlineLevel="0" collapsed="false">
      <c r="A85" s="160"/>
      <c r="B85" s="166"/>
      <c r="C85" s="212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</row>
    <row r="86" customFormat="false" ht="12.75" hidden="false" customHeight="false" outlineLevel="0" collapsed="false">
      <c r="A86" s="160"/>
      <c r="B86" s="166"/>
      <c r="C86" s="212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customFormat="false" ht="12.75" hidden="false" customHeight="false" outlineLevel="0" collapsed="false">
      <c r="A87" s="218" t="n">
        <v>33</v>
      </c>
      <c r="B87" s="218"/>
      <c r="C87" s="218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</row>
    <row r="88" customFormat="false" ht="12.75" hidden="false" customHeight="false" outlineLevel="0" collapsed="false">
      <c r="A88" s="219"/>
      <c r="B88" s="219"/>
      <c r="C88" s="219"/>
      <c r="D88" s="219"/>
      <c r="E88" s="219"/>
      <c r="F88" s="219"/>
      <c r="G88" s="21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AE88" s="0" t="s">
        <v>246</v>
      </c>
    </row>
    <row r="89" customFormat="false" ht="12.75" hidden="false" customHeight="false" outlineLevel="0" collapsed="false">
      <c r="A89" s="219"/>
      <c r="B89" s="219"/>
      <c r="C89" s="219"/>
      <c r="D89" s="219"/>
      <c r="E89" s="219"/>
      <c r="F89" s="219"/>
      <c r="G89" s="219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</row>
    <row r="90" customFormat="false" ht="12.75" hidden="false" customHeight="false" outlineLevel="0" collapsed="false">
      <c r="A90" s="219"/>
      <c r="B90" s="219"/>
      <c r="C90" s="219"/>
      <c r="D90" s="219"/>
      <c r="E90" s="219"/>
      <c r="F90" s="219"/>
      <c r="G90" s="219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</row>
    <row r="91" customFormat="false" ht="12.75" hidden="false" customHeight="false" outlineLevel="0" collapsed="false">
      <c r="A91" s="219"/>
      <c r="B91" s="219"/>
      <c r="C91" s="219"/>
      <c r="D91" s="219"/>
      <c r="E91" s="219"/>
      <c r="F91" s="219"/>
      <c r="G91" s="21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</row>
    <row r="92" customFormat="false" ht="12.75" hidden="false" customHeight="false" outlineLevel="0" collapsed="false">
      <c r="A92" s="219"/>
      <c r="B92" s="219"/>
      <c r="C92" s="219"/>
      <c r="D92" s="219"/>
      <c r="E92" s="219"/>
      <c r="F92" s="219"/>
      <c r="G92" s="21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</row>
    <row r="93" customFormat="false" ht="12.75" hidden="false" customHeight="false" outlineLevel="0" collapsed="false">
      <c r="A93" s="160"/>
      <c r="B93" s="166"/>
      <c r="C93" s="212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</row>
    <row r="94" customFormat="false" ht="12.75" hidden="false" customHeight="false" outlineLevel="0" collapsed="false">
      <c r="C94" s="220"/>
      <c r="AE94" s="0" t="s">
        <v>247</v>
      </c>
    </row>
  </sheetData>
  <mergeCells count="6">
    <mergeCell ref="A1:G1"/>
    <mergeCell ref="C2:G2"/>
    <mergeCell ref="C3:G3"/>
    <mergeCell ref="C4:G4"/>
    <mergeCell ref="A87:C87"/>
    <mergeCell ref="A88:G92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LibreOffice/6.2.0.3$Windows_X86_64 LibreOffice_project/98c6a8a1c6c7b144ce3cc729e34964b47ce25d62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Webel 2014</dc:creator>
  <dc:description/>
  <dc:language>cs-CZ</dc:language>
  <cp:lastModifiedBy/>
  <cp:lastPrinted>2014-02-28T09:52:57Z</cp:lastPrinted>
  <dcterms:modified xsi:type="dcterms:W3CDTF">2019-06-07T09:33:19Z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