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_xlnm.Print_Area" localSheetId="3">' Pol'!$A$1:$U$69</definedName>
    <definedName name="_xlnm.Print_Area" localSheetId="1">'Stavba'!$A$1:$J$62</definedName>
    <definedName name="CenaCelkem">'Stavba'!$G$29</definedName>
    <definedName name="CenaCelkemBezDPH">'Stavba'!$G$28</definedName>
    <definedName name="cisloobjektu">'Stavba'!$C$3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'Stavba'!$D$13:$G$13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krouhleni">'Stavba'!$G$27</definedName>
    <definedName name="Zhotovitel">'Stavba'!$D$11:$G$11</definedName>
    <definedName name="CelkemDPHVypocet" localSheetId="1">'Stavba'!$H$40</definedName>
    <definedName name="CenaCelkemVypocet" localSheetId="1">'Stavba'!$I$40</definedName>
    <definedName name="CisloStavby" localSheetId="1">'Stavba'!$C$2</definedName>
    <definedName name="DIČ" localSheetId="1">'Stavba'!$I$12</definedName>
    <definedName name="dpsc" localSheetId="1">'Stavba'!$C$13</definedName>
    <definedName name="IČO" localSheetId="1">'Stavba'!$I$11</definedName>
    <definedName name="NazevStavby" localSheetId="1">'Stavba'!$D$2</definedName>
    <definedName name="Objednatel" localSheetId="1">'Stavba'!$D$5</definedName>
    <definedName name="Objekt" localSheetId="1">'Stavba'!$B$38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SazbaDPH1" localSheetId="1">'Stavba'!$E$23</definedName>
    <definedName name="SazbaDPH2" localSheetId="1">'Stavba'!$E$25</definedName>
    <definedName name="ZakladDPHSniVypocet" localSheetId="1">'Stavba'!$F$40</definedName>
    <definedName name="ZakladDPHZaklVypocet" localSheetId="1">'Stavba'!$G$40</definedName>
    <definedName name="Z_B7E7C763_C459_487D_8ABA_5CFDDFBD5A84_.wvu.Cols" localSheetId="1">'Stavba'!$A:$A</definedName>
    <definedName name="Z_B7E7C763_C459_487D_8ABA_5CFDDFBD5A84_.wvu.PrintArea" localSheetId="1">'Stavba'!$B$1:$J$36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<sst xmlns="http://schemas.openxmlformats.org/spreadsheetml/2006/main" count="351" uniqueCount="194">
  <si>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</si>
  <si>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</si>
  <si>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</si>
  <si>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</si>
  <si>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</si>
  <si>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 xml:space="preserve">082019 Oprava jídelny ZŠ </t>
  </si>
  <si>
    <t>Misto</t>
  </si>
  <si>
    <t>Obec Pohledec</t>
  </si>
  <si>
    <t>Rozpočet:</t>
  </si>
  <si>
    <t>Objednatel:</t>
  </si>
  <si>
    <t>Město Nové Město na Moravě</t>
  </si>
  <si>
    <t>IČ:</t>
  </si>
  <si>
    <t>00294900</t>
  </si>
  <si>
    <t>Vratislavovo náměstí 103</t>
  </si>
  <si>
    <t>DIČ:</t>
  </si>
  <si>
    <t>CZ00294900</t>
  </si>
  <si>
    <t>59231</t>
  </si>
  <si>
    <t>Nové Město na Moravě</t>
  </si>
  <si>
    <t>Projektant:</t>
  </si>
  <si>
    <t>Zhotovitel:</t>
  </si>
  <si>
    <t>Vypracoval:</t>
  </si>
  <si>
    <t>Pavel Jambor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</si>
  <si>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</si>
  <si>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</si>
  <si>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</si>
  <si>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</si>
  <si>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</si>
  <si>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</si>
  <si>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</si>
  <si>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</si>
  <si>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</si>
  <si>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</si>
  <si>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</si>
  <si>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</si>
  <si>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</si>
  <si>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</si>
  <si>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</si>
  <si>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</si>
  <si>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</si>
  <si>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</si>
  <si>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</si>
  <si>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</si>
  <si>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</si>
  <si>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</si>
  <si>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</si>
  <si>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</si>
  <si>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</si>
  <si>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</si>
  <si>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</si>
  <si>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</si>
  <si>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</si>
  <si>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Celkem za stavbu</t>
  </si>
  <si>
    <t xml:space="preserve">Popis rozpočtu:  - </t>
  </si>
  <si>
    <t>Kompletní oprava podlahové k-ce třídy ZŠ Pohledec.</t>
  </si>
  <si>
    <t>Rekapitulace dílů</t>
  </si>
  <si>
    <t>Typ dílu</t>
  </si>
  <si>
    <t>61</t>
  </si>
  <si>
    <t>Upravy povrchů vnitřní</t>
  </si>
  <si>
    <t>63</t>
  </si>
  <si>
    <t>Podlahy a podlahové konstrukce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</si>
  <si>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</si>
  <si>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</si>
  <si>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</si>
  <si>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</si>
  <si>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</si>
  <si>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</si>
  <si>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</si>
  <si>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</si>
  <si>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</si>
  <si>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</si>
  <si>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</si>
  <si>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</si>
  <si>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762</t>
  </si>
  <si>
    <t>Konstrukce tesařské</t>
  </si>
  <si>
    <t>776</t>
  </si>
  <si>
    <t>Podlahy povlakové</t>
  </si>
  <si>
    <t>783</t>
  </si>
  <si>
    <t>Nátěry</t>
  </si>
  <si>
    <t>784</t>
  </si>
  <si>
    <t>Malby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</si>
  <si>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</si>
  <si>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</si>
  <si>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</si>
  <si>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</si>
  <si>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</si>
  <si>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</si>
  <si>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</si>
  <si>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</si>
  <si>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</si>
  <si>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</si>
  <si>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</si>
  <si>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</si>
  <si>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</si>
  <si>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</si>
  <si>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</si>
  <si>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</si>
  <si>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</si>
  <si>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</si>
  <si>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</si>
  <si>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</si>
  <si>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</si>
  <si>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</si>
  <si>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</si>
  <si>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</si>
  <si>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</si>
  <si>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</si>
  <si>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</si>
  <si>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</si>
  <si>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</si>
  <si>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</si>
  <si>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</si>
  <si>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</si>
  <si>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</si>
  <si>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612481211RT2</t>
  </si>
  <si>
    <t xml:space="preserve">Montáž výztužné sítě (perlinky) do stěrky-stěny, včetně výztužné sítě a stěrkového tmelu </t>
  </si>
  <si>
    <t>m2</t>
  </si>
  <si>
    <t>POL1_0</t>
  </si>
  <si>
    <t>612474612R00</t>
  </si>
  <si>
    <t>Omítka stěn vnitřní dvouvrstvá, štuková, ručně</t>
  </si>
  <si>
    <t>952901111R00</t>
  </si>
  <si>
    <t>Vyčištění budov o výšce podlaží do 4 m</t>
  </si>
  <si>
    <t>771101210RT1</t>
  </si>
  <si>
    <t>Penetrace podkladu pod omítky, penetrační nátěr</t>
  </si>
  <si>
    <t>999281105R00</t>
  </si>
  <si>
    <t>Přesun hmot pro opravy a údržbu do výšky 6 m</t>
  </si>
  <si>
    <t>t</t>
  </si>
  <si>
    <t>631361921RT3</t>
  </si>
  <si>
    <t>Výztuž mazanin svařovanou sítí, průměr drátu  5,0, oka 150/150 mm KD37</t>
  </si>
  <si>
    <t>631312621R00</t>
  </si>
  <si>
    <t>Mazanina betonová tl. 5 - 8 cm C 20/25</t>
  </si>
  <si>
    <t>m3</t>
  </si>
  <si>
    <t>631319171R00</t>
  </si>
  <si>
    <t>Příplatek za stržení povrchu mazaniny tl. 8 cm</t>
  </si>
  <si>
    <t>632418104RT1</t>
  </si>
  <si>
    <t xml:space="preserve">Potěr ze SMS, ruční zpracování, tl. 4 mm,  samonivelační, vč. penetrace </t>
  </si>
  <si>
    <t>Dokončovací akce na pozem.stav.</t>
  </si>
  <si>
    <t>965082933RT1</t>
  </si>
  <si>
    <t>Odstranění násypu tl. do 20 cm, plocha nad 2 m2, tl. násypu 10 - 15 cm, plocha nad 2 m2</t>
  </si>
  <si>
    <t>979082111R00</t>
  </si>
  <si>
    <t>Vnitrostaveništní doprava suti do 10 m</t>
  </si>
  <si>
    <t>979082121R00</t>
  </si>
  <si>
    <t>Příplatek k vnitrost. dopravě suti za dalších 5 m</t>
  </si>
  <si>
    <t>979081111RT3</t>
  </si>
  <si>
    <t>Odvoz suti a vybour. hmot na skládku do 1 km, kontejner 7 t</t>
  </si>
  <si>
    <t>711441559R00</t>
  </si>
  <si>
    <t>Izolace, tlak. voda, vodor. pásy  přitavením, oprava asfaltového pásu přitavením 20%</t>
  </si>
  <si>
    <t>711471051RZ2</t>
  </si>
  <si>
    <t>Izolace, tlak. voda, vodorovná fólií PVC, volně, včetně dodávky fólie  tl. 1,0mm</t>
  </si>
  <si>
    <t>711491172RZ1</t>
  </si>
  <si>
    <t>Izolace tlaková, ochranná textilie, vodorovná, včetně dodávky textilie - 2 vrstvy</t>
  </si>
  <si>
    <t>998711201R00</t>
  </si>
  <si>
    <t>Přesun hmot pro izolace proti vodě, výšky do 6 m</t>
  </si>
  <si>
    <t>713121111RV1</t>
  </si>
  <si>
    <t>Izolace tepelná podlah na sucho, jednovrstvá, včetně dodávky polystyren tl. 50 mm</t>
  </si>
  <si>
    <t>713121118R00</t>
  </si>
  <si>
    <t>Montáž dilatačního pásku podél stěn, 10mm vč.dodávky pásku</t>
  </si>
  <si>
    <t>m</t>
  </si>
  <si>
    <t>762522811R00</t>
  </si>
  <si>
    <t>Demontáž podlah s polštáři z prken tl. do 32 mm, vč.dřevěných podvalových trámů</t>
  </si>
  <si>
    <t>776511820R00</t>
  </si>
  <si>
    <t>Odstranění PVC a koberců lepených s podložkou</t>
  </si>
  <si>
    <t>776401800RT1</t>
  </si>
  <si>
    <t>Demontáž soklíků nebo lišt, pryžových nebo z PVC, odstranění a uložení na hromady</t>
  </si>
  <si>
    <t>979990181R00</t>
  </si>
  <si>
    <t>Poplatek za skládku suti - PVC podlahová krytina</t>
  </si>
  <si>
    <t>776583110RT1</t>
  </si>
  <si>
    <t xml:space="preserve">Položení podložky pod povlakové podlahy, Protiskluzová podložka </t>
  </si>
  <si>
    <t>776561110R00</t>
  </si>
  <si>
    <t>Montáž vinylové podlahy na clik systém</t>
  </si>
  <si>
    <t>776421100RT1</t>
  </si>
  <si>
    <t>Lepení podlahových soklíků z PVC a vinylu, pouze lepení - soklík ve specifikaci</t>
  </si>
  <si>
    <t>28416080.AR</t>
  </si>
  <si>
    <t>Lišta soklová, výška 60mm, dl. 250 mm</t>
  </si>
  <si>
    <t>POL3_0</t>
  </si>
  <si>
    <t>61194231R</t>
  </si>
  <si>
    <t>Podlaha plovoucí vinylová  tl. 9 mm, 1200 x 212 mm, zátěžová třída 22, dekory dřeva</t>
  </si>
  <si>
    <t>998776201R00</t>
  </si>
  <si>
    <t>Přesun hmot pro podlahy povlakové, výšky do 6 m</t>
  </si>
  <si>
    <t>783802822R00</t>
  </si>
  <si>
    <t>Odstranění nátěrů z omítek stěn, opálením</t>
  </si>
  <si>
    <t>784402801R00</t>
  </si>
  <si>
    <t>Odstranění malby oškrábáním v místnosti H do 3,8 m</t>
  </si>
  <si>
    <t>784165512R00</t>
  </si>
  <si>
    <t>Malba  bílá, bez penetrace, 2 x</t>
  </si>
  <si>
    <t>784161101R00</t>
  </si>
  <si>
    <t>Penetrace podkladu nátěrem  1x</t>
  </si>
  <si>
    <t>005121020R</t>
  </si>
  <si>
    <t xml:space="preserve">Provoz zařízení staveniště </t>
  </si>
  <si>
    <t>Soubor</t>
  </si>
  <si>
    <t>005124010R</t>
  </si>
  <si>
    <t>Koordinační a kompletační  činnost</t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</si>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</sst>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5]D/M/YYYY"/>
    <numFmt numFmtId="167" formatCode="0"/>
    <numFmt numFmtId="168" formatCode="#,##0.00"/>
    <numFmt numFmtId="169" formatCode="0.00"/>
    <numFmt numFmtId="170" formatCode="#,##0"/>
    <numFmt numFmtId="171" formatCode="General"/>
    <numFmt numFmtId="172" formatCode="#,##0.00000"/>
  </numFmts>
  <fonts count="1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10"/>
      <color rgb="FFFFFFFF"/>
      <name val="Arial CE"/>
      <family val="0"/>
    </font>
    <font>
      <b/>
      <sz val="9"/>
      <name val="Arial CE"/>
      <family val="0"/>
    </font>
    <font>
      <sz val="9"/>
      <color rgb="FF000000"/>
      <name val="Tahoma"/>
      <family val="2"/>
    </font>
    <font>
      <sz val="8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21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5" fontId="6" fillId="3" borderId="0" xfId="0" applyFont="1" applyBorder="1" applyAlignment="1" applyProtection="1">
      <alignment horizontal="left" vertical="center"/>
      <protection hidden="1"/>
    </xf>
    <xf numFmtId="165" fontId="6" fillId="3" borderId="4" xfId="0" applyFont="1" applyBorder="1" applyAlignment="1" applyProtection="1">
      <alignment horizontal="center" vertical="center" shrinkToFi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Font="1" applyBorder="1" applyAlignment="1" applyProtection="1">
      <alignment horizontal="left" vertical="center" indent="1"/>
      <protection hidden="1"/>
    </xf>
    <xf numFmtId="164" fontId="2" fillId="3" borderId="0" xfId="0" applyFont="1" applyBorder="1" applyAlignment="1" applyProtection="1">
      <alignment horizontal="left" vertical="center"/>
      <protection hidden="1"/>
    </xf>
    <xf numFmtId="165" fontId="2" fillId="3" borderId="5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 indent="1"/>
      <protection hidden="1"/>
    </xf>
    <xf numFmtId="164" fontId="0" fillId="3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 horizontal="left" vertical="center"/>
      <protection hidden="1"/>
    </xf>
    <xf numFmtId="164" fontId="2" fillId="3" borderId="7" xfId="0" applyFont="1" applyBorder="1" applyAlignment="1" applyProtection="1">
      <alignment/>
      <protection hidden="1"/>
    </xf>
    <xf numFmtId="164" fontId="2" fillId="3" borderId="7" xfId="0" applyFont="1" applyBorder="1" applyAlignment="1" applyProtection="1">
      <alignment/>
      <protection hidden="1"/>
    </xf>
    <xf numFmtId="164" fontId="2" fillId="3" borderId="8" xfId="0" applyFont="1" applyBorder="1" applyAlignment="1" applyProtection="1">
      <alignment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4" fontId="0" fillId="0" borderId="0" xfId="0" applyBorder="1" applyAlignment="1" applyProtection="1">
      <alignment/>
      <protection hidden="1"/>
    </xf>
    <xf numFmtId="165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5" fontId="2" fillId="0" borderId="7" xfId="0" applyFont="1" applyBorder="1" applyAlignment="1" applyProtection="1">
      <alignment horizontal="right" vertical="center"/>
      <protection hidden="1"/>
    </xf>
    <xf numFmtId="165" fontId="2" fillId="0" borderId="7" xfId="0" applyFont="1" applyBorder="1" applyAlignment="1" applyProtection="1">
      <alignment horizontal="left"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2" fillId="0" borderId="7" xfId="0" applyFont="1" applyBorder="1" applyAlignment="1" applyProtection="1">
      <alignment horizontal="right" vertical="center"/>
      <protection hidden="1"/>
    </xf>
    <xf numFmtId="164" fontId="2" fillId="0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vertical="center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5" fontId="2" fillId="4" borderId="9" xfId="0" applyFont="1" applyBorder="1" applyAlignment="1" applyProtection="1">
      <alignment horizontal="left" vertical="center"/>
      <protection hidden="1"/>
    </xf>
    <xf numFmtId="165" fontId="2" fillId="4" borderId="0" xfId="0" applyFont="1" applyBorder="1" applyAlignment="1" applyProtection="1">
      <alignment horizontal="left" vertical="center"/>
      <protection hidden="1"/>
    </xf>
    <xf numFmtId="165" fontId="2" fillId="4" borderId="7" xfId="0" applyFont="1" applyBorder="1" applyAlignment="1" applyProtection="1">
      <alignment horizontal="right" vertical="center"/>
      <protection hidden="1"/>
    </xf>
    <xf numFmtId="165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Font="1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/>
      <protection hidden="1"/>
    </xf>
    <xf numFmtId="164" fontId="2" fillId="0" borderId="9" xfId="0" applyFont="1" applyBorder="1" applyAlignment="1" applyProtection="1">
      <alignment horizontal="left" vertical="top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/>
      <protection hidden="1"/>
    </xf>
    <xf numFmtId="167" fontId="0" fillId="0" borderId="7" xfId="0" applyFont="1" applyBorder="1" applyAlignment="1" applyProtection="1">
      <alignment horizontal="right" indent="1"/>
      <protection hidden="1"/>
    </xf>
    <xf numFmtId="164" fontId="0" fillId="0" borderId="7" xfId="0" applyFont="1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5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/>
      <protection hidden="1"/>
    </xf>
    <xf numFmtId="164" fontId="0" fillId="0" borderId="12" xfId="0" applyBorder="1" applyAlignment="1" applyProtection="1">
      <alignment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/>
      <protection hidden="1"/>
    </xf>
    <xf numFmtId="164" fontId="2" fillId="0" borderId="12" xfId="0" applyFont="1" applyBorder="1" applyAlignment="1" applyProtection="1">
      <alignment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Font="1" applyBorder="1" applyAlignment="1" applyProtection="1">
      <alignment horizontal="left" vertical="center"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7" fontId="2" fillId="0" borderId="16" xfId="0" applyFont="1" applyBorder="1" applyAlignment="1" applyProtection="1">
      <alignment horizontal="right" vertical="center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/>
      <protection hidden="1"/>
    </xf>
    <xf numFmtId="167" fontId="2" fillId="0" borderId="17" xfId="0" applyFont="1" applyBorder="1" applyAlignment="1" applyProtection="1">
      <alignment horizontal="right" vertical="center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7" fontId="0" fillId="0" borderId="0" xfId="0" applyBorder="1" applyAlignment="1" applyProtection="1">
      <alignment horizontal="left" vertical="center"/>
      <protection hidden="1"/>
    </xf>
    <xf numFmtId="168" fontId="0" fillId="0" borderId="0" xfId="0" applyBorder="1" applyAlignment="1" applyProtection="1">
      <alignment horizontal="left" vertical="center"/>
      <protection hidden="1"/>
    </xf>
    <xf numFmtId="168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Font="1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horizontal="left" vertical="center"/>
      <protection hidden="1"/>
    </xf>
    <xf numFmtId="168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/>
      <protection hidden="1"/>
    </xf>
    <xf numFmtId="168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7" xfId="0" applyFont="1" applyBorder="1" applyAlignment="1" applyProtection="1">
      <alignment/>
      <protection hidden="1"/>
    </xf>
    <xf numFmtId="164" fontId="2" fillId="0" borderId="7" xfId="0" applyFont="1" applyBorder="1" applyAlignment="1" applyProtection="1">
      <alignment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 shrinkToFit="1"/>
      <protection hidden="1"/>
    </xf>
    <xf numFmtId="170" fontId="0" fillId="0" borderId="24" xfId="0" applyFont="1" applyBorder="1" applyAlignment="1" applyProtection="1">
      <alignment/>
      <protection hidden="1"/>
    </xf>
    <xf numFmtId="170" fontId="3" fillId="3" borderId="25" xfId="0" applyFont="1" applyBorder="1" applyAlignment="1" applyProtection="1">
      <alignment vertical="center"/>
      <protection hidden="1"/>
    </xf>
    <xf numFmtId="170" fontId="3" fillId="3" borderId="9" xfId="0" applyFont="1" applyBorder="1" applyAlignment="1" applyProtection="1">
      <alignment vertical="center"/>
      <protection hidden="1"/>
    </xf>
    <xf numFmtId="170" fontId="3" fillId="3" borderId="9" xfId="0" applyFont="1" applyBorder="1" applyAlignment="1" applyProtection="1">
      <alignment vertical="center" wrapText="1"/>
      <protection hidden="1"/>
    </xf>
    <xf numFmtId="170" fontId="10" fillId="3" borderId="26" xfId="0" applyFont="1" applyBorder="1" applyAlignment="1" applyProtection="1">
      <alignment horizontal="center" vertical="center" wrapText="1" shrinkToFit="1"/>
      <protection hidden="1"/>
    </xf>
    <xf numFmtId="170" fontId="3" fillId="3" borderId="26" xfId="0" applyFont="1" applyBorder="1" applyAlignment="1" applyProtection="1">
      <alignment horizontal="center" vertical="center" wrapText="1" shrinkToFit="1"/>
      <protection hidden="1"/>
    </xf>
    <xf numFmtId="170" fontId="3" fillId="3" borderId="26" xfId="0" applyFont="1" applyBorder="1" applyAlignment="1" applyProtection="1">
      <alignment horizontal="center" vertical="center" wrapText="1"/>
      <protection hidden="1"/>
    </xf>
    <xf numFmtId="170" fontId="0" fillId="0" borderId="16" xfId="0" applyBorder="1" applyAlignment="1" applyProtection="1">
      <alignment/>
      <protection hidden="1"/>
    </xf>
    <xf numFmtId="170" fontId="0" fillId="0" borderId="12" xfId="0" applyBorder="1" applyAlignment="1" applyProtection="1">
      <alignment/>
      <protection hidden="1"/>
    </xf>
    <xf numFmtId="170" fontId="3" fillId="0" borderId="13" xfId="0" applyFont="1" applyBorder="1" applyAlignment="1" applyProtection="1">
      <alignment horizontal="right" wrapText="1" shrinkToFit="1"/>
      <protection hidden="1"/>
    </xf>
    <xf numFmtId="170" fontId="3" fillId="0" borderId="13" xfId="0" applyFont="1" applyBorder="1" applyAlignment="1" applyProtection="1">
      <alignment horizontal="right" shrinkToFit="1"/>
      <protection hidden="1"/>
    </xf>
    <xf numFmtId="170" fontId="0" fillId="0" borderId="13" xfId="0" applyBorder="1" applyAlignment="1" applyProtection="1">
      <alignment shrinkToFit="1"/>
      <protection hidden="1"/>
    </xf>
    <xf numFmtId="170" fontId="0" fillId="0" borderId="13" xfId="0" applyBorder="1" applyAlignment="1" applyProtection="1">
      <alignment/>
      <protection hidden="1"/>
    </xf>
    <xf numFmtId="170" fontId="0" fillId="5" borderId="13" xfId="0" applyFont="1" applyBorder="1" applyAlignment="1" applyProtection="1">
      <alignment/>
      <protection hidden="1"/>
    </xf>
    <xf numFmtId="170" fontId="0" fillId="5" borderId="27" xfId="0" applyBorder="1" applyAlignment="1" applyProtection="1">
      <alignment wrapText="1" shrinkToFit="1"/>
      <protection hidden="1"/>
    </xf>
    <xf numFmtId="170" fontId="0" fillId="5" borderId="27" xfId="0" applyBorder="1" applyAlignment="1" applyProtection="1">
      <alignment shrinkToFit="1"/>
      <protection hidden="1"/>
    </xf>
    <xf numFmtId="170" fontId="0" fillId="5" borderId="27" xfId="0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4" fontId="11" fillId="0" borderId="0" xfId="0" applyFont="1" applyAlignment="1" applyProtection="1">
      <alignment wrapText="1"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24" xfId="0" applyFont="1" applyBorder="1" applyAlignment="1" applyProtection="1">
      <alignment horizontal="center" vertical="center" wrapText="1"/>
      <protection hidden="1"/>
    </xf>
    <xf numFmtId="164" fontId="12" fillId="3" borderId="25" xfId="0" applyFont="1" applyBorder="1" applyAlignment="1" applyProtection="1">
      <alignment horizontal="center" vertical="center" wrapText="1"/>
      <protection hidden="1"/>
    </xf>
    <xf numFmtId="164" fontId="12" fillId="3" borderId="9" xfId="0" applyFont="1" applyBorder="1" applyAlignment="1" applyProtection="1">
      <alignment horizontal="center" vertical="center" wrapText="1"/>
      <protection hidden="1"/>
    </xf>
    <xf numFmtId="164" fontId="12" fillId="3" borderId="26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25" xfId="0" applyFont="1" applyBorder="1" applyAlignment="1" applyProtection="1">
      <alignment vertical="center"/>
      <protection hidden="1"/>
    </xf>
    <xf numFmtId="165" fontId="3" fillId="0" borderId="25" xfId="0" applyFont="1" applyBorder="1" applyAlignment="1" applyProtection="1">
      <alignment vertical="center" wrapText="1"/>
      <protection hidden="1"/>
    </xf>
    <xf numFmtId="168" fontId="3" fillId="0" borderId="26" xfId="0" applyFont="1" applyBorder="1" applyAlignment="1" applyProtection="1">
      <alignment horizontal="center" vertical="center"/>
      <protection hidden="1"/>
    </xf>
    <xf numFmtId="168" fontId="3" fillId="0" borderId="26" xfId="0" applyFont="1" applyBorder="1" applyAlignment="1" applyProtection="1">
      <alignment vertical="center"/>
      <protection hidden="1"/>
    </xf>
    <xf numFmtId="165" fontId="3" fillId="0" borderId="24" xfId="0" applyFont="1" applyBorder="1" applyAlignment="1" applyProtection="1">
      <alignment vertical="center"/>
      <protection hidden="1"/>
    </xf>
    <xf numFmtId="165" fontId="3" fillId="0" borderId="24" xfId="0" applyFont="1" applyBorder="1" applyAlignment="1" applyProtection="1">
      <alignment vertical="center" wrapText="1"/>
      <protection hidden="1"/>
    </xf>
    <xf numFmtId="168" fontId="3" fillId="0" borderId="28" xfId="0" applyFont="1" applyBorder="1" applyAlignment="1" applyProtection="1">
      <alignment horizontal="center" vertical="center"/>
      <protection hidden="1"/>
    </xf>
    <xf numFmtId="168" fontId="3" fillId="0" borderId="28" xfId="0" applyFont="1" applyBorder="1" applyAlignment="1" applyProtection="1">
      <alignment vertical="center"/>
      <protection hidden="1"/>
    </xf>
    <xf numFmtId="165" fontId="3" fillId="0" borderId="17" xfId="0" applyFont="1" applyBorder="1" applyAlignment="1" applyProtection="1">
      <alignment vertical="center"/>
      <protection hidden="1"/>
    </xf>
    <xf numFmtId="165" fontId="3" fillId="0" borderId="17" xfId="0" applyFont="1" applyBorder="1" applyAlignment="1" applyProtection="1">
      <alignment vertical="center" wrapText="1"/>
      <protection hidden="1"/>
    </xf>
    <xf numFmtId="168" fontId="3" fillId="0" borderId="27" xfId="0" applyFont="1" applyBorder="1" applyAlignment="1" applyProtection="1">
      <alignment horizontal="center" vertical="center"/>
      <protection hidden="1"/>
    </xf>
    <xf numFmtId="168" fontId="3" fillId="0" borderId="27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5" borderId="17" xfId="0" applyFont="1" applyBorder="1" applyAlignment="1" applyProtection="1">
      <alignment/>
      <protection hidden="1"/>
    </xf>
    <xf numFmtId="164" fontId="3" fillId="5" borderId="7" xfId="0" applyFont="1" applyBorder="1" applyAlignment="1" applyProtection="1">
      <alignment/>
      <protection hidden="1"/>
    </xf>
    <xf numFmtId="168" fontId="3" fillId="5" borderId="27" xfId="0" applyFont="1" applyBorder="1" applyAlignment="1" applyProtection="1">
      <alignment horizontal="center"/>
      <protection hidden="1"/>
    </xf>
    <xf numFmtId="168" fontId="3" fillId="5" borderId="27" xfId="0" applyFont="1" applyBorder="1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9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5" fontId="0" fillId="0" borderId="29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/>
      <protection hidden="1"/>
    </xf>
    <xf numFmtId="165" fontId="0" fillId="3" borderId="12" xfId="0" applyBorder="1" applyAlignment="1" applyProtection="1">
      <alignment/>
      <protection hidden="1"/>
    </xf>
    <xf numFmtId="165" fontId="0" fillId="3" borderId="12" xfId="0" applyBorder="1" applyAlignment="1" applyProtection="1">
      <alignment/>
      <protection hidden="1"/>
    </xf>
    <xf numFmtId="164" fontId="0" fillId="3" borderId="12" xfId="0" applyBorder="1" applyAlignment="1" applyProtection="1">
      <alignment/>
      <protection hidden="1"/>
    </xf>
    <xf numFmtId="164" fontId="0" fillId="3" borderId="29" xfId="0" applyBorder="1" applyAlignment="1" applyProtection="1">
      <alignment/>
      <protection hidden="1"/>
    </xf>
    <xf numFmtId="164" fontId="0" fillId="3" borderId="26" xfId="0" applyFont="1" applyBorder="1" applyAlignment="1" applyProtection="1">
      <alignment/>
      <protection hidden="1"/>
    </xf>
    <xf numFmtId="165" fontId="0" fillId="3" borderId="26" xfId="0" applyFont="1" applyBorder="1" applyAlignment="1" applyProtection="1">
      <alignment/>
      <protection hidden="1"/>
    </xf>
    <xf numFmtId="164" fontId="0" fillId="3" borderId="25" xfId="0" applyFont="1" applyBorder="1" applyAlignment="1" applyProtection="1">
      <alignment/>
      <protection hidden="1"/>
    </xf>
    <xf numFmtId="164" fontId="0" fillId="3" borderId="26" xfId="0" applyFont="1" applyBorder="1" applyAlignment="1" applyProtection="1">
      <alignment wrapText="1"/>
      <protection hidden="1"/>
    </xf>
    <xf numFmtId="164" fontId="0" fillId="3" borderId="16" xfId="0" applyFont="1" applyBorder="1" applyAlignment="1" applyProtection="1">
      <alignment vertical="top"/>
      <protection hidden="1"/>
    </xf>
    <xf numFmtId="165" fontId="0" fillId="3" borderId="16" xfId="0" applyFont="1" applyBorder="1" applyAlignment="1" applyProtection="1">
      <alignment vertical="top"/>
      <protection hidden="1"/>
    </xf>
    <xf numFmtId="165" fontId="0" fillId="3" borderId="13" xfId="0" applyFont="1" applyBorder="1" applyAlignment="1" applyProtection="1">
      <alignment vertical="top"/>
      <protection hidden="1"/>
    </xf>
    <xf numFmtId="164" fontId="0" fillId="3" borderId="29" xfId="0" applyBorder="1" applyAlignment="1" applyProtection="1">
      <alignment vertical="top"/>
      <protection hidden="1"/>
    </xf>
    <xf numFmtId="172" fontId="0" fillId="3" borderId="13" xfId="0" applyBorder="1" applyAlignment="1" applyProtection="1">
      <alignment vertical="top"/>
      <protection hidden="1"/>
    </xf>
    <xf numFmtId="168" fontId="0" fillId="3" borderId="13" xfId="0" applyBorder="1" applyAlignment="1" applyProtection="1">
      <alignment vertical="top"/>
      <protection hidden="1"/>
    </xf>
    <xf numFmtId="164" fontId="0" fillId="3" borderId="13" xfId="0" applyBorder="1" applyAlignment="1" applyProtection="1">
      <alignment vertical="top"/>
      <protection hidden="1"/>
    </xf>
    <xf numFmtId="164" fontId="14" fillId="0" borderId="24" xfId="0" applyFont="1" applyBorder="1" applyAlignment="1" applyProtection="1">
      <alignment vertical="top"/>
      <protection hidden="1"/>
    </xf>
    <xf numFmtId="164" fontId="14" fillId="0" borderId="28" xfId="0" applyFont="1" applyBorder="1" applyAlignment="1" applyProtection="1">
      <alignment horizontal="left" vertical="top" wrapText="1"/>
      <protection hidden="1"/>
    </xf>
    <xf numFmtId="164" fontId="14" fillId="0" borderId="30" xfId="0" applyFont="1" applyBorder="1" applyAlignment="1" applyProtection="1">
      <alignment vertical="top" shrinkToFit="1"/>
      <protection hidden="1"/>
    </xf>
    <xf numFmtId="172" fontId="14" fillId="0" borderId="28" xfId="0" applyFont="1" applyBorder="1" applyAlignment="1" applyProtection="1">
      <alignment vertical="top" shrinkToFit="1"/>
      <protection hidden="1"/>
    </xf>
    <xf numFmtId="168" fontId="14" fillId="4" borderId="28" xfId="0" applyFont="1" applyBorder="1" applyAlignment="1" applyProtection="1">
      <alignment vertical="top" shrinkToFit="1"/>
      <protection hidden="1"/>
    </xf>
    <xf numFmtId="168" fontId="14" fillId="0" borderId="28" xfId="0" applyFont="1" applyBorder="1" applyAlignment="1" applyProtection="1">
      <alignment vertical="top" shrinkToFit="1"/>
      <protection hidden="1"/>
    </xf>
    <xf numFmtId="164" fontId="14" fillId="0" borderId="28" xfId="0" applyFont="1" applyBorder="1" applyAlignment="1" applyProtection="1">
      <alignment vertical="top" shrinkToFit="1"/>
      <protection hidden="1"/>
    </xf>
    <xf numFmtId="164" fontId="14" fillId="0" borderId="24" xfId="0" applyFont="1" applyBorder="1" applyAlignment="1" applyProtection="1">
      <alignment vertical="top" shrinkToFit="1"/>
      <protection hidden="1"/>
    </xf>
    <xf numFmtId="164" fontId="14" fillId="0" borderId="0" xfId="0" applyFont="1" applyAlignment="1" applyProtection="1">
      <alignment/>
      <protection hidden="1"/>
    </xf>
    <xf numFmtId="164" fontId="0" fillId="3" borderId="17" xfId="0" applyFont="1" applyBorder="1" applyAlignment="1" applyProtection="1">
      <alignment vertical="top"/>
      <protection hidden="1"/>
    </xf>
    <xf numFmtId="164" fontId="0" fillId="3" borderId="27" xfId="0" applyFont="1" applyBorder="1" applyAlignment="1" applyProtection="1">
      <alignment horizontal="left" vertical="top" wrapText="1"/>
      <protection hidden="1"/>
    </xf>
    <xf numFmtId="164" fontId="0" fillId="3" borderId="31" xfId="0" applyBorder="1" applyAlignment="1" applyProtection="1">
      <alignment vertical="top" shrinkToFit="1"/>
      <protection hidden="1"/>
    </xf>
    <xf numFmtId="172" fontId="0" fillId="3" borderId="27" xfId="0" applyBorder="1" applyAlignment="1" applyProtection="1">
      <alignment vertical="top" shrinkToFit="1"/>
      <protection hidden="1"/>
    </xf>
    <xf numFmtId="168" fontId="0" fillId="3" borderId="27" xfId="0" applyBorder="1" applyAlignment="1" applyProtection="1">
      <alignment vertical="top" shrinkToFit="1"/>
      <protection hidden="1"/>
    </xf>
    <xf numFmtId="164" fontId="0" fillId="3" borderId="27" xfId="0" applyBorder="1" applyAlignment="1" applyProtection="1">
      <alignment vertical="top" shrinkToFit="1"/>
      <protection hidden="1"/>
    </xf>
    <xf numFmtId="164" fontId="0" fillId="3" borderId="17" xfId="0" applyBorder="1" applyAlignment="1" applyProtection="1">
      <alignment vertical="top" shrinkToFit="1"/>
      <protection hidden="1"/>
    </xf>
    <xf numFmtId="164" fontId="14" fillId="0" borderId="17" xfId="0" applyFont="1" applyBorder="1" applyAlignment="1" applyProtection="1">
      <alignment vertical="top"/>
      <protection hidden="1"/>
    </xf>
    <xf numFmtId="164" fontId="14" fillId="0" borderId="27" xfId="0" applyFont="1" applyBorder="1" applyAlignment="1" applyProtection="1">
      <alignment horizontal="left" vertical="top" wrapText="1"/>
      <protection hidden="1"/>
    </xf>
    <xf numFmtId="164" fontId="14" fillId="0" borderId="31" xfId="0" applyFont="1" applyBorder="1" applyAlignment="1" applyProtection="1">
      <alignment vertical="top" shrinkToFit="1"/>
      <protection hidden="1"/>
    </xf>
    <xf numFmtId="172" fontId="14" fillId="0" borderId="27" xfId="0" applyFont="1" applyBorder="1" applyAlignment="1" applyProtection="1">
      <alignment vertical="top" shrinkToFit="1"/>
      <protection hidden="1"/>
    </xf>
    <xf numFmtId="168" fontId="14" fillId="4" borderId="27" xfId="0" applyFont="1" applyBorder="1" applyAlignment="1" applyProtection="1">
      <alignment vertical="top" shrinkToFit="1"/>
      <protection hidden="1"/>
    </xf>
    <xf numFmtId="168" fontId="14" fillId="0" borderId="27" xfId="0" applyFont="1" applyBorder="1" applyAlignment="1" applyProtection="1">
      <alignment vertical="top" shrinkToFit="1"/>
      <protection hidden="1"/>
    </xf>
    <xf numFmtId="164" fontId="14" fillId="0" borderId="27" xfId="0" applyFont="1" applyBorder="1" applyAlignment="1" applyProtection="1">
      <alignment vertical="top" shrinkToFit="1"/>
      <protection hidden="1"/>
    </xf>
    <xf numFmtId="164" fontId="14" fillId="0" borderId="17" xfId="0" applyFont="1" applyBorder="1" applyAlignment="1" applyProtection="1">
      <alignment vertical="top" shrinkToFi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vertical="top"/>
      <protection hidden="1"/>
    </xf>
    <xf numFmtId="168" fontId="2" fillId="3" borderId="29" xfId="0" applyFont="1" applyBorder="1" applyAlignment="1" applyProtection="1">
      <alignment vertical="top"/>
      <protection hidden="1"/>
    </xf>
    <xf numFmtId="164" fontId="0" fillId="0" borderId="0" xfId="0" applyBorder="1" applyAlignment="1" applyProtection="1">
      <alignment vertical="top"/>
      <protection hidden="1"/>
    </xf>
    <xf numFmtId="164" fontId="0" fillId="4" borderId="13" xfId="0" applyBorder="1" applyAlignment="1" applyProtection="1">
      <alignment vertical="top" wrapText="1"/>
      <protection hidden="1"/>
    </xf>
    <xf numFmtId="165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"/>
    </sheetView>
  </sheetViews>
  <sheetFormatPr defaultColWidth="9.00390625" defaultRowHeight="12.75"/>
  <cols>
    <col min="1" max="1025" width="8.625" style="0" customWidth="1"/>
  </cols>
  <sheetData>
    <row r="1" ht="12.75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5"/>
  <sheetViews>
    <sheetView showGridLines="0" tabSelected="1" workbookViewId="0" topLeftCell="B50">
      <selection activeCell="D2" sqref="D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3" customWidth="1"/>
    <col min="8" max="8" width="12.75390625" style="0" customWidth="1"/>
    <col min="9" max="9" width="12.75390625" style="3" customWidth="1"/>
    <col min="10" max="10" width="6.75390625" style="3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  <col min="53" max="1025" width="9.00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23.25" customHeight="1">
      <c r="A2" s="6"/>
      <c r="B2" s="7" t="s">
        <v>4</v>
      </c>
      <c r="C2" s="8"/>
      <c r="D2" s="9" t="s">
        <v>5</v>
      </c>
      <c r="E2" s="9"/>
      <c r="F2" s="9"/>
      <c r="G2" s="9"/>
      <c r="H2" s="9"/>
      <c r="I2" s="9"/>
      <c r="J2" s="9"/>
      <c r="O2" s="10"/>
    </row>
    <row r="3" spans="1:10" ht="23.25" customHeight="1">
      <c r="A3" s="6"/>
      <c r="B3" s="11" t="s">
        <v>6</v>
      </c>
      <c r="C3" s="12"/>
      <c r="D3" s="13" t="s">
        <v>7</v>
      </c>
      <c r="E3" s="13"/>
      <c r="F3" s="13"/>
      <c r="G3" s="13"/>
      <c r="H3" s="13"/>
      <c r="I3" s="13"/>
      <c r="J3" s="13"/>
    </row>
    <row r="4" spans="1:10" ht="23.25" customHeight="1" hidden="1">
      <c r="A4" s="6"/>
      <c r="B4" s="14" t="s">
        <v>8</v>
      </c>
      <c r="C4" s="15"/>
      <c r="D4" s="16"/>
      <c r="E4" s="16"/>
      <c r="F4" s="17"/>
      <c r="G4" s="18"/>
      <c r="H4" s="17"/>
      <c r="I4" s="18"/>
      <c r="J4" s="19"/>
    </row>
    <row r="5" spans="1:10" ht="24" customHeight="1">
      <c r="A5" s="6"/>
      <c r="B5" s="20" t="s">
        <v>9</v>
      </c>
      <c r="C5" s="21"/>
      <c r="D5" s="22" t="s">
        <v>10</v>
      </c>
      <c r="E5" s="23"/>
      <c r="F5" s="23"/>
      <c r="G5" s="23"/>
      <c r="H5" s="24" t="s">
        <v>11</v>
      </c>
      <c r="I5" s="22" t="s">
        <v>12</v>
      </c>
      <c r="J5" s="25"/>
    </row>
    <row r="6" spans="1:10" ht="15.75" customHeight="1">
      <c r="A6" s="6"/>
      <c r="B6" s="26"/>
      <c r="C6" s="23"/>
      <c r="D6" s="22" t="s">
        <v>13</v>
      </c>
      <c r="E6" s="23"/>
      <c r="F6" s="23"/>
      <c r="G6" s="23"/>
      <c r="H6" s="24" t="s">
        <v>14</v>
      </c>
      <c r="I6" s="22" t="s">
        <v>15</v>
      </c>
      <c r="J6" s="25"/>
    </row>
    <row r="7" spans="1:10" ht="15.75" customHeight="1">
      <c r="A7" s="6"/>
      <c r="B7" s="27"/>
      <c r="C7" s="28" t="s">
        <v>16</v>
      </c>
      <c r="D7" s="29" t="s">
        <v>17</v>
      </c>
      <c r="E7" s="30"/>
      <c r="F7" s="30"/>
      <c r="G7" s="30"/>
      <c r="H7" s="31"/>
      <c r="I7" s="30"/>
      <c r="J7" s="32"/>
    </row>
    <row r="8" spans="1:10" ht="24" customHeight="1" hidden="1">
      <c r="A8" s="6"/>
      <c r="B8" s="20" t="s">
        <v>18</v>
      </c>
      <c r="C8" s="21"/>
      <c r="D8" s="33"/>
      <c r="E8" s="21"/>
      <c r="F8" s="21"/>
      <c r="G8" s="34"/>
      <c r="H8" s="24" t="s">
        <v>11</v>
      </c>
      <c r="I8" s="33"/>
      <c r="J8" s="25"/>
    </row>
    <row r="9" spans="1:10" ht="15.75" customHeight="1" hidden="1">
      <c r="A9" s="6"/>
      <c r="B9" s="6"/>
      <c r="C9" s="21"/>
      <c r="D9" s="33"/>
      <c r="E9" s="21"/>
      <c r="F9" s="21"/>
      <c r="G9" s="34"/>
      <c r="H9" s="24" t="s">
        <v>14</v>
      </c>
      <c r="I9" s="33"/>
      <c r="J9" s="25"/>
    </row>
    <row r="10" spans="1:10" ht="15.75" customHeight="1" hidden="1">
      <c r="A10" s="6"/>
      <c r="B10" s="35"/>
      <c r="C10" s="36"/>
      <c r="D10" s="37"/>
      <c r="E10" s="38"/>
      <c r="F10" s="38"/>
      <c r="G10" s="39"/>
      <c r="H10" s="39"/>
      <c r="I10" s="40"/>
      <c r="J10" s="32"/>
    </row>
    <row r="11" spans="1:10" ht="24" customHeight="1">
      <c r="A11" s="6"/>
      <c r="B11" s="20" t="s">
        <v>19</v>
      </c>
      <c r="C11" s="21"/>
      <c r="D11" s="41"/>
      <c r="E11" s="41"/>
      <c r="F11" s="41"/>
      <c r="G11" s="41"/>
      <c r="H11" s="24" t="s">
        <v>11</v>
      </c>
      <c r="I11" s="42"/>
      <c r="J11" s="25"/>
    </row>
    <row r="12" spans="1:10" ht="15.75" customHeight="1">
      <c r="A12" s="6"/>
      <c r="B12" s="26"/>
      <c r="C12" s="23"/>
      <c r="D12" s="42"/>
      <c r="E12" s="42"/>
      <c r="F12" s="42"/>
      <c r="G12" s="42"/>
      <c r="H12" s="24" t="s">
        <v>14</v>
      </c>
      <c r="I12" s="42"/>
      <c r="J12" s="25"/>
    </row>
    <row r="13" spans="1:10" ht="15.75" customHeight="1">
      <c r="A13" s="6"/>
      <c r="B13" s="27"/>
      <c r="C13" s="43"/>
      <c r="D13" s="44"/>
      <c r="E13" s="44"/>
      <c r="F13" s="44"/>
      <c r="G13" s="44"/>
      <c r="H13" s="45"/>
      <c r="I13" s="30"/>
      <c r="J13" s="32"/>
    </row>
    <row r="14" spans="1:10" ht="24" customHeight="1" hidden="1">
      <c r="A14" s="6"/>
      <c r="B14" s="46" t="s">
        <v>20</v>
      </c>
      <c r="C14" s="47"/>
      <c r="D14" s="48" t="s">
        <v>21</v>
      </c>
      <c r="E14" s="49"/>
      <c r="F14" s="49"/>
      <c r="G14" s="49"/>
      <c r="H14" s="50"/>
      <c r="I14" s="49"/>
      <c r="J14" s="51"/>
    </row>
    <row r="15" spans="1:10" ht="32.25" customHeight="1">
      <c r="A15" s="6"/>
      <c r="B15" s="35" t="s">
        <v>22</v>
      </c>
      <c r="C15" s="52"/>
      <c r="D15" s="39"/>
      <c r="E15" s="53"/>
      <c r="F15" s="53"/>
      <c r="G15" s="54"/>
      <c r="H15" s="54"/>
      <c r="I15" s="55" t="s">
        <v>23</v>
      </c>
      <c r="J15" s="55"/>
    </row>
    <row r="16" spans="1:10" ht="23.25" customHeight="1">
      <c r="A16" s="56" t="s">
        <v>24</v>
      </c>
      <c r="B16" s="57" t="s">
        <v>24</v>
      </c>
      <c r="C16" s="58"/>
      <c r="D16" s="59"/>
      <c r="E16" s="60"/>
      <c r="F16" s="60"/>
      <c r="G16" s="60"/>
      <c r="H16" s="60"/>
      <c r="I16" s="61">
        <f>SUMIF(F49:F61,A16,I49:I61)+SUMIF(F49:F61,"PSU",I49:I61)</f>
        <v>0</v>
      </c>
      <c r="J16" s="61"/>
    </row>
    <row r="17" spans="1:10" ht="23.25" customHeight="1">
      <c r="A17" s="56" t="s">
        <v>25</v>
      </c>
      <c r="B17" s="57" t="s">
        <v>25</v>
      </c>
      <c r="C17" s="58"/>
      <c r="D17" s="59"/>
      <c r="E17" s="60"/>
      <c r="F17" s="60"/>
      <c r="G17" s="60"/>
      <c r="H17" s="60"/>
      <c r="I17" s="61">
        <f>SUMIF(F49:F61,A17,I49:I61)</f>
        <v>0</v>
      </c>
      <c r="J17" s="61"/>
    </row>
    <row r="18" spans="1:10" ht="23.25" customHeight="1">
      <c r="A18" s="56" t="s">
        <v>26</v>
      </c>
      <c r="B18" s="57" t="s">
        <v>26</v>
      </c>
      <c r="C18" s="58"/>
      <c r="D18" s="59"/>
      <c r="E18" s="60"/>
      <c r="F18" s="60"/>
      <c r="G18" s="60"/>
      <c r="H18" s="60"/>
      <c r="I18" s="61">
        <f>SUMIF(F49:F61,A18,I49:I61)</f>
        <v>0</v>
      </c>
      <c r="J18" s="61"/>
    </row>
    <row r="19" spans="1:10" ht="23.25" customHeight="1">
      <c r="A19" s="56" t="s">
        <v>27</v>
      </c>
      <c r="B19" s="57" t="s">
        <v>28</v>
      </c>
      <c r="C19" s="58"/>
      <c r="D19" s="59"/>
      <c r="E19" s="60"/>
      <c r="F19" s="60"/>
      <c r="G19" s="60"/>
      <c r="H19" s="60"/>
      <c r="I19" s="61">
        <f>SUMIF(F49:F61,A19,I49:I61)</f>
        <v>0</v>
      </c>
      <c r="J19" s="61"/>
    </row>
    <row r="20" spans="1:10" ht="23.25" customHeight="1">
      <c r="A20" s="56" t="s">
        <v>29</v>
      </c>
      <c r="B20" s="57" t="s">
        <v>30</v>
      </c>
      <c r="C20" s="58"/>
      <c r="D20" s="59"/>
      <c r="E20" s="60"/>
      <c r="F20" s="60"/>
      <c r="G20" s="60"/>
      <c r="H20" s="60"/>
      <c r="I20" s="61">
        <f>SUMIF(F49:F61,A20,I49:I61)</f>
        <v>0</v>
      </c>
      <c r="J20" s="61"/>
    </row>
    <row r="21" spans="1:10" ht="23.25" customHeight="1">
      <c r="A21" s="6"/>
      <c r="B21" s="62" t="s">
        <v>23</v>
      </c>
      <c r="C21" s="63"/>
      <c r="D21" s="64"/>
      <c r="E21" s="65"/>
      <c r="F21" s="65"/>
      <c r="G21" s="65"/>
      <c r="H21" s="65"/>
      <c r="I21" s="66">
        <f>SUM(I16:J20)</f>
        <v>0</v>
      </c>
      <c r="J21" s="66"/>
    </row>
    <row r="22" spans="1:10" ht="33" customHeight="1">
      <c r="A22" s="6"/>
      <c r="B22" s="67" t="s">
        <v>31</v>
      </c>
      <c r="C22" s="58"/>
      <c r="D22" s="59"/>
      <c r="E22" s="68"/>
      <c r="F22" s="69"/>
      <c r="G22" s="70"/>
      <c r="H22" s="70"/>
      <c r="I22" s="70"/>
      <c r="J22" s="71"/>
    </row>
    <row r="23" spans="1:10" ht="23.25" customHeight="1">
      <c r="A23" s="6"/>
      <c r="B23" s="72" t="s">
        <v>32</v>
      </c>
      <c r="C23" s="58"/>
      <c r="D23" s="59"/>
      <c r="E23" s="73">
        <v>15</v>
      </c>
      <c r="F23" s="69" t="s">
        <v>33</v>
      </c>
      <c r="G23" s="74">
        <f>ZakladDPHSniVypocet</f>
        <v>0</v>
      </c>
      <c r="H23" s="74"/>
      <c r="I23" s="74"/>
      <c r="J23" s="71" t="str">
        <f>Mena</f>
        <v>CZK</v>
      </c>
    </row>
    <row r="24" spans="1:10" ht="23.25" customHeight="1">
      <c r="A24" s="6"/>
      <c r="B24" s="72" t="s">
        <v>34</v>
      </c>
      <c r="C24" s="58"/>
      <c r="D24" s="59"/>
      <c r="E24" s="73">
        <f>SazbaDPH1</f>
        <v>15</v>
      </c>
      <c r="F24" s="69" t="s">
        <v>33</v>
      </c>
      <c r="G24" s="75">
        <f>ZakladDPHSni*SazbaDPH1/100</f>
        <v>0</v>
      </c>
      <c r="H24" s="75"/>
      <c r="I24" s="75"/>
      <c r="J24" s="71" t="str">
        <f>Mena</f>
        <v>CZK</v>
      </c>
    </row>
    <row r="25" spans="1:10" ht="23.25" customHeight="1">
      <c r="A25" s="6"/>
      <c r="B25" s="72" t="s">
        <v>35</v>
      </c>
      <c r="C25" s="58"/>
      <c r="D25" s="59"/>
      <c r="E25" s="73">
        <v>21</v>
      </c>
      <c r="F25" s="69" t="s">
        <v>33</v>
      </c>
      <c r="G25" s="74">
        <f>ZakladDPHZaklVypocet</f>
        <v>0</v>
      </c>
      <c r="H25" s="74"/>
      <c r="I25" s="74"/>
      <c r="J25" s="71" t="str">
        <f>Mena</f>
        <v>CZK</v>
      </c>
    </row>
    <row r="26" spans="1:10" ht="23.25" customHeight="1">
      <c r="A26" s="6"/>
      <c r="B26" s="76" t="s">
        <v>36</v>
      </c>
      <c r="C26" s="77"/>
      <c r="D26" s="78"/>
      <c r="E26" s="79">
        <f>SazbaDPH2</f>
        <v>21</v>
      </c>
      <c r="F26" s="80" t="s">
        <v>33</v>
      </c>
      <c r="G26" s="81">
        <f>ZakladDPHZakl*SazbaDPH2/100</f>
        <v>0</v>
      </c>
      <c r="H26" s="81"/>
      <c r="I26" s="81"/>
      <c r="J26" s="82" t="str">
        <f>Mena</f>
        <v>CZK</v>
      </c>
    </row>
    <row r="27" spans="1:10" ht="23.25" customHeight="1">
      <c r="A27" s="6"/>
      <c r="B27" s="20" t="s">
        <v>37</v>
      </c>
      <c r="C27" s="83"/>
      <c r="D27" s="84"/>
      <c r="E27" s="83"/>
      <c r="F27" s="85"/>
      <c r="G27" s="86">
        <f>0</f>
        <v>0</v>
      </c>
      <c r="H27" s="86"/>
      <c r="I27" s="86"/>
      <c r="J27" s="87" t="str">
        <f>Mena</f>
        <v>CZK</v>
      </c>
    </row>
    <row r="28" spans="1:10" ht="27.75" customHeight="1" hidden="1">
      <c r="A28" s="6"/>
      <c r="B28" s="88" t="s">
        <v>38</v>
      </c>
      <c r="C28" s="89"/>
      <c r="D28" s="89"/>
      <c r="E28" s="90"/>
      <c r="F28" s="91"/>
      <c r="G28" s="92">
        <f>ZakladDPHSniVypocet+ZakladDPHZaklVypocet</f>
        <v>0</v>
      </c>
      <c r="H28" s="92"/>
      <c r="I28" s="92"/>
      <c r="J28" s="93" t="str">
        <f>Mena</f>
        <v>CZK</v>
      </c>
    </row>
    <row r="29" spans="1:10" ht="27.75" customHeight="1">
      <c r="A29" s="6"/>
      <c r="B29" s="88" t="s">
        <v>39</v>
      </c>
      <c r="C29" s="94"/>
      <c r="D29" s="94"/>
      <c r="E29" s="94"/>
      <c r="F29" s="94"/>
      <c r="G29" s="95">
        <f>ZakladDPHSni+DPHSni+ZakladDPHZakl+DPHZakl+Zaokrouhleni</f>
        <v>0</v>
      </c>
      <c r="H29" s="95"/>
      <c r="I29" s="95"/>
      <c r="J29" s="96" t="s">
        <v>40</v>
      </c>
    </row>
    <row r="30" spans="1:10" ht="12.75" customHeight="1">
      <c r="A30" s="6"/>
      <c r="B30" s="6"/>
      <c r="C30" s="21"/>
      <c r="D30" s="21"/>
      <c r="E30" s="21"/>
      <c r="F30" s="21"/>
      <c r="G30" s="34"/>
      <c r="H30" s="21"/>
      <c r="I30" s="34"/>
      <c r="J30" s="97"/>
    </row>
    <row r="31" spans="1:10" ht="30" customHeight="1">
      <c r="A31" s="6"/>
      <c r="B31" s="6"/>
      <c r="C31" s="21"/>
      <c r="D31" s="21"/>
      <c r="E31" s="21"/>
      <c r="F31" s="21"/>
      <c r="G31" s="34"/>
      <c r="H31" s="21"/>
      <c r="I31" s="34"/>
      <c r="J31" s="97"/>
    </row>
    <row r="32" spans="1:10" ht="18.75" customHeight="1">
      <c r="A32" s="6"/>
      <c r="B32" s="98"/>
      <c r="C32" s="99" t="s">
        <v>41</v>
      </c>
      <c r="D32" s="100"/>
      <c r="E32" s="100"/>
      <c r="F32" s="99" t="s">
        <v>42</v>
      </c>
      <c r="G32" s="100"/>
      <c r="H32" s="101">
        <f>TODAY()</f>
        <v>43628</v>
      </c>
      <c r="I32" s="100"/>
      <c r="J32" s="97"/>
    </row>
    <row r="33" spans="1:10" ht="47.25" customHeight="1">
      <c r="A33" s="6"/>
      <c r="B33" s="6"/>
      <c r="C33" s="21"/>
      <c r="D33" s="21"/>
      <c r="E33" s="21"/>
      <c r="F33" s="21"/>
      <c r="G33" s="34"/>
      <c r="H33" s="21"/>
      <c r="I33" s="34"/>
      <c r="J33" s="97"/>
    </row>
    <row r="34" spans="1:10" s="1" customFormat="1" ht="18.75" customHeight="1">
      <c r="A34" s="102"/>
      <c r="B34" s="102"/>
      <c r="C34" s="103"/>
      <c r="D34" s="104"/>
      <c r="E34" s="104"/>
      <c r="F34" s="103"/>
      <c r="G34" s="105"/>
      <c r="H34" s="104"/>
      <c r="I34" s="105"/>
      <c r="J34" s="106"/>
    </row>
    <row r="35" spans="1:10" ht="12.75" customHeight="1">
      <c r="A35" s="6"/>
      <c r="B35" s="6"/>
      <c r="C35" s="21"/>
      <c r="D35" s="107" t="s">
        <v>43</v>
      </c>
      <c r="E35" s="107"/>
      <c r="F35" s="21"/>
      <c r="G35" s="34"/>
      <c r="H35" s="108" t="s">
        <v>44</v>
      </c>
      <c r="I35" s="34"/>
      <c r="J35" s="97"/>
    </row>
    <row r="36" spans="1:10" ht="13.5" customHeight="1">
      <c r="A36" s="109"/>
      <c r="B36" s="109"/>
      <c r="C36" s="110"/>
      <c r="D36" s="110"/>
      <c r="E36" s="110"/>
      <c r="F36" s="110"/>
      <c r="G36" s="111"/>
      <c r="H36" s="110"/>
      <c r="I36" s="111"/>
      <c r="J36" s="112"/>
    </row>
    <row r="37" spans="2:10" ht="27" customHeight="1" hidden="1">
      <c r="B37" s="113" t="s">
        <v>45</v>
      </c>
      <c r="C37" s="114"/>
      <c r="D37" s="114"/>
      <c r="E37" s="114"/>
      <c r="F37" s="115"/>
      <c r="G37" s="115"/>
      <c r="H37" s="115"/>
      <c r="I37" s="115"/>
      <c r="J37" s="114"/>
    </row>
    <row r="38" spans="1:10" ht="25.5" customHeight="1" hidden="1">
      <c r="A38" s="116" t="s">
        <v>46</v>
      </c>
      <c r="B38" s="117" t="s">
        <v>47</v>
      </c>
      <c r="C38" s="118" t="s">
        <v>48</v>
      </c>
      <c r="D38" s="119"/>
      <c r="E38" s="119"/>
      <c r="F38" s="120" t="str">
        <f>B23</f>
        <v>Základ pro sníženou DPH</v>
      </c>
      <c r="G38" s="120" t="str">
        <f>B25</f>
        <v>Základ pro základní DPH</v>
      </c>
      <c r="H38" s="121" t="s">
        <v>49</v>
      </c>
      <c r="I38" s="121" t="s">
        <v>50</v>
      </c>
      <c r="J38" s="122" t="s">
        <v>33</v>
      </c>
    </row>
    <row r="39" spans="1:10" ht="25.5" customHeight="1" hidden="1">
      <c r="A39" s="116">
        <v>1</v>
      </c>
      <c r="B39" s="123"/>
      <c r="C39" s="124"/>
      <c r="D39" s="124"/>
      <c r="E39" s="124"/>
      <c r="F39" s="125">
        <f>' Pol'!AC59</f>
        <v>0</v>
      </c>
      <c r="G39" s="126">
        <f>' Pol'!AD59</f>
        <v>0</v>
      </c>
      <c r="H39" s="127">
        <f>(F39*SazbaDPH1/100)+(G39*SazbaDPH2/100)</f>
        <v>0</v>
      </c>
      <c r="I39" s="127">
        <f>F39+G39+H39</f>
        <v>0</v>
      </c>
      <c r="J39" s="128" t="str">
        <f>IF(CenaCelkemVypocet=0,"",I39/CenaCelkemVypocet*100)</f>
        <v/>
      </c>
    </row>
    <row r="40" spans="1:10" ht="25.5" customHeight="1" hidden="1">
      <c r="A40" s="116"/>
      <c r="B40" s="129" t="s">
        <v>51</v>
      </c>
      <c r="C40" s="129"/>
      <c r="D40" s="129"/>
      <c r="E40" s="129"/>
      <c r="F40" s="130">
        <f>SUMIF(A39:A39,"=1",F39:F39)</f>
        <v>0</v>
      </c>
      <c r="G40" s="131">
        <f>SUMIF(A39:A39,"=1",G39:G39)</f>
        <v>0</v>
      </c>
      <c r="H40" s="131">
        <f>SUMIF(A39:A39,"=1",H39:H39)</f>
        <v>0</v>
      </c>
      <c r="I40" s="131">
        <f>SUMIF(A39:A39,"=1",I39:I39)</f>
        <v>0</v>
      </c>
      <c r="J40" s="132">
        <f>SUMIF(A39:A39,"=1",J39:J39)</f>
        <v>0</v>
      </c>
    </row>
    <row r="42" ht="12.75">
      <c r="B42" t="s">
        <v>52</v>
      </c>
    </row>
    <row r="43" spans="2:52" ht="12.75" customHeight="1">
      <c r="B43" s="133" t="s">
        <v>53</v>
      </c>
      <c r="C43" s="133"/>
      <c r="D43" s="133"/>
      <c r="E43" s="133"/>
      <c r="F43" s="133"/>
      <c r="G43" s="133"/>
      <c r="H43" s="133"/>
      <c r="I43" s="133"/>
      <c r="J43" s="133"/>
      <c r="AZ43" s="134" t="str">
        <f>B43</f>
        <v>Kompletní oprava podlahové k-ce třídy ZŠ Pohledec.</v>
      </c>
    </row>
    <row r="46" ht="15.75">
      <c r="B46" s="135" t="s">
        <v>54</v>
      </c>
    </row>
    <row r="48" spans="1:10" ht="25.5" customHeight="1">
      <c r="A48" s="136"/>
      <c r="B48" s="137" t="s">
        <v>47</v>
      </c>
      <c r="C48" s="137" t="s">
        <v>48</v>
      </c>
      <c r="D48" s="138"/>
      <c r="E48" s="138"/>
      <c r="F48" s="139" t="s">
        <v>55</v>
      </c>
      <c r="G48" s="139"/>
      <c r="H48" s="139"/>
      <c r="I48" s="139" t="s">
        <v>23</v>
      </c>
      <c r="J48" s="139"/>
    </row>
    <row r="49" spans="1:10" ht="25.5" customHeight="1">
      <c r="A49" s="140"/>
      <c r="B49" s="141" t="s">
        <v>56</v>
      </c>
      <c r="C49" s="142" t="s">
        <v>57</v>
      </c>
      <c r="D49" s="142"/>
      <c r="E49" s="142"/>
      <c r="F49" s="143" t="s">
        <v>24</v>
      </c>
      <c r="G49" s="144"/>
      <c r="H49" s="144"/>
      <c r="I49" s="144">
        <f>' Pol'!G8</f>
        <v>0</v>
      </c>
      <c r="J49" s="144"/>
    </row>
    <row r="50" spans="1:10" ht="25.5" customHeight="1">
      <c r="A50" s="140"/>
      <c r="B50" s="145" t="s">
        <v>58</v>
      </c>
      <c r="C50" s="146" t="s">
        <v>59</v>
      </c>
      <c r="D50" s="146"/>
      <c r="E50" s="146"/>
      <c r="F50" s="147" t="s">
        <v>24</v>
      </c>
      <c r="G50" s="148"/>
      <c r="H50" s="148"/>
      <c r="I50" s="148">
        <f>' Pol'!G14</f>
        <v>0</v>
      </c>
      <c r="J50" s="148"/>
    </row>
    <row r="51" spans="1:10" ht="25.5" customHeight="1">
      <c r="A51" s="140"/>
      <c r="B51" s="145" t="s">
        <v>60</v>
      </c>
      <c r="C51" s="146" t="s">
        <v>61</v>
      </c>
      <c r="D51" s="146"/>
      <c r="E51" s="146"/>
      <c r="F51" s="147" t="s">
        <v>24</v>
      </c>
      <c r="G51" s="148"/>
      <c r="H51" s="148"/>
      <c r="I51" s="148">
        <f>' Pol'!G19</f>
        <v>0</v>
      </c>
      <c r="J51" s="148"/>
    </row>
    <row r="52" spans="1:10" ht="25.5" customHeight="1">
      <c r="A52" s="140"/>
      <c r="B52" s="145" t="s">
        <v>62</v>
      </c>
      <c r="C52" s="146" t="s">
        <v>63</v>
      </c>
      <c r="D52" s="146"/>
      <c r="E52" s="146"/>
      <c r="F52" s="147" t="s">
        <v>24</v>
      </c>
      <c r="G52" s="148"/>
      <c r="H52" s="148"/>
      <c r="I52" s="148">
        <f>' Pol'!G21</f>
        <v>0</v>
      </c>
      <c r="J52" s="148"/>
    </row>
    <row r="53" spans="1:10" ht="25.5" customHeight="1">
      <c r="A53" s="140"/>
      <c r="B53" s="145" t="s">
        <v>64</v>
      </c>
      <c r="C53" s="146" t="s">
        <v>65</v>
      </c>
      <c r="D53" s="146"/>
      <c r="E53" s="146"/>
      <c r="F53" s="147" t="s">
        <v>24</v>
      </c>
      <c r="G53" s="148"/>
      <c r="H53" s="148"/>
      <c r="I53" s="148">
        <f>' Pol'!G25</f>
        <v>0</v>
      </c>
      <c r="J53" s="148"/>
    </row>
    <row r="54" spans="1:10" ht="25.5" customHeight="1">
      <c r="A54" s="140"/>
      <c r="B54" s="145" t="s">
        <v>66</v>
      </c>
      <c r="C54" s="146" t="s">
        <v>67</v>
      </c>
      <c r="D54" s="146"/>
      <c r="E54" s="146"/>
      <c r="F54" s="147" t="s">
        <v>24</v>
      </c>
      <c r="G54" s="148"/>
      <c r="H54" s="148"/>
      <c r="I54" s="148">
        <f>' Pol'!G27</f>
        <v>0</v>
      </c>
      <c r="J54" s="148"/>
    </row>
    <row r="55" spans="1:10" ht="25.5" customHeight="1">
      <c r="A55" s="140"/>
      <c r="B55" s="145" t="s">
        <v>68</v>
      </c>
      <c r="C55" s="146" t="s">
        <v>69</v>
      </c>
      <c r="D55" s="146"/>
      <c r="E55" s="146"/>
      <c r="F55" s="147" t="s">
        <v>25</v>
      </c>
      <c r="G55" s="148"/>
      <c r="H55" s="148"/>
      <c r="I55" s="148">
        <f>' Pol'!G29</f>
        <v>0</v>
      </c>
      <c r="J55" s="148"/>
    </row>
    <row r="56" spans="1:10" ht="25.5" customHeight="1">
      <c r="A56" s="140"/>
      <c r="B56" s="145" t="s">
        <v>70</v>
      </c>
      <c r="C56" s="146" t="s">
        <v>71</v>
      </c>
      <c r="D56" s="146"/>
      <c r="E56" s="146"/>
      <c r="F56" s="147" t="s">
        <v>25</v>
      </c>
      <c r="G56" s="148"/>
      <c r="H56" s="148"/>
      <c r="I56" s="148">
        <f>' Pol'!G34</f>
        <v>0</v>
      </c>
      <c r="J56" s="148"/>
    </row>
    <row r="57" spans="1:10" ht="25.5" customHeight="1">
      <c r="A57" s="140"/>
      <c r="B57" s="145" t="s">
        <v>72</v>
      </c>
      <c r="C57" s="146" t="s">
        <v>73</v>
      </c>
      <c r="D57" s="146"/>
      <c r="E57" s="146"/>
      <c r="F57" s="147" t="s">
        <v>25</v>
      </c>
      <c r="G57" s="148"/>
      <c r="H57" s="148"/>
      <c r="I57" s="148">
        <f>' Pol'!G37</f>
        <v>0</v>
      </c>
      <c r="J57" s="148"/>
    </row>
    <row r="58" spans="1:10" ht="25.5" customHeight="1">
      <c r="A58" s="140"/>
      <c r="B58" s="145" t="s">
        <v>74</v>
      </c>
      <c r="C58" s="146" t="s">
        <v>75</v>
      </c>
      <c r="D58" s="146"/>
      <c r="E58" s="146"/>
      <c r="F58" s="147" t="s">
        <v>25</v>
      </c>
      <c r="G58" s="148"/>
      <c r="H58" s="148"/>
      <c r="I58" s="148">
        <f>' Pol'!G39</f>
        <v>0</v>
      </c>
      <c r="J58" s="148"/>
    </row>
    <row r="59" spans="1:10" ht="25.5" customHeight="1">
      <c r="A59" s="140"/>
      <c r="B59" s="145" t="s">
        <v>76</v>
      </c>
      <c r="C59" s="146" t="s">
        <v>77</v>
      </c>
      <c r="D59" s="146"/>
      <c r="E59" s="146"/>
      <c r="F59" s="147" t="s">
        <v>25</v>
      </c>
      <c r="G59" s="148"/>
      <c r="H59" s="148"/>
      <c r="I59" s="148">
        <f>' Pol'!G49</f>
        <v>0</v>
      </c>
      <c r="J59" s="148"/>
    </row>
    <row r="60" spans="1:10" ht="25.5" customHeight="1">
      <c r="A60" s="140"/>
      <c r="B60" s="145" t="s">
        <v>78</v>
      </c>
      <c r="C60" s="146" t="s">
        <v>79</v>
      </c>
      <c r="D60" s="146"/>
      <c r="E60" s="146"/>
      <c r="F60" s="147" t="s">
        <v>25</v>
      </c>
      <c r="G60" s="148"/>
      <c r="H60" s="148"/>
      <c r="I60" s="148">
        <f>' Pol'!G51</f>
        <v>0</v>
      </c>
      <c r="J60" s="148"/>
    </row>
    <row r="61" spans="1:10" ht="25.5" customHeight="1">
      <c r="A61" s="140"/>
      <c r="B61" s="149" t="s">
        <v>27</v>
      </c>
      <c r="C61" s="150" t="s">
        <v>28</v>
      </c>
      <c r="D61" s="150"/>
      <c r="E61" s="150"/>
      <c r="F61" s="151" t="s">
        <v>27</v>
      </c>
      <c r="G61" s="152"/>
      <c r="H61" s="152"/>
      <c r="I61" s="152">
        <f>' Pol'!G55</f>
        <v>0</v>
      </c>
      <c r="J61" s="152"/>
    </row>
    <row r="62" spans="1:10" ht="25.5" customHeight="1">
      <c r="A62" s="153"/>
      <c r="B62" s="154" t="s">
        <v>50</v>
      </c>
      <c r="C62" s="154"/>
      <c r="D62" s="155"/>
      <c r="E62" s="155"/>
      <c r="F62" s="156"/>
      <c r="G62" s="157"/>
      <c r="H62" s="157"/>
      <c r="I62" s="157">
        <f>SUM(I49:I61)</f>
        <v>0</v>
      </c>
      <c r="J62" s="157"/>
    </row>
    <row r="63" spans="6:10" ht="12.75">
      <c r="F63" s="158"/>
      <c r="G63" s="159"/>
      <c r="H63" s="158"/>
      <c r="I63" s="159"/>
      <c r="J63" s="159"/>
    </row>
    <row r="64" spans="6:10" ht="12.75">
      <c r="F64" s="158"/>
      <c r="G64" s="159"/>
      <c r="H64" s="158"/>
      <c r="I64" s="159"/>
      <c r="J64" s="159"/>
    </row>
    <row r="65" spans="6:10" ht="12.75">
      <c r="F65" s="158"/>
      <c r="G65" s="159"/>
      <c r="H65" s="158"/>
      <c r="I65" s="159"/>
      <c r="J65" s="159"/>
    </row>
  </sheetData>
  <mergeCells count="66">
    <mergeCell ref="B1:J1"/>
    <mergeCell ref="D2:J2"/>
    <mergeCell ref="D3:J3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B40:E40"/>
    <mergeCell ref="B43:J43"/>
    <mergeCell ref="I48:J48"/>
    <mergeCell ref="C49:E49"/>
    <mergeCell ref="I49:J49"/>
    <mergeCell ref="C50:E50"/>
    <mergeCell ref="I50:J50"/>
    <mergeCell ref="C51:E51"/>
    <mergeCell ref="I51:J51"/>
    <mergeCell ref="C52:E52"/>
    <mergeCell ref="I52:J52"/>
    <mergeCell ref="C53:E53"/>
    <mergeCell ref="I53:J53"/>
    <mergeCell ref="C54:E54"/>
    <mergeCell ref="I54:J54"/>
    <mergeCell ref="C55:E55"/>
    <mergeCell ref="I55:J55"/>
    <mergeCell ref="C56:E56"/>
    <mergeCell ref="I56:J56"/>
    <mergeCell ref="C57:E57"/>
    <mergeCell ref="I57:J57"/>
    <mergeCell ref="C58:E58"/>
    <mergeCell ref="I58:J58"/>
    <mergeCell ref="C59:E59"/>
    <mergeCell ref="I59:J59"/>
    <mergeCell ref="C60:E60"/>
    <mergeCell ref="I60:J60"/>
    <mergeCell ref="C61:E61"/>
    <mergeCell ref="I61:J61"/>
    <mergeCell ref="I62:J62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RTS Stavitel +,  © RTS, a.s.&amp;R&amp;9Stránka &amp;P z &amp;N</oddFooter>
  </headerFooter>
  <rowBreaks count="2" manualBreakCount="2">
    <brk id="36" max="16383" man="1"/>
    <brk id="4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workbookViewId="0" topLeftCell="A1">
      <selection activeCell="A5" sqref="A5"/>
    </sheetView>
  </sheetViews>
  <sheetFormatPr defaultColWidth="9.00390625" defaultRowHeight="12.75"/>
  <cols>
    <col min="1" max="1" width="4.25390625" style="160" customWidth="1"/>
    <col min="2" max="2" width="14.375" style="160" customWidth="1"/>
    <col min="3" max="3" width="38.25390625" style="161" customWidth="1"/>
    <col min="4" max="4" width="4.625" style="160" customWidth="1"/>
    <col min="5" max="5" width="10.625" style="160" customWidth="1"/>
    <col min="6" max="6" width="9.875" style="160" customWidth="1"/>
    <col min="7" max="7" width="12.75390625" style="160" customWidth="1"/>
    <col min="8" max="1025" width="9.125" style="160" customWidth="1"/>
  </cols>
  <sheetData>
    <row r="1" spans="1:7" ht="15.75">
      <c r="A1" s="162" t="s">
        <v>80</v>
      </c>
      <c r="B1" s="162"/>
      <c r="C1" s="162"/>
      <c r="D1" s="162"/>
      <c r="E1" s="162"/>
      <c r="F1" s="162"/>
      <c r="G1" s="162"/>
    </row>
    <row r="2" spans="1:7" ht="24.95" customHeight="1">
      <c r="A2" s="163" t="s">
        <v>81</v>
      </c>
      <c r="B2" s="164"/>
      <c r="C2" s="165"/>
      <c r="D2" s="165"/>
      <c r="E2" s="165"/>
      <c r="F2" s="165"/>
      <c r="G2" s="165"/>
    </row>
    <row r="3" spans="1:7" ht="24.95" customHeight="1" hidden="1">
      <c r="A3" s="163" t="s">
        <v>82</v>
      </c>
      <c r="B3" s="164"/>
      <c r="C3" s="165"/>
      <c r="D3" s="165"/>
      <c r="E3" s="165"/>
      <c r="F3" s="165"/>
      <c r="G3" s="165"/>
    </row>
    <row r="4" spans="1:7" ht="24.95" customHeight="1" hidden="1">
      <c r="A4" s="163" t="s">
        <v>83</v>
      </c>
      <c r="B4" s="164"/>
      <c r="C4" s="165"/>
      <c r="D4" s="165"/>
      <c r="E4" s="165"/>
      <c r="F4" s="165"/>
      <c r="G4" s="165"/>
    </row>
    <row r="5" spans="2:4" ht="12.75" hidden="1">
      <c r="B5" s="166"/>
      <c r="C5" s="167"/>
      <c r="D5" s="168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69"/>
  <sheetViews>
    <sheetView workbookViewId="0" topLeftCell="A1">
      <selection activeCell="Z14" sqref="Z14"/>
    </sheetView>
  </sheetViews>
  <sheetFormatPr defaultColWidth="9.00390625" defaultRowHeight="12.75" outlineLevelRow="1"/>
  <cols>
    <col min="1" max="1" width="4.25390625" style="0" customWidth="1"/>
    <col min="2" max="2" width="14.375" style="169" customWidth="1"/>
    <col min="3" max="3" width="38.25390625" style="16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3" width="11.50390625" style="0" hidden="1" customWidth="1"/>
    <col min="14" max="15" width="8.625" style="0" customWidth="1"/>
    <col min="16" max="21" width="11.50390625" style="0" hidden="1" customWidth="1"/>
    <col min="22" max="28" width="8.625" style="0" customWidth="1"/>
    <col min="29" max="39" width="11.50390625" style="0" hidden="1" customWidth="1"/>
    <col min="40" max="1025" width="8.625" style="0" customWidth="1"/>
  </cols>
  <sheetData>
    <row r="1" spans="1:31" ht="15.75" customHeight="1">
      <c r="A1" s="170" t="s">
        <v>80</v>
      </c>
      <c r="B1" s="170"/>
      <c r="C1" s="170"/>
      <c r="D1" s="170"/>
      <c r="E1" s="170"/>
      <c r="F1" s="170"/>
      <c r="G1" s="170"/>
      <c r="AE1" t="s">
        <v>84</v>
      </c>
    </row>
    <row r="2" spans="1:31" ht="24.95" customHeight="1">
      <c r="A2" s="163" t="s">
        <v>85</v>
      </c>
      <c r="B2" s="164"/>
      <c r="C2" s="171" t="s">
        <v>5</v>
      </c>
      <c r="D2" s="171"/>
      <c r="E2" s="171"/>
      <c r="F2" s="171"/>
      <c r="G2" s="171"/>
      <c r="AE2" t="s">
        <v>86</v>
      </c>
    </row>
    <row r="3" spans="1:31" ht="24.95" customHeight="1">
      <c r="A3" s="163" t="s">
        <v>82</v>
      </c>
      <c r="B3" s="164"/>
      <c r="C3" s="171" t="s">
        <v>7</v>
      </c>
      <c r="D3" s="171"/>
      <c r="E3" s="171"/>
      <c r="F3" s="171"/>
      <c r="G3" s="171"/>
      <c r="AE3" t="s">
        <v>87</v>
      </c>
    </row>
    <row r="4" spans="1:31" ht="24.95" customHeight="1" hidden="1">
      <c r="A4" s="163" t="s">
        <v>83</v>
      </c>
      <c r="B4" s="164"/>
      <c r="C4" s="171"/>
      <c r="D4" s="171"/>
      <c r="E4" s="171"/>
      <c r="F4" s="171"/>
      <c r="G4" s="171"/>
      <c r="AE4" t="s">
        <v>88</v>
      </c>
    </row>
    <row r="5" spans="1:31" ht="12.75" hidden="1">
      <c r="A5" s="172" t="s">
        <v>89</v>
      </c>
      <c r="B5" s="173"/>
      <c r="C5" s="174"/>
      <c r="D5" s="175"/>
      <c r="E5" s="175"/>
      <c r="F5" s="175"/>
      <c r="G5" s="176"/>
      <c r="AE5" t="s">
        <v>90</v>
      </c>
    </row>
    <row r="7" spans="1:21" ht="38.25">
      <c r="A7" s="177" t="s">
        <v>91</v>
      </c>
      <c r="B7" s="178" t="s">
        <v>92</v>
      </c>
      <c r="C7" s="178" t="s">
        <v>93</v>
      </c>
      <c r="D7" s="177" t="s">
        <v>94</v>
      </c>
      <c r="E7" s="177" t="s">
        <v>95</v>
      </c>
      <c r="F7" s="179" t="s">
        <v>96</v>
      </c>
      <c r="G7" s="177" t="s">
        <v>23</v>
      </c>
      <c r="H7" s="180" t="s">
        <v>97</v>
      </c>
      <c r="I7" s="180" t="s">
        <v>98</v>
      </c>
      <c r="J7" s="180" t="s">
        <v>99</v>
      </c>
      <c r="K7" s="180" t="s">
        <v>100</v>
      </c>
      <c r="L7" s="180" t="s">
        <v>101</v>
      </c>
      <c r="M7" s="180" t="s">
        <v>102</v>
      </c>
      <c r="N7" s="180" t="s">
        <v>103</v>
      </c>
      <c r="O7" s="180" t="s">
        <v>104</v>
      </c>
      <c r="P7" s="180" t="s">
        <v>105</v>
      </c>
      <c r="Q7" s="180" t="s">
        <v>106</v>
      </c>
      <c r="R7" s="180" t="s">
        <v>107</v>
      </c>
      <c r="S7" s="180" t="s">
        <v>108</v>
      </c>
      <c r="T7" s="180" t="s">
        <v>109</v>
      </c>
      <c r="U7" s="180" t="s">
        <v>110</v>
      </c>
    </row>
    <row r="8" spans="1:31" ht="12.75">
      <c r="A8" s="181" t="s">
        <v>111</v>
      </c>
      <c r="B8" s="182" t="s">
        <v>56</v>
      </c>
      <c r="C8" s="183" t="s">
        <v>57</v>
      </c>
      <c r="D8" s="184"/>
      <c r="E8" s="185"/>
      <c r="F8" s="186"/>
      <c r="G8" s="186">
        <f>SUMIF(AE9:AE13,"&lt;&gt;NOR",G9:G13)</f>
        <v>0</v>
      </c>
      <c r="H8" s="186"/>
      <c r="I8" s="186">
        <f>SUM(I9:I13)</f>
        <v>0</v>
      </c>
      <c r="J8" s="186"/>
      <c r="K8" s="186">
        <f>SUM(K9:K13)</f>
        <v>0</v>
      </c>
      <c r="L8" s="186"/>
      <c r="M8" s="186">
        <f>SUM(M9:M13)</f>
        <v>0</v>
      </c>
      <c r="N8" s="187"/>
      <c r="O8" s="187">
        <f>SUM(O9:O13)</f>
        <v>2.83406</v>
      </c>
      <c r="P8" s="187"/>
      <c r="Q8" s="187">
        <f>SUM(Q9:Q13)</f>
        <v>0</v>
      </c>
      <c r="R8" s="187"/>
      <c r="S8" s="187"/>
      <c r="T8" s="181"/>
      <c r="U8" s="187">
        <f>SUM(U9:U13)</f>
        <v>112.66</v>
      </c>
      <c r="AE8" t="s">
        <v>112</v>
      </c>
    </row>
    <row r="9" spans="1:60" ht="19.4" outlineLevel="1">
      <c r="A9" s="188">
        <v>1</v>
      </c>
      <c r="B9" s="188" t="s">
        <v>113</v>
      </c>
      <c r="C9" s="189" t="s">
        <v>114</v>
      </c>
      <c r="D9" s="190" t="s">
        <v>115</v>
      </c>
      <c r="E9" s="191">
        <v>77.1</v>
      </c>
      <c r="F9" s="192"/>
      <c r="G9" s="193">
        <f>ROUND(E9*F9,2)</f>
        <v>0</v>
      </c>
      <c r="H9" s="192"/>
      <c r="I9" s="193">
        <f>ROUND(E9*H9,2)</f>
        <v>0</v>
      </c>
      <c r="J9" s="192"/>
      <c r="K9" s="193">
        <f>ROUND(E9*J9,2)</f>
        <v>0</v>
      </c>
      <c r="L9" s="193">
        <v>21</v>
      </c>
      <c r="M9" s="193">
        <f>G9*(1+L9/100)</f>
        <v>0</v>
      </c>
      <c r="N9" s="194">
        <v>0.00367</v>
      </c>
      <c r="O9" s="194">
        <f>ROUND(E9*N9,5)</f>
        <v>0.28296</v>
      </c>
      <c r="P9" s="194">
        <v>0</v>
      </c>
      <c r="Q9" s="194">
        <f>ROUND(E9*P9,5)</f>
        <v>0</v>
      </c>
      <c r="R9" s="194"/>
      <c r="S9" s="194"/>
      <c r="T9" s="195">
        <v>0.362</v>
      </c>
      <c r="U9" s="194">
        <f>ROUND(E9*T9,2)</f>
        <v>27.91</v>
      </c>
      <c r="V9" s="196"/>
      <c r="W9" s="196"/>
      <c r="X9" s="196"/>
      <c r="Y9" s="196"/>
      <c r="Z9" s="196"/>
      <c r="AA9" s="196"/>
      <c r="AB9" s="196"/>
      <c r="AC9" s="196"/>
      <c r="AD9" s="196"/>
      <c r="AE9" s="196" t="s">
        <v>116</v>
      </c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</row>
    <row r="10" spans="1:60" ht="12.75" outlineLevel="1">
      <c r="A10" s="188">
        <v>2</v>
      </c>
      <c r="B10" s="188" t="s">
        <v>117</v>
      </c>
      <c r="C10" s="189" t="s">
        <v>118</v>
      </c>
      <c r="D10" s="190" t="s">
        <v>115</v>
      </c>
      <c r="E10" s="191">
        <v>77.1</v>
      </c>
      <c r="F10" s="192"/>
      <c r="G10" s="193">
        <f>ROUND(E10*F10,2)</f>
        <v>0</v>
      </c>
      <c r="H10" s="192"/>
      <c r="I10" s="193">
        <f>ROUND(E10*H10,2)</f>
        <v>0</v>
      </c>
      <c r="J10" s="192"/>
      <c r="K10" s="193">
        <f>ROUND(E10*J10,2)</f>
        <v>0</v>
      </c>
      <c r="L10" s="193">
        <v>21</v>
      </c>
      <c r="M10" s="193">
        <f>G10*(1+L10/100)</f>
        <v>0</v>
      </c>
      <c r="N10" s="194">
        <v>0.03265</v>
      </c>
      <c r="O10" s="194">
        <f>ROUND(E10*N10,5)</f>
        <v>2.51732</v>
      </c>
      <c r="P10" s="194">
        <v>0</v>
      </c>
      <c r="Q10" s="194">
        <f>ROUND(E10*P10,5)</f>
        <v>0</v>
      </c>
      <c r="R10" s="194"/>
      <c r="S10" s="194"/>
      <c r="T10" s="195">
        <v>0.821</v>
      </c>
      <c r="U10" s="194">
        <f>ROUND(E10*T10,2)</f>
        <v>63.3</v>
      </c>
      <c r="V10" s="196"/>
      <c r="W10" s="196"/>
      <c r="X10" s="196"/>
      <c r="Y10" s="196"/>
      <c r="Z10" s="196"/>
      <c r="AA10" s="196"/>
      <c r="AB10" s="196"/>
      <c r="AC10" s="196"/>
      <c r="AD10" s="196"/>
      <c r="AE10" s="196" t="s">
        <v>116</v>
      </c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</row>
    <row r="11" spans="1:60" ht="12.75" outlineLevel="1">
      <c r="A11" s="188">
        <v>3</v>
      </c>
      <c r="B11" s="188" t="s">
        <v>119</v>
      </c>
      <c r="C11" s="189" t="s">
        <v>120</v>
      </c>
      <c r="D11" s="190" t="s">
        <v>115</v>
      </c>
      <c r="E11" s="191">
        <v>36</v>
      </c>
      <c r="F11" s="192"/>
      <c r="G11" s="193">
        <f>ROUND(E11*F11,2)</f>
        <v>0</v>
      </c>
      <c r="H11" s="192"/>
      <c r="I11" s="193">
        <f>ROUND(E11*H11,2)</f>
        <v>0</v>
      </c>
      <c r="J11" s="192"/>
      <c r="K11" s="193">
        <f>ROUND(E11*J11,2)</f>
        <v>0</v>
      </c>
      <c r="L11" s="193">
        <v>21</v>
      </c>
      <c r="M11" s="193">
        <f>G11*(1+L11/100)</f>
        <v>0</v>
      </c>
      <c r="N11" s="194">
        <v>4E-05</v>
      </c>
      <c r="O11" s="194">
        <f>ROUND(E11*N11,5)</f>
        <v>0.00144</v>
      </c>
      <c r="P11" s="194">
        <v>0</v>
      </c>
      <c r="Q11" s="194">
        <f>ROUND(E11*P11,5)</f>
        <v>0</v>
      </c>
      <c r="R11" s="194"/>
      <c r="S11" s="194"/>
      <c r="T11" s="195">
        <v>0.308</v>
      </c>
      <c r="U11" s="194">
        <f>ROUND(E11*T11,2)</f>
        <v>11.09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 t="s">
        <v>116</v>
      </c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</row>
    <row r="12" spans="1:60" ht="12.8" outlineLevel="1">
      <c r="A12" s="188">
        <v>4</v>
      </c>
      <c r="B12" s="188" t="s">
        <v>121</v>
      </c>
      <c r="C12" s="189" t="s">
        <v>122</v>
      </c>
      <c r="D12" s="190" t="s">
        <v>115</v>
      </c>
      <c r="E12" s="191">
        <v>154</v>
      </c>
      <c r="F12" s="192"/>
      <c r="G12" s="193">
        <f>ROUND(E12*F12,2)</f>
        <v>0</v>
      </c>
      <c r="H12" s="192"/>
      <c r="I12" s="193">
        <f>ROUND(E12*H12,2)</f>
        <v>0</v>
      </c>
      <c r="J12" s="192"/>
      <c r="K12" s="193">
        <f>ROUND(E12*J12,2)</f>
        <v>0</v>
      </c>
      <c r="L12" s="193">
        <v>21</v>
      </c>
      <c r="M12" s="193">
        <f>G12*(1+L12/100)</f>
        <v>0</v>
      </c>
      <c r="N12" s="194">
        <v>0.00021</v>
      </c>
      <c r="O12" s="194">
        <f>ROUND(E12*N12,5)</f>
        <v>0.03234</v>
      </c>
      <c r="P12" s="194">
        <v>0</v>
      </c>
      <c r="Q12" s="194">
        <f>ROUND(E12*P12,5)</f>
        <v>0</v>
      </c>
      <c r="R12" s="194"/>
      <c r="S12" s="194"/>
      <c r="T12" s="195">
        <v>0.05</v>
      </c>
      <c r="U12" s="194">
        <f>ROUND(E12*T12,2)</f>
        <v>7.7</v>
      </c>
      <c r="V12" s="196"/>
      <c r="W12" s="196"/>
      <c r="X12" s="196"/>
      <c r="Y12" s="196"/>
      <c r="Z12" s="196"/>
      <c r="AA12" s="196"/>
      <c r="AB12" s="196"/>
      <c r="AC12" s="196"/>
      <c r="AD12" s="196"/>
      <c r="AE12" s="196" t="s">
        <v>116</v>
      </c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</row>
    <row r="13" spans="1:60" ht="12.75" outlineLevel="1">
      <c r="A13" s="188">
        <v>5</v>
      </c>
      <c r="B13" s="188" t="s">
        <v>123</v>
      </c>
      <c r="C13" s="189" t="s">
        <v>124</v>
      </c>
      <c r="D13" s="190" t="s">
        <v>125</v>
      </c>
      <c r="E13" s="191">
        <v>2.835</v>
      </c>
      <c r="F13" s="192"/>
      <c r="G13" s="193">
        <f>ROUND(E13*F13,2)</f>
        <v>0</v>
      </c>
      <c r="H13" s="192"/>
      <c r="I13" s="193">
        <f>ROUND(E13*H13,2)</f>
        <v>0</v>
      </c>
      <c r="J13" s="192"/>
      <c r="K13" s="193">
        <f>ROUND(E13*J13,2)</f>
        <v>0</v>
      </c>
      <c r="L13" s="193">
        <v>21</v>
      </c>
      <c r="M13" s="193">
        <f>G13*(1+L13/100)</f>
        <v>0</v>
      </c>
      <c r="N13" s="194">
        <v>0</v>
      </c>
      <c r="O13" s="194">
        <f>ROUND(E13*N13,5)</f>
        <v>0</v>
      </c>
      <c r="P13" s="194">
        <v>0</v>
      </c>
      <c r="Q13" s="194">
        <f>ROUND(E13*P13,5)</f>
        <v>0</v>
      </c>
      <c r="R13" s="194"/>
      <c r="S13" s="194"/>
      <c r="T13" s="195">
        <v>0.9385</v>
      </c>
      <c r="U13" s="194">
        <f>ROUND(E13*T13,2)</f>
        <v>2.66</v>
      </c>
      <c r="V13" s="196"/>
      <c r="W13" s="196"/>
      <c r="X13" s="196"/>
      <c r="Y13" s="196"/>
      <c r="Z13" s="196"/>
      <c r="AA13" s="196"/>
      <c r="AB13" s="196"/>
      <c r="AC13" s="196"/>
      <c r="AD13" s="196"/>
      <c r="AE13" s="196" t="s">
        <v>116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</row>
    <row r="14" spans="1:31" ht="12.75">
      <c r="A14" s="197" t="s">
        <v>111</v>
      </c>
      <c r="B14" s="197" t="s">
        <v>58</v>
      </c>
      <c r="C14" s="198" t="s">
        <v>59</v>
      </c>
      <c r="D14" s="199"/>
      <c r="E14" s="200"/>
      <c r="F14" s="201"/>
      <c r="G14" s="201">
        <f>SUMIF(AE15:AE18,"&lt;&gt;NOR",G15:G18)</f>
        <v>0</v>
      </c>
      <c r="H14" s="201"/>
      <c r="I14" s="201">
        <f>SUM(I15:I18)</f>
        <v>0</v>
      </c>
      <c r="J14" s="201"/>
      <c r="K14" s="201">
        <f>SUM(K15:K18)</f>
        <v>0</v>
      </c>
      <c r="L14" s="201"/>
      <c r="M14" s="201">
        <f>SUM(M15:M18)</f>
        <v>0</v>
      </c>
      <c r="N14" s="202"/>
      <c r="O14" s="202">
        <f>SUM(O15:O18)</f>
        <v>6.64623</v>
      </c>
      <c r="P14" s="202"/>
      <c r="Q14" s="202">
        <f>SUM(Q15:Q18)</f>
        <v>0</v>
      </c>
      <c r="R14" s="202"/>
      <c r="S14" s="202"/>
      <c r="T14" s="203"/>
      <c r="U14" s="202">
        <f>SUM(U15:U18)</f>
        <v>20.8</v>
      </c>
      <c r="AE14" t="s">
        <v>112</v>
      </c>
    </row>
    <row r="15" spans="1:60" ht="22.5" outlineLevel="1">
      <c r="A15" s="188">
        <v>6</v>
      </c>
      <c r="B15" s="188" t="s">
        <v>126</v>
      </c>
      <c r="C15" s="189" t="s">
        <v>127</v>
      </c>
      <c r="D15" s="190" t="s">
        <v>125</v>
      </c>
      <c r="E15" s="191">
        <v>0.0126</v>
      </c>
      <c r="F15" s="192"/>
      <c r="G15" s="193">
        <f>ROUND(E15*F15,2)</f>
        <v>0</v>
      </c>
      <c r="H15" s="192"/>
      <c r="I15" s="193">
        <f>ROUND(E15*H15,2)</f>
        <v>0</v>
      </c>
      <c r="J15" s="192"/>
      <c r="K15" s="193">
        <f>ROUND(E15*J15,2)</f>
        <v>0</v>
      </c>
      <c r="L15" s="193">
        <v>21</v>
      </c>
      <c r="M15" s="193">
        <f>G15*(1+L15/100)</f>
        <v>0</v>
      </c>
      <c r="N15" s="194">
        <v>1.06625</v>
      </c>
      <c r="O15" s="194">
        <f>ROUND(E15*N15,5)</f>
        <v>0.01343</v>
      </c>
      <c r="P15" s="194">
        <v>0</v>
      </c>
      <c r="Q15" s="194">
        <f>ROUND(E15*P15,5)</f>
        <v>0</v>
      </c>
      <c r="R15" s="194"/>
      <c r="S15" s="194"/>
      <c r="T15" s="195">
        <v>15.231</v>
      </c>
      <c r="U15" s="194">
        <f>ROUND(E15*T15,2)</f>
        <v>0.19</v>
      </c>
      <c r="V15" s="196"/>
      <c r="W15" s="196"/>
      <c r="X15" s="196"/>
      <c r="Y15" s="196"/>
      <c r="Z15" s="196"/>
      <c r="AA15" s="196"/>
      <c r="AB15" s="196"/>
      <c r="AC15" s="196"/>
      <c r="AD15" s="196"/>
      <c r="AE15" s="196" t="s">
        <v>116</v>
      </c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</row>
    <row r="16" spans="1:60" ht="12.75" outlineLevel="1">
      <c r="A16" s="188">
        <v>7</v>
      </c>
      <c r="B16" s="188" t="s">
        <v>128</v>
      </c>
      <c r="C16" s="189" t="s">
        <v>129</v>
      </c>
      <c r="D16" s="190" t="s">
        <v>130</v>
      </c>
      <c r="E16" s="191">
        <v>2.55</v>
      </c>
      <c r="F16" s="192"/>
      <c r="G16" s="193">
        <f>ROUND(E16*F16,2)</f>
        <v>0</v>
      </c>
      <c r="H16" s="192"/>
      <c r="I16" s="193">
        <f>ROUND(E16*H16,2)</f>
        <v>0</v>
      </c>
      <c r="J16" s="192"/>
      <c r="K16" s="193">
        <f>ROUND(E16*J16,2)</f>
        <v>0</v>
      </c>
      <c r="L16" s="193">
        <v>21</v>
      </c>
      <c r="M16" s="193">
        <f>G16*(1+L16/100)</f>
        <v>0</v>
      </c>
      <c r="N16" s="194">
        <v>2.525</v>
      </c>
      <c r="O16" s="194">
        <f>ROUND(E16*N16,5)</f>
        <v>6.43875</v>
      </c>
      <c r="P16" s="194">
        <v>0</v>
      </c>
      <c r="Q16" s="194">
        <f>ROUND(E16*P16,5)</f>
        <v>0</v>
      </c>
      <c r="R16" s="194"/>
      <c r="S16" s="194"/>
      <c r="T16" s="195">
        <v>3.213</v>
      </c>
      <c r="U16" s="194">
        <f>ROUND(E16*T16,2)</f>
        <v>8.19</v>
      </c>
      <c r="V16" s="196"/>
      <c r="W16" s="196"/>
      <c r="X16" s="196"/>
      <c r="Y16" s="196"/>
      <c r="Z16" s="196"/>
      <c r="AA16" s="196"/>
      <c r="AB16" s="196"/>
      <c r="AC16" s="196"/>
      <c r="AD16" s="196"/>
      <c r="AE16" s="196" t="s">
        <v>116</v>
      </c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</row>
    <row r="17" spans="1:60" ht="12.75" outlineLevel="1">
      <c r="A17" s="188">
        <v>8</v>
      </c>
      <c r="B17" s="188" t="s">
        <v>131</v>
      </c>
      <c r="C17" s="189" t="s">
        <v>132</v>
      </c>
      <c r="D17" s="190" t="s">
        <v>130</v>
      </c>
      <c r="E17" s="191">
        <v>2.55</v>
      </c>
      <c r="F17" s="192"/>
      <c r="G17" s="193">
        <f>ROUND(E17*F17,2)</f>
        <v>0</v>
      </c>
      <c r="H17" s="192"/>
      <c r="I17" s="193">
        <f>ROUND(E17*H17,2)</f>
        <v>0</v>
      </c>
      <c r="J17" s="192"/>
      <c r="K17" s="193">
        <f>ROUND(E17*J17,2)</f>
        <v>0</v>
      </c>
      <c r="L17" s="193">
        <v>21</v>
      </c>
      <c r="M17" s="193">
        <f>G17*(1+L17/100)</f>
        <v>0</v>
      </c>
      <c r="N17" s="194">
        <v>0</v>
      </c>
      <c r="O17" s="194">
        <f>ROUND(E17*N17,5)</f>
        <v>0</v>
      </c>
      <c r="P17" s="194">
        <v>0</v>
      </c>
      <c r="Q17" s="194">
        <f>ROUND(E17*P17,5)</f>
        <v>0</v>
      </c>
      <c r="R17" s="194"/>
      <c r="S17" s="194"/>
      <c r="T17" s="195">
        <v>0.82</v>
      </c>
      <c r="U17" s="194">
        <f>ROUND(E17*T17,2)</f>
        <v>2.09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 t="s">
        <v>116</v>
      </c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</row>
    <row r="18" spans="1:60" ht="19.4" outlineLevel="1">
      <c r="A18" s="188">
        <v>9</v>
      </c>
      <c r="B18" s="188" t="s">
        <v>133</v>
      </c>
      <c r="C18" s="189" t="s">
        <v>134</v>
      </c>
      <c r="D18" s="190" t="s">
        <v>115</v>
      </c>
      <c r="E18" s="191">
        <v>30.039</v>
      </c>
      <c r="F18" s="192"/>
      <c r="G18" s="193">
        <f>ROUND(E18*F18,2)</f>
        <v>0</v>
      </c>
      <c r="H18" s="192"/>
      <c r="I18" s="193">
        <f>ROUND(E18*H18,2)</f>
        <v>0</v>
      </c>
      <c r="J18" s="192"/>
      <c r="K18" s="193">
        <f>ROUND(E18*J18,2)</f>
        <v>0</v>
      </c>
      <c r="L18" s="193">
        <v>21</v>
      </c>
      <c r="M18" s="193">
        <f>G18*(1+L18/100)</f>
        <v>0</v>
      </c>
      <c r="N18" s="194">
        <v>0.00646</v>
      </c>
      <c r="O18" s="194">
        <f>ROUND(E18*N18,5)</f>
        <v>0.19405</v>
      </c>
      <c r="P18" s="194">
        <v>0</v>
      </c>
      <c r="Q18" s="194">
        <f>ROUND(E18*P18,5)</f>
        <v>0</v>
      </c>
      <c r="R18" s="194"/>
      <c r="S18" s="194"/>
      <c r="T18" s="195">
        <v>0.344</v>
      </c>
      <c r="U18" s="194">
        <f>ROUND(E18*T18,2)</f>
        <v>10.33</v>
      </c>
      <c r="V18" s="196"/>
      <c r="W18" s="196"/>
      <c r="X18" s="196"/>
      <c r="Y18" s="196"/>
      <c r="Z18" s="196"/>
      <c r="AA18" s="196"/>
      <c r="AB18" s="196"/>
      <c r="AC18" s="196"/>
      <c r="AD18" s="196"/>
      <c r="AE18" s="196" t="s">
        <v>116</v>
      </c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</row>
    <row r="19" spans="1:31" ht="12.8">
      <c r="A19" s="197" t="s">
        <v>111</v>
      </c>
      <c r="B19" s="197" t="s">
        <v>60</v>
      </c>
      <c r="C19" s="198" t="s">
        <v>135</v>
      </c>
      <c r="D19" s="199"/>
      <c r="E19" s="200"/>
      <c r="F19" s="201"/>
      <c r="G19" s="201">
        <f>SUMIF(AE20:AE20,"&lt;&gt;NOR",G20:G20)</f>
        <v>0</v>
      </c>
      <c r="H19" s="201"/>
      <c r="I19" s="201">
        <f>SUM(I20:I20)</f>
        <v>0</v>
      </c>
      <c r="J19" s="201"/>
      <c r="K19" s="201">
        <f>SUM(K20:K20)</f>
        <v>0</v>
      </c>
      <c r="L19" s="201"/>
      <c r="M19" s="201">
        <f>SUM(M20:M20)</f>
        <v>0</v>
      </c>
      <c r="N19" s="202"/>
      <c r="O19" s="202">
        <f>SUM(O20:O20)</f>
        <v>0.0018</v>
      </c>
      <c r="P19" s="202"/>
      <c r="Q19" s="202">
        <f>SUM(Q20:Q20)</f>
        <v>0</v>
      </c>
      <c r="R19" s="202"/>
      <c r="S19" s="202"/>
      <c r="T19" s="203"/>
      <c r="U19" s="202">
        <f>SUM(U20:U20)</f>
        <v>13.86</v>
      </c>
      <c r="AE19" t="s">
        <v>112</v>
      </c>
    </row>
    <row r="20" spans="1:60" ht="12.8" outlineLevel="1">
      <c r="A20" s="188">
        <v>10</v>
      </c>
      <c r="B20" s="188" t="s">
        <v>119</v>
      </c>
      <c r="C20" s="189" t="s">
        <v>120</v>
      </c>
      <c r="D20" s="190" t="s">
        <v>115</v>
      </c>
      <c r="E20" s="191">
        <v>45</v>
      </c>
      <c r="F20" s="192"/>
      <c r="G20" s="193">
        <f>ROUND(E20*F20,2)</f>
        <v>0</v>
      </c>
      <c r="H20" s="192"/>
      <c r="I20" s="193">
        <f>ROUND(E20*H20,2)</f>
        <v>0</v>
      </c>
      <c r="J20" s="192"/>
      <c r="K20" s="193">
        <f>ROUND(E20*J20,2)</f>
        <v>0</v>
      </c>
      <c r="L20" s="193">
        <v>21</v>
      </c>
      <c r="M20" s="193">
        <f>G20*(1+L20/100)</f>
        <v>0</v>
      </c>
      <c r="N20" s="194">
        <v>4E-05</v>
      </c>
      <c r="O20" s="194">
        <f>ROUND(E20*N20,5)</f>
        <v>0.0018</v>
      </c>
      <c r="P20" s="194">
        <v>0</v>
      </c>
      <c r="Q20" s="194">
        <f>ROUND(E20*P20,5)</f>
        <v>0</v>
      </c>
      <c r="R20" s="194"/>
      <c r="S20" s="194"/>
      <c r="T20" s="195">
        <v>0.308</v>
      </c>
      <c r="U20" s="194">
        <f>ROUND(E20*T20,2)</f>
        <v>13.86</v>
      </c>
      <c r="V20" s="196"/>
      <c r="W20" s="196"/>
      <c r="X20" s="196"/>
      <c r="Y20" s="196"/>
      <c r="Z20" s="196"/>
      <c r="AA20" s="196"/>
      <c r="AB20" s="196"/>
      <c r="AC20" s="196"/>
      <c r="AD20" s="196"/>
      <c r="AE20" s="196" t="s">
        <v>116</v>
      </c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</row>
    <row r="21" spans="1:31" ht="12.75">
      <c r="A21" s="197" t="s">
        <v>111</v>
      </c>
      <c r="B21" s="197" t="s">
        <v>62</v>
      </c>
      <c r="C21" s="198" t="s">
        <v>63</v>
      </c>
      <c r="D21" s="199"/>
      <c r="E21" s="200"/>
      <c r="F21" s="201"/>
      <c r="G21" s="201">
        <f>SUMIF(AE22:AE24,"&lt;&gt;NOR",G22:G24)</f>
        <v>0</v>
      </c>
      <c r="H21" s="201"/>
      <c r="I21" s="201">
        <f>SUM(I22:I24)</f>
        <v>0</v>
      </c>
      <c r="J21" s="201"/>
      <c r="K21" s="201">
        <f>SUM(K22:K24)</f>
        <v>0</v>
      </c>
      <c r="L21" s="201"/>
      <c r="M21" s="201">
        <f>SUM(M22:M24)</f>
        <v>0</v>
      </c>
      <c r="N21" s="202"/>
      <c r="O21" s="202">
        <f>SUM(O22:O24)</f>
        <v>0</v>
      </c>
      <c r="P21" s="202"/>
      <c r="Q21" s="202">
        <f>SUM(Q22:Q24)</f>
        <v>3.57</v>
      </c>
      <c r="R21" s="202"/>
      <c r="S21" s="202"/>
      <c r="T21" s="203"/>
      <c r="U21" s="202">
        <f>SUM(U22:U24)</f>
        <v>5.8</v>
      </c>
      <c r="AE21" t="s">
        <v>112</v>
      </c>
    </row>
    <row r="22" spans="1:60" ht="22.5" outlineLevel="1">
      <c r="A22" s="188">
        <v>11</v>
      </c>
      <c r="B22" s="188" t="s">
        <v>136</v>
      </c>
      <c r="C22" s="189" t="s">
        <v>137</v>
      </c>
      <c r="D22" s="190" t="s">
        <v>130</v>
      </c>
      <c r="E22" s="191">
        <v>2.55</v>
      </c>
      <c r="F22" s="192"/>
      <c r="G22" s="193">
        <f>ROUND(E22*F22,2)</f>
        <v>0</v>
      </c>
      <c r="H22" s="192"/>
      <c r="I22" s="193">
        <f>ROUND(E22*H22,2)</f>
        <v>0</v>
      </c>
      <c r="J22" s="192"/>
      <c r="K22" s="193">
        <f>ROUND(E22*J22,2)</f>
        <v>0</v>
      </c>
      <c r="L22" s="193">
        <v>21</v>
      </c>
      <c r="M22" s="193">
        <f>G22*(1+L22/100)</f>
        <v>0</v>
      </c>
      <c r="N22" s="194">
        <v>0</v>
      </c>
      <c r="O22" s="194">
        <f>ROUND(E22*N22,5)</f>
        <v>0</v>
      </c>
      <c r="P22" s="194">
        <v>1.4</v>
      </c>
      <c r="Q22" s="194">
        <f>ROUND(E22*P22,5)</f>
        <v>3.57</v>
      </c>
      <c r="R22" s="194"/>
      <c r="S22" s="194"/>
      <c r="T22" s="195">
        <v>1.121</v>
      </c>
      <c r="U22" s="194">
        <f>ROUND(E22*T22,2)</f>
        <v>2.86</v>
      </c>
      <c r="V22" s="196"/>
      <c r="W22" s="196"/>
      <c r="X22" s="196"/>
      <c r="Y22" s="196"/>
      <c r="Z22" s="196"/>
      <c r="AA22" s="196"/>
      <c r="AB22" s="196"/>
      <c r="AC22" s="196"/>
      <c r="AD22" s="196"/>
      <c r="AE22" s="196" t="s">
        <v>116</v>
      </c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</row>
    <row r="23" spans="1:60" ht="12.75" outlineLevel="1">
      <c r="A23" s="188">
        <v>12</v>
      </c>
      <c r="B23" s="188" t="s">
        <v>138</v>
      </c>
      <c r="C23" s="189" t="s">
        <v>139</v>
      </c>
      <c r="D23" s="190" t="s">
        <v>125</v>
      </c>
      <c r="E23" s="191">
        <v>2.55</v>
      </c>
      <c r="F23" s="192"/>
      <c r="G23" s="193">
        <f>ROUND(E23*F23,2)</f>
        <v>0</v>
      </c>
      <c r="H23" s="192"/>
      <c r="I23" s="193">
        <f>ROUND(E23*H23,2)</f>
        <v>0</v>
      </c>
      <c r="J23" s="192"/>
      <c r="K23" s="193">
        <f>ROUND(E23*J23,2)</f>
        <v>0</v>
      </c>
      <c r="L23" s="193">
        <v>21</v>
      </c>
      <c r="M23" s="193">
        <f>G23*(1+L23/100)</f>
        <v>0</v>
      </c>
      <c r="N23" s="194">
        <v>0</v>
      </c>
      <c r="O23" s="194">
        <f>ROUND(E23*N23,5)</f>
        <v>0</v>
      </c>
      <c r="P23" s="194">
        <v>0</v>
      </c>
      <c r="Q23" s="194">
        <f>ROUND(E23*P23,5)</f>
        <v>0</v>
      </c>
      <c r="R23" s="194"/>
      <c r="S23" s="194"/>
      <c r="T23" s="195">
        <v>0.942</v>
      </c>
      <c r="U23" s="194">
        <f>ROUND(E23*T23,2)</f>
        <v>2.4</v>
      </c>
      <c r="V23" s="196"/>
      <c r="W23" s="196"/>
      <c r="X23" s="196"/>
      <c r="Y23" s="196"/>
      <c r="Z23" s="196"/>
      <c r="AA23" s="196"/>
      <c r="AB23" s="196"/>
      <c r="AC23" s="196"/>
      <c r="AD23" s="196"/>
      <c r="AE23" s="196" t="s">
        <v>116</v>
      </c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</row>
    <row r="24" spans="1:60" ht="12.75" outlineLevel="1">
      <c r="A24" s="188">
        <v>13</v>
      </c>
      <c r="B24" s="188" t="s">
        <v>140</v>
      </c>
      <c r="C24" s="189" t="s">
        <v>141</v>
      </c>
      <c r="D24" s="190" t="s">
        <v>125</v>
      </c>
      <c r="E24" s="191">
        <v>5.1</v>
      </c>
      <c r="F24" s="192"/>
      <c r="G24" s="193">
        <f>ROUND(E24*F24,2)</f>
        <v>0</v>
      </c>
      <c r="H24" s="192"/>
      <c r="I24" s="193">
        <f>ROUND(E24*H24,2)</f>
        <v>0</v>
      </c>
      <c r="J24" s="192"/>
      <c r="K24" s="193">
        <f>ROUND(E24*J24,2)</f>
        <v>0</v>
      </c>
      <c r="L24" s="193">
        <v>21</v>
      </c>
      <c r="M24" s="193">
        <f>G24*(1+L24/100)</f>
        <v>0</v>
      </c>
      <c r="N24" s="194">
        <v>0</v>
      </c>
      <c r="O24" s="194">
        <f>ROUND(E24*N24,5)</f>
        <v>0</v>
      </c>
      <c r="P24" s="194">
        <v>0</v>
      </c>
      <c r="Q24" s="194">
        <f>ROUND(E24*P24,5)</f>
        <v>0</v>
      </c>
      <c r="R24" s="194"/>
      <c r="S24" s="194"/>
      <c r="T24" s="195">
        <v>0.105</v>
      </c>
      <c r="U24" s="194">
        <f>ROUND(E24*T24,2)</f>
        <v>0.54</v>
      </c>
      <c r="V24" s="196"/>
      <c r="W24" s="196"/>
      <c r="X24" s="196"/>
      <c r="Y24" s="196"/>
      <c r="Z24" s="196"/>
      <c r="AA24" s="196"/>
      <c r="AB24" s="196"/>
      <c r="AC24" s="196"/>
      <c r="AD24" s="196"/>
      <c r="AE24" s="196" t="s">
        <v>116</v>
      </c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</row>
    <row r="25" spans="1:31" ht="12.75">
      <c r="A25" s="197" t="s">
        <v>111</v>
      </c>
      <c r="B25" s="197" t="s">
        <v>64</v>
      </c>
      <c r="C25" s="198" t="s">
        <v>65</v>
      </c>
      <c r="D25" s="199"/>
      <c r="E25" s="200"/>
      <c r="F25" s="201"/>
      <c r="G25" s="201">
        <f>SUMIF(AE26:AE26,"&lt;&gt;NOR",G26:G26)</f>
        <v>0</v>
      </c>
      <c r="H25" s="201"/>
      <c r="I25" s="201">
        <f>SUM(I26:I26)</f>
        <v>0</v>
      </c>
      <c r="J25" s="201"/>
      <c r="K25" s="201">
        <f>SUM(K26:K26)</f>
        <v>0</v>
      </c>
      <c r="L25" s="201"/>
      <c r="M25" s="201">
        <f>SUM(M26:M26)</f>
        <v>0</v>
      </c>
      <c r="N25" s="202"/>
      <c r="O25" s="202">
        <f>SUM(O26:O26)</f>
        <v>0</v>
      </c>
      <c r="P25" s="202"/>
      <c r="Q25" s="202">
        <f>SUM(Q26:Q26)</f>
        <v>0</v>
      </c>
      <c r="R25" s="202"/>
      <c r="S25" s="202"/>
      <c r="T25" s="203"/>
      <c r="U25" s="202">
        <f>SUM(U26:U26)</f>
        <v>1.75</v>
      </c>
      <c r="AE25" t="s">
        <v>112</v>
      </c>
    </row>
    <row r="26" spans="1:60" ht="22.5" outlineLevel="1">
      <c r="A26" s="188">
        <v>14</v>
      </c>
      <c r="B26" s="188" t="s">
        <v>142</v>
      </c>
      <c r="C26" s="189" t="s">
        <v>143</v>
      </c>
      <c r="D26" s="190" t="s">
        <v>125</v>
      </c>
      <c r="E26" s="191">
        <v>3.57</v>
      </c>
      <c r="F26" s="192"/>
      <c r="G26" s="193">
        <f>ROUND(E26*F26,2)</f>
        <v>0</v>
      </c>
      <c r="H26" s="192"/>
      <c r="I26" s="193">
        <f>ROUND(E26*H26,2)</f>
        <v>0</v>
      </c>
      <c r="J26" s="192"/>
      <c r="K26" s="193">
        <f>ROUND(E26*J26,2)</f>
        <v>0</v>
      </c>
      <c r="L26" s="193">
        <v>21</v>
      </c>
      <c r="M26" s="193">
        <f>G26*(1+L26/100)</f>
        <v>0</v>
      </c>
      <c r="N26" s="194">
        <v>0</v>
      </c>
      <c r="O26" s="194">
        <f>ROUND(E26*N26,5)</f>
        <v>0</v>
      </c>
      <c r="P26" s="194">
        <v>0</v>
      </c>
      <c r="Q26" s="194">
        <f>ROUND(E26*P26,5)</f>
        <v>0</v>
      </c>
      <c r="R26" s="194"/>
      <c r="S26" s="194"/>
      <c r="T26" s="195">
        <v>0.49</v>
      </c>
      <c r="U26" s="194">
        <f>ROUND(E26*T26,2)</f>
        <v>1.75</v>
      </c>
      <c r="V26" s="196"/>
      <c r="W26" s="196"/>
      <c r="X26" s="196"/>
      <c r="Y26" s="196"/>
      <c r="Z26" s="196"/>
      <c r="AA26" s="196"/>
      <c r="AB26" s="196"/>
      <c r="AC26" s="196"/>
      <c r="AD26" s="196"/>
      <c r="AE26" s="196" t="s">
        <v>116</v>
      </c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</row>
    <row r="27" spans="1:31" ht="12.75">
      <c r="A27" s="197" t="s">
        <v>111</v>
      </c>
      <c r="B27" s="197" t="s">
        <v>66</v>
      </c>
      <c r="C27" s="198" t="s">
        <v>67</v>
      </c>
      <c r="D27" s="199"/>
      <c r="E27" s="200"/>
      <c r="F27" s="201"/>
      <c r="G27" s="201">
        <f>SUMIF(AE28:AE28,"&lt;&gt;NOR",G28:G28)</f>
        <v>0</v>
      </c>
      <c r="H27" s="201"/>
      <c r="I27" s="201">
        <f>SUM(I28:I28)</f>
        <v>0</v>
      </c>
      <c r="J27" s="201"/>
      <c r="K27" s="201">
        <f>SUM(K28:K28)</f>
        <v>0</v>
      </c>
      <c r="L27" s="201"/>
      <c r="M27" s="201">
        <f>SUM(M28:M28)</f>
        <v>0</v>
      </c>
      <c r="N27" s="202"/>
      <c r="O27" s="202">
        <f>SUM(O28:O28)</f>
        <v>0</v>
      </c>
      <c r="P27" s="202"/>
      <c r="Q27" s="202">
        <f>SUM(Q28:Q28)</f>
        <v>0</v>
      </c>
      <c r="R27" s="202"/>
      <c r="S27" s="202"/>
      <c r="T27" s="203"/>
      <c r="U27" s="202">
        <f>SUM(U28:U28)</f>
        <v>6.06</v>
      </c>
      <c r="AE27" t="s">
        <v>112</v>
      </c>
    </row>
    <row r="28" spans="1:60" ht="12.75" outlineLevel="1">
      <c r="A28" s="188">
        <v>15</v>
      </c>
      <c r="B28" s="188" t="s">
        <v>123</v>
      </c>
      <c r="C28" s="189" t="s">
        <v>124</v>
      </c>
      <c r="D28" s="190" t="s">
        <v>125</v>
      </c>
      <c r="E28" s="191">
        <v>6.4623</v>
      </c>
      <c r="F28" s="192"/>
      <c r="G28" s="193">
        <f>ROUND(E28*F28,2)</f>
        <v>0</v>
      </c>
      <c r="H28" s="192"/>
      <c r="I28" s="193">
        <f>ROUND(E28*H28,2)</f>
        <v>0</v>
      </c>
      <c r="J28" s="192"/>
      <c r="K28" s="193">
        <f>ROUND(E28*J28,2)</f>
        <v>0</v>
      </c>
      <c r="L28" s="193">
        <v>21</v>
      </c>
      <c r="M28" s="193">
        <f>G28*(1+L28/100)</f>
        <v>0</v>
      </c>
      <c r="N28" s="194">
        <v>0</v>
      </c>
      <c r="O28" s="194">
        <f>ROUND(E28*N28,5)</f>
        <v>0</v>
      </c>
      <c r="P28" s="194">
        <v>0</v>
      </c>
      <c r="Q28" s="194">
        <f>ROUND(E28*P28,5)</f>
        <v>0</v>
      </c>
      <c r="R28" s="194"/>
      <c r="S28" s="194"/>
      <c r="T28" s="195">
        <v>0.9385</v>
      </c>
      <c r="U28" s="194">
        <f>ROUND(E28*T28,2)</f>
        <v>6.06</v>
      </c>
      <c r="V28" s="196"/>
      <c r="W28" s="196"/>
      <c r="X28" s="196"/>
      <c r="Y28" s="196"/>
      <c r="Z28" s="196"/>
      <c r="AA28" s="196"/>
      <c r="AB28" s="196"/>
      <c r="AC28" s="196"/>
      <c r="AD28" s="196"/>
      <c r="AE28" s="196" t="s">
        <v>116</v>
      </c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</row>
    <row r="29" spans="1:31" ht="12.75">
      <c r="A29" s="197" t="s">
        <v>111</v>
      </c>
      <c r="B29" s="197" t="s">
        <v>68</v>
      </c>
      <c r="C29" s="198" t="s">
        <v>69</v>
      </c>
      <c r="D29" s="199"/>
      <c r="E29" s="200"/>
      <c r="F29" s="201"/>
      <c r="G29" s="201">
        <f>SUMIF(AE30:AE33,"&lt;&gt;NOR",G30:G33)</f>
        <v>0</v>
      </c>
      <c r="H29" s="201"/>
      <c r="I29" s="201">
        <f>SUM(I30:I33)</f>
        <v>0</v>
      </c>
      <c r="J29" s="201"/>
      <c r="K29" s="201">
        <f>SUM(K30:K33)</f>
        <v>0</v>
      </c>
      <c r="L29" s="201"/>
      <c r="M29" s="201">
        <f>SUM(M30:M33)</f>
        <v>0</v>
      </c>
      <c r="N29" s="202"/>
      <c r="O29" s="202">
        <f>SUM(O30:O33)</f>
        <v>0.05963</v>
      </c>
      <c r="P29" s="202"/>
      <c r="Q29" s="202">
        <f>SUM(Q30:Q33)</f>
        <v>0</v>
      </c>
      <c r="R29" s="202"/>
      <c r="S29" s="202"/>
      <c r="T29" s="203"/>
      <c r="U29" s="202">
        <f>SUM(U30:U33)</f>
        <v>20.55</v>
      </c>
      <c r="AE29" t="s">
        <v>112</v>
      </c>
    </row>
    <row r="30" spans="1:60" ht="19.4" outlineLevel="1">
      <c r="A30" s="188">
        <v>16</v>
      </c>
      <c r="B30" s="188" t="s">
        <v>144</v>
      </c>
      <c r="C30" s="189" t="s">
        <v>145</v>
      </c>
      <c r="D30" s="190" t="s">
        <v>115</v>
      </c>
      <c r="E30" s="191">
        <v>6</v>
      </c>
      <c r="F30" s="192"/>
      <c r="G30" s="193">
        <f>ROUND(E30*F30,2)</f>
        <v>0</v>
      </c>
      <c r="H30" s="192"/>
      <c r="I30" s="193">
        <f>ROUND(E30*H30,2)</f>
        <v>0</v>
      </c>
      <c r="J30" s="192"/>
      <c r="K30" s="193">
        <f>ROUND(E30*J30,2)</f>
        <v>0</v>
      </c>
      <c r="L30" s="193">
        <v>21</v>
      </c>
      <c r="M30" s="193">
        <f>G30*(1+L30/100)</f>
        <v>0</v>
      </c>
      <c r="N30" s="194">
        <v>0.00041</v>
      </c>
      <c r="O30" s="194">
        <f>ROUND(E30*N30,5)</f>
        <v>0.00246</v>
      </c>
      <c r="P30" s="194">
        <v>0</v>
      </c>
      <c r="Q30" s="194">
        <f>ROUND(E30*P30,5)</f>
        <v>0</v>
      </c>
      <c r="R30" s="194"/>
      <c r="S30" s="194"/>
      <c r="T30" s="195">
        <v>0.208</v>
      </c>
      <c r="U30" s="194">
        <f>ROUND(E30*T30,2)</f>
        <v>1.25</v>
      </c>
      <c r="V30" s="196"/>
      <c r="W30" s="196"/>
      <c r="X30" s="196"/>
      <c r="Y30" s="196"/>
      <c r="Z30" s="196"/>
      <c r="AA30" s="196"/>
      <c r="AB30" s="196"/>
      <c r="AC30" s="196"/>
      <c r="AD30" s="196"/>
      <c r="AE30" s="196" t="s">
        <v>116</v>
      </c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</row>
    <row r="31" spans="1:60" ht="19.4" outlineLevel="1">
      <c r="A31" s="188">
        <v>17</v>
      </c>
      <c r="B31" s="188" t="s">
        <v>146</v>
      </c>
      <c r="C31" s="189" t="s">
        <v>147</v>
      </c>
      <c r="D31" s="190" t="s">
        <v>115</v>
      </c>
      <c r="E31" s="191">
        <v>33.0429</v>
      </c>
      <c r="F31" s="192"/>
      <c r="G31" s="193">
        <f>ROUND(E31*F31,2)</f>
        <v>0</v>
      </c>
      <c r="H31" s="192"/>
      <c r="I31" s="193">
        <f>ROUND(E31*H31,2)</f>
        <v>0</v>
      </c>
      <c r="J31" s="192"/>
      <c r="K31" s="193">
        <f>ROUND(E31*J31,2)</f>
        <v>0</v>
      </c>
      <c r="L31" s="193">
        <v>21</v>
      </c>
      <c r="M31" s="193">
        <f>G31*(1+L31/100)</f>
        <v>0</v>
      </c>
      <c r="N31" s="194">
        <v>0.00109</v>
      </c>
      <c r="O31" s="194">
        <f>ROUND(E31*N31,5)</f>
        <v>0.03602</v>
      </c>
      <c r="P31" s="194">
        <v>0</v>
      </c>
      <c r="Q31" s="194">
        <f>ROUND(E31*P31,5)</f>
        <v>0</v>
      </c>
      <c r="R31" s="194"/>
      <c r="S31" s="194"/>
      <c r="T31" s="195">
        <v>0.36</v>
      </c>
      <c r="U31" s="194">
        <f>ROUND(E31*T31,2)</f>
        <v>11.9</v>
      </c>
      <c r="V31" s="196"/>
      <c r="W31" s="196"/>
      <c r="X31" s="196"/>
      <c r="Y31" s="196"/>
      <c r="Z31" s="196"/>
      <c r="AA31" s="196"/>
      <c r="AB31" s="196"/>
      <c r="AC31" s="196"/>
      <c r="AD31" s="196"/>
      <c r="AE31" s="196" t="s">
        <v>116</v>
      </c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</row>
    <row r="32" spans="1:60" ht="19.4" outlineLevel="1">
      <c r="A32" s="188">
        <v>18</v>
      </c>
      <c r="B32" s="188" t="s">
        <v>148</v>
      </c>
      <c r="C32" s="189" t="s">
        <v>149</v>
      </c>
      <c r="D32" s="190" t="s">
        <v>115</v>
      </c>
      <c r="E32" s="191">
        <v>66.0858</v>
      </c>
      <c r="F32" s="192"/>
      <c r="G32" s="193">
        <f>ROUND(E32*F32,2)</f>
        <v>0</v>
      </c>
      <c r="H32" s="192"/>
      <c r="I32" s="193">
        <f>ROUND(E32*H32,2)</f>
        <v>0</v>
      </c>
      <c r="J32" s="192"/>
      <c r="K32" s="193">
        <f>ROUND(E32*J32,2)</f>
        <v>0</v>
      </c>
      <c r="L32" s="193">
        <v>21</v>
      </c>
      <c r="M32" s="193">
        <f>G32*(1+L32/100)</f>
        <v>0</v>
      </c>
      <c r="N32" s="194">
        <v>0.00032</v>
      </c>
      <c r="O32" s="194">
        <f>ROUND(E32*N32,5)</f>
        <v>0.02115</v>
      </c>
      <c r="P32" s="194">
        <v>0</v>
      </c>
      <c r="Q32" s="194">
        <f>ROUND(E32*P32,5)</f>
        <v>0</v>
      </c>
      <c r="R32" s="194"/>
      <c r="S32" s="194"/>
      <c r="T32" s="195">
        <v>0.112</v>
      </c>
      <c r="U32" s="194">
        <f>ROUND(E32*T32,2)</f>
        <v>7.4</v>
      </c>
      <c r="V32" s="196"/>
      <c r="W32" s="196"/>
      <c r="X32" s="196"/>
      <c r="Y32" s="196"/>
      <c r="Z32" s="196"/>
      <c r="AA32" s="196"/>
      <c r="AB32" s="196"/>
      <c r="AC32" s="196"/>
      <c r="AD32" s="196"/>
      <c r="AE32" s="196" t="s">
        <v>116</v>
      </c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</row>
    <row r="33" spans="1:60" ht="12.75" outlineLevel="1">
      <c r="A33" s="188">
        <v>19</v>
      </c>
      <c r="B33" s="188" t="s">
        <v>150</v>
      </c>
      <c r="C33" s="189" t="s">
        <v>151</v>
      </c>
      <c r="D33" s="190" t="s">
        <v>33</v>
      </c>
      <c r="E33" s="191">
        <v>165.0247</v>
      </c>
      <c r="F33" s="192"/>
      <c r="G33" s="193">
        <f>ROUND(E33*F33,2)</f>
        <v>0</v>
      </c>
      <c r="H33" s="192"/>
      <c r="I33" s="193">
        <f>ROUND(E33*H33,2)</f>
        <v>0</v>
      </c>
      <c r="J33" s="192"/>
      <c r="K33" s="193">
        <f>ROUND(E33*J33,2)</f>
        <v>0</v>
      </c>
      <c r="L33" s="193">
        <v>21</v>
      </c>
      <c r="M33" s="193">
        <f>G33*(1+L33/100)</f>
        <v>0</v>
      </c>
      <c r="N33" s="194">
        <v>0</v>
      </c>
      <c r="O33" s="194">
        <f>ROUND(E33*N33,5)</f>
        <v>0</v>
      </c>
      <c r="P33" s="194">
        <v>0</v>
      </c>
      <c r="Q33" s="194">
        <f>ROUND(E33*P33,5)</f>
        <v>0</v>
      </c>
      <c r="R33" s="194"/>
      <c r="S33" s="194"/>
      <c r="T33" s="195">
        <v>0</v>
      </c>
      <c r="U33" s="194">
        <f>ROUND(E33*T33,2)</f>
        <v>0</v>
      </c>
      <c r="V33" s="196"/>
      <c r="W33" s="196"/>
      <c r="X33" s="196"/>
      <c r="Y33" s="196"/>
      <c r="Z33" s="196"/>
      <c r="AA33" s="196"/>
      <c r="AB33" s="196"/>
      <c r="AC33" s="196"/>
      <c r="AD33" s="196"/>
      <c r="AE33" s="196" t="s">
        <v>116</v>
      </c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</row>
    <row r="34" spans="1:31" ht="12.75">
      <c r="A34" s="197" t="s">
        <v>111</v>
      </c>
      <c r="B34" s="197" t="s">
        <v>70</v>
      </c>
      <c r="C34" s="198" t="s">
        <v>71</v>
      </c>
      <c r="D34" s="199"/>
      <c r="E34" s="200"/>
      <c r="F34" s="201"/>
      <c r="G34" s="201">
        <f>SUMIF(AE35:AE36,"&lt;&gt;NOR",G35:G36)</f>
        <v>0</v>
      </c>
      <c r="H34" s="201"/>
      <c r="I34" s="201">
        <f>SUM(I35:I36)</f>
        <v>0</v>
      </c>
      <c r="J34" s="201"/>
      <c r="K34" s="201">
        <f>SUM(K35:K36)</f>
        <v>0</v>
      </c>
      <c r="L34" s="201"/>
      <c r="M34" s="201">
        <f>SUM(M35:M36)</f>
        <v>0</v>
      </c>
      <c r="N34" s="202"/>
      <c r="O34" s="202">
        <f>SUM(O35:O36)</f>
        <v>0.06434</v>
      </c>
      <c r="P34" s="202"/>
      <c r="Q34" s="202">
        <f>SUM(Q35:Q36)</f>
        <v>0</v>
      </c>
      <c r="R34" s="202"/>
      <c r="S34" s="202"/>
      <c r="T34" s="203"/>
      <c r="U34" s="202">
        <f>SUM(U35:U36)</f>
        <v>6.55</v>
      </c>
      <c r="AE34" t="s">
        <v>112</v>
      </c>
    </row>
    <row r="35" spans="1:60" ht="22.5" outlineLevel="1">
      <c r="A35" s="188">
        <v>20</v>
      </c>
      <c r="B35" s="188" t="s">
        <v>152</v>
      </c>
      <c r="C35" s="189" t="s">
        <v>153</v>
      </c>
      <c r="D35" s="190" t="s">
        <v>115</v>
      </c>
      <c r="E35" s="191">
        <v>63.0819</v>
      </c>
      <c r="F35" s="192"/>
      <c r="G35" s="193">
        <f>ROUND(E35*F35,2)</f>
        <v>0</v>
      </c>
      <c r="H35" s="192"/>
      <c r="I35" s="193">
        <f>ROUND(E35*H35,2)</f>
        <v>0</v>
      </c>
      <c r="J35" s="192"/>
      <c r="K35" s="193">
        <f>ROUND(E35*J35,2)</f>
        <v>0</v>
      </c>
      <c r="L35" s="193">
        <v>21</v>
      </c>
      <c r="M35" s="193">
        <f>G35*(1+L35/100)</f>
        <v>0</v>
      </c>
      <c r="N35" s="194">
        <v>0.00102</v>
      </c>
      <c r="O35" s="194">
        <f>ROUND(E35*N35,5)</f>
        <v>0.06434</v>
      </c>
      <c r="P35" s="194">
        <v>0</v>
      </c>
      <c r="Q35" s="194">
        <f>ROUND(E35*P35,5)</f>
        <v>0</v>
      </c>
      <c r="R35" s="194"/>
      <c r="S35" s="194"/>
      <c r="T35" s="195">
        <v>0.08</v>
      </c>
      <c r="U35" s="194">
        <f>ROUND(E35*T35,2)</f>
        <v>5.05</v>
      </c>
      <c r="V35" s="196"/>
      <c r="W35" s="196"/>
      <c r="X35" s="196"/>
      <c r="Y35" s="196"/>
      <c r="Z35" s="196"/>
      <c r="AA35" s="196"/>
      <c r="AB35" s="196"/>
      <c r="AC35" s="196"/>
      <c r="AD35" s="196"/>
      <c r="AE35" s="196" t="s">
        <v>116</v>
      </c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</row>
    <row r="36" spans="1:60" ht="19.4" outlineLevel="1">
      <c r="A36" s="188">
        <v>21</v>
      </c>
      <c r="B36" s="188" t="s">
        <v>154</v>
      </c>
      <c r="C36" s="189" t="s">
        <v>155</v>
      </c>
      <c r="D36" s="190" t="s">
        <v>156</v>
      </c>
      <c r="E36" s="191">
        <v>30</v>
      </c>
      <c r="F36" s="192"/>
      <c r="G36" s="193">
        <f>ROUND(E36*F36,2)</f>
        <v>0</v>
      </c>
      <c r="H36" s="192"/>
      <c r="I36" s="193">
        <f>ROUND(E36*H36,2)</f>
        <v>0</v>
      </c>
      <c r="J36" s="192"/>
      <c r="K36" s="193">
        <f>ROUND(E36*J36,2)</f>
        <v>0</v>
      </c>
      <c r="L36" s="193">
        <v>21</v>
      </c>
      <c r="M36" s="193">
        <f>G36*(1+L36/100)</f>
        <v>0</v>
      </c>
      <c r="N36" s="194">
        <v>0</v>
      </c>
      <c r="O36" s="194">
        <f>ROUND(E36*N36,5)</f>
        <v>0</v>
      </c>
      <c r="P36" s="194">
        <v>0</v>
      </c>
      <c r="Q36" s="194">
        <f>ROUND(E36*P36,5)</f>
        <v>0</v>
      </c>
      <c r="R36" s="194"/>
      <c r="S36" s="194"/>
      <c r="T36" s="195">
        <v>0.05</v>
      </c>
      <c r="U36" s="194">
        <f>ROUND(E36*T36,2)</f>
        <v>1.5</v>
      </c>
      <c r="V36" s="196"/>
      <c r="W36" s="196"/>
      <c r="X36" s="196"/>
      <c r="Y36" s="196"/>
      <c r="Z36" s="196"/>
      <c r="AA36" s="196"/>
      <c r="AB36" s="196"/>
      <c r="AC36" s="196"/>
      <c r="AD36" s="196"/>
      <c r="AE36" s="196" t="s">
        <v>116</v>
      </c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</row>
    <row r="37" spans="1:31" ht="12.75">
      <c r="A37" s="197" t="s">
        <v>111</v>
      </c>
      <c r="B37" s="197" t="s">
        <v>72</v>
      </c>
      <c r="C37" s="198" t="s">
        <v>73</v>
      </c>
      <c r="D37" s="199"/>
      <c r="E37" s="200"/>
      <c r="F37" s="201"/>
      <c r="G37" s="201">
        <f>SUMIF(AE38:AE38,"&lt;&gt;NOR",G38:G38)</f>
        <v>0</v>
      </c>
      <c r="H37" s="201"/>
      <c r="I37" s="201">
        <f>SUM(I38:I38)</f>
        <v>0</v>
      </c>
      <c r="J37" s="201"/>
      <c r="K37" s="201">
        <f>SUM(K38:K38)</f>
        <v>0</v>
      </c>
      <c r="L37" s="201"/>
      <c r="M37" s="201">
        <f>SUM(M38:M38)</f>
        <v>0</v>
      </c>
      <c r="N37" s="202"/>
      <c r="O37" s="202">
        <f>SUM(O38:O38)</f>
        <v>0</v>
      </c>
      <c r="P37" s="202"/>
      <c r="Q37" s="202">
        <f>SUM(Q38:Q38)</f>
        <v>0.5407</v>
      </c>
      <c r="R37" s="202"/>
      <c r="S37" s="202"/>
      <c r="T37" s="203"/>
      <c r="U37" s="202">
        <f>SUM(U38:U38)</f>
        <v>5.86</v>
      </c>
      <c r="AE37" t="s">
        <v>112</v>
      </c>
    </row>
    <row r="38" spans="1:60" ht="22.5" outlineLevel="1">
      <c r="A38" s="188">
        <v>22</v>
      </c>
      <c r="B38" s="188" t="s">
        <v>157</v>
      </c>
      <c r="C38" s="189" t="s">
        <v>158</v>
      </c>
      <c r="D38" s="190" t="s">
        <v>115</v>
      </c>
      <c r="E38" s="191">
        <v>30.039</v>
      </c>
      <c r="F38" s="192"/>
      <c r="G38" s="193">
        <f>ROUND(E38*F38,2)</f>
        <v>0</v>
      </c>
      <c r="H38" s="192"/>
      <c r="I38" s="193">
        <f>ROUND(E38*H38,2)</f>
        <v>0</v>
      </c>
      <c r="J38" s="192"/>
      <c r="K38" s="193">
        <f>ROUND(E38*J38,2)</f>
        <v>0</v>
      </c>
      <c r="L38" s="193">
        <v>21</v>
      </c>
      <c r="M38" s="193">
        <f>G38*(1+L38/100)</f>
        <v>0</v>
      </c>
      <c r="N38" s="194">
        <v>0</v>
      </c>
      <c r="O38" s="194">
        <f>ROUND(E38*N38,5)</f>
        <v>0</v>
      </c>
      <c r="P38" s="194">
        <v>0.018</v>
      </c>
      <c r="Q38" s="194">
        <f>ROUND(E38*P38,5)</f>
        <v>0.5407</v>
      </c>
      <c r="R38" s="194"/>
      <c r="S38" s="194"/>
      <c r="T38" s="195">
        <v>0.195</v>
      </c>
      <c r="U38" s="194">
        <f>ROUND(E38*T38,2)</f>
        <v>5.86</v>
      </c>
      <c r="V38" s="196"/>
      <c r="W38" s="196"/>
      <c r="X38" s="196"/>
      <c r="Y38" s="196"/>
      <c r="Z38" s="196"/>
      <c r="AA38" s="196"/>
      <c r="AB38" s="196"/>
      <c r="AC38" s="196"/>
      <c r="AD38" s="196"/>
      <c r="AE38" s="196" t="s">
        <v>116</v>
      </c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</row>
    <row r="39" spans="1:31" ht="12.75">
      <c r="A39" s="197" t="s">
        <v>111</v>
      </c>
      <c r="B39" s="197" t="s">
        <v>74</v>
      </c>
      <c r="C39" s="198" t="s">
        <v>75</v>
      </c>
      <c r="D39" s="199"/>
      <c r="E39" s="200"/>
      <c r="F39" s="201"/>
      <c r="G39" s="201">
        <f>SUMIF(AE40:AE48,"&lt;&gt;NOR",G40:G48)</f>
        <v>0</v>
      </c>
      <c r="H39" s="201"/>
      <c r="I39" s="201">
        <f>SUM(I40:I48)</f>
        <v>0</v>
      </c>
      <c r="J39" s="201"/>
      <c r="K39" s="201">
        <f>SUM(K40:K48)</f>
        <v>0</v>
      </c>
      <c r="L39" s="201"/>
      <c r="M39" s="201">
        <f>SUM(M40:M48)</f>
        <v>0</v>
      </c>
      <c r="N39" s="202"/>
      <c r="O39" s="202">
        <f>SUM(O40:O48)</f>
        <v>0.29829</v>
      </c>
      <c r="P39" s="202"/>
      <c r="Q39" s="202">
        <f>SUM(Q40:Q48)</f>
        <v>0.03004</v>
      </c>
      <c r="R39" s="202"/>
      <c r="S39" s="202"/>
      <c r="T39" s="203"/>
      <c r="U39" s="202">
        <f>SUM(U40:U48)</f>
        <v>15.95</v>
      </c>
      <c r="AE39" t="s">
        <v>112</v>
      </c>
    </row>
    <row r="40" spans="1:60" ht="12.75" outlineLevel="1">
      <c r="A40" s="188">
        <v>23</v>
      </c>
      <c r="B40" s="188" t="s">
        <v>159</v>
      </c>
      <c r="C40" s="189" t="s">
        <v>160</v>
      </c>
      <c r="D40" s="190" t="s">
        <v>115</v>
      </c>
      <c r="E40" s="191">
        <v>30.039</v>
      </c>
      <c r="F40" s="192"/>
      <c r="G40" s="193">
        <f>ROUND(E40*F40,2)</f>
        <v>0</v>
      </c>
      <c r="H40" s="192"/>
      <c r="I40" s="193">
        <f>ROUND(E40*H40,2)</f>
        <v>0</v>
      </c>
      <c r="J40" s="192"/>
      <c r="K40" s="193">
        <f>ROUND(E40*J40,2)</f>
        <v>0</v>
      </c>
      <c r="L40" s="193">
        <v>21</v>
      </c>
      <c r="M40" s="193">
        <f>G40*(1+L40/100)</f>
        <v>0</v>
      </c>
      <c r="N40" s="194">
        <v>0</v>
      </c>
      <c r="O40" s="194">
        <f>ROUND(E40*N40,5)</f>
        <v>0</v>
      </c>
      <c r="P40" s="194">
        <v>0.001</v>
      </c>
      <c r="Q40" s="194">
        <f>ROUND(E40*P40,5)</f>
        <v>0.03004</v>
      </c>
      <c r="R40" s="194"/>
      <c r="S40" s="194"/>
      <c r="T40" s="195">
        <v>0.255</v>
      </c>
      <c r="U40" s="194">
        <f>ROUND(E40*T40,2)</f>
        <v>7.66</v>
      </c>
      <c r="V40" s="196"/>
      <c r="W40" s="196"/>
      <c r="X40" s="196"/>
      <c r="Y40" s="196"/>
      <c r="Z40" s="196"/>
      <c r="AA40" s="196"/>
      <c r="AB40" s="196"/>
      <c r="AC40" s="196"/>
      <c r="AD40" s="196"/>
      <c r="AE40" s="196" t="s">
        <v>116</v>
      </c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</row>
    <row r="41" spans="1:60" ht="22.5" outlineLevel="1">
      <c r="A41" s="188">
        <v>24</v>
      </c>
      <c r="B41" s="188" t="s">
        <v>161</v>
      </c>
      <c r="C41" s="189" t="s">
        <v>162</v>
      </c>
      <c r="D41" s="190" t="s">
        <v>156</v>
      </c>
      <c r="E41" s="191">
        <v>30</v>
      </c>
      <c r="F41" s="192"/>
      <c r="G41" s="193">
        <f>ROUND(E41*F41,2)</f>
        <v>0</v>
      </c>
      <c r="H41" s="192"/>
      <c r="I41" s="193">
        <f>ROUND(E41*H41,2)</f>
        <v>0</v>
      </c>
      <c r="J41" s="192"/>
      <c r="K41" s="193">
        <f>ROUND(E41*J41,2)</f>
        <v>0</v>
      </c>
      <c r="L41" s="193">
        <v>21</v>
      </c>
      <c r="M41" s="193">
        <f>G41*(1+L41/100)</f>
        <v>0</v>
      </c>
      <c r="N41" s="194">
        <v>0</v>
      </c>
      <c r="O41" s="194">
        <f>ROUND(E41*N41,5)</f>
        <v>0</v>
      </c>
      <c r="P41" s="194">
        <v>0</v>
      </c>
      <c r="Q41" s="194">
        <f>ROUND(E41*P41,5)</f>
        <v>0</v>
      </c>
      <c r="R41" s="194"/>
      <c r="S41" s="194"/>
      <c r="T41" s="195">
        <v>0.035</v>
      </c>
      <c r="U41" s="194">
        <f>ROUND(E41*T41,2)</f>
        <v>1.05</v>
      </c>
      <c r="V41" s="196"/>
      <c r="W41" s="196"/>
      <c r="X41" s="196"/>
      <c r="Y41" s="196"/>
      <c r="Z41" s="196"/>
      <c r="AA41" s="196"/>
      <c r="AB41" s="196"/>
      <c r="AC41" s="196"/>
      <c r="AD41" s="196"/>
      <c r="AE41" s="196" t="s">
        <v>116</v>
      </c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</row>
    <row r="42" spans="1:60" ht="12.75" outlineLevel="1">
      <c r="A42" s="188">
        <v>25</v>
      </c>
      <c r="B42" s="188" t="s">
        <v>163</v>
      </c>
      <c r="C42" s="189" t="s">
        <v>164</v>
      </c>
      <c r="D42" s="190" t="s">
        <v>125</v>
      </c>
      <c r="E42" s="191">
        <v>0.36</v>
      </c>
      <c r="F42" s="192"/>
      <c r="G42" s="193">
        <f>ROUND(E42*F42,2)</f>
        <v>0</v>
      </c>
      <c r="H42" s="192"/>
      <c r="I42" s="193">
        <f>ROUND(E42*H42,2)</f>
        <v>0</v>
      </c>
      <c r="J42" s="192"/>
      <c r="K42" s="193">
        <f>ROUND(E42*J42,2)</f>
        <v>0</v>
      </c>
      <c r="L42" s="193">
        <v>21</v>
      </c>
      <c r="M42" s="193">
        <f>G42*(1+L42/100)</f>
        <v>0</v>
      </c>
      <c r="N42" s="194">
        <v>0</v>
      </c>
      <c r="O42" s="194">
        <f>ROUND(E42*N42,5)</f>
        <v>0</v>
      </c>
      <c r="P42" s="194">
        <v>0</v>
      </c>
      <c r="Q42" s="194">
        <f>ROUND(E42*P42,5)</f>
        <v>0</v>
      </c>
      <c r="R42" s="194"/>
      <c r="S42" s="194"/>
      <c r="T42" s="195">
        <v>0</v>
      </c>
      <c r="U42" s="194">
        <f>ROUND(E42*T42,2)</f>
        <v>0</v>
      </c>
      <c r="V42" s="196"/>
      <c r="W42" s="196"/>
      <c r="X42" s="196"/>
      <c r="Y42" s="196"/>
      <c r="Z42" s="196"/>
      <c r="AA42" s="196"/>
      <c r="AB42" s="196"/>
      <c r="AC42" s="196"/>
      <c r="AD42" s="196"/>
      <c r="AE42" s="196" t="s">
        <v>116</v>
      </c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</row>
    <row r="43" spans="1:60" ht="19.4" outlineLevel="1">
      <c r="A43" s="188">
        <v>26</v>
      </c>
      <c r="B43" s="188" t="s">
        <v>165</v>
      </c>
      <c r="C43" s="189" t="s">
        <v>166</v>
      </c>
      <c r="D43" s="190" t="s">
        <v>115</v>
      </c>
      <c r="E43" s="191">
        <v>33.0429</v>
      </c>
      <c r="F43" s="192"/>
      <c r="G43" s="193">
        <f>ROUND(E43*F43,2)</f>
        <v>0</v>
      </c>
      <c r="H43" s="192"/>
      <c r="I43" s="193">
        <f>ROUND(E43*H43,2)</f>
        <v>0</v>
      </c>
      <c r="J43" s="192"/>
      <c r="K43" s="193">
        <f>ROUND(E43*J43,2)</f>
        <v>0</v>
      </c>
      <c r="L43" s="193">
        <v>21</v>
      </c>
      <c r="M43" s="193">
        <f>G43*(1+L43/100)</f>
        <v>0</v>
      </c>
      <c r="N43" s="194">
        <v>0</v>
      </c>
      <c r="O43" s="194">
        <f>ROUND(E43*N43,5)</f>
        <v>0</v>
      </c>
      <c r="P43" s="194">
        <v>0</v>
      </c>
      <c r="Q43" s="194">
        <f>ROUND(E43*P43,5)</f>
        <v>0</v>
      </c>
      <c r="R43" s="194"/>
      <c r="S43" s="194"/>
      <c r="T43" s="195">
        <v>0.02</v>
      </c>
      <c r="U43" s="194">
        <f>ROUND(E43*T43,2)</f>
        <v>0.66</v>
      </c>
      <c r="V43" s="196"/>
      <c r="W43" s="196"/>
      <c r="X43" s="196"/>
      <c r="Y43" s="196"/>
      <c r="Z43" s="196"/>
      <c r="AA43" s="196"/>
      <c r="AB43" s="196"/>
      <c r="AC43" s="196"/>
      <c r="AD43" s="196"/>
      <c r="AE43" s="196" t="s">
        <v>116</v>
      </c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</row>
    <row r="44" spans="1:60" ht="12.75" outlineLevel="1">
      <c r="A44" s="188">
        <v>27</v>
      </c>
      <c r="B44" s="188" t="s">
        <v>167</v>
      </c>
      <c r="C44" s="189" t="s">
        <v>168</v>
      </c>
      <c r="D44" s="190" t="s">
        <v>115</v>
      </c>
      <c r="E44" s="191">
        <v>30.039</v>
      </c>
      <c r="F44" s="192"/>
      <c r="G44" s="193">
        <f>ROUND(E44*F44,2)</f>
        <v>0</v>
      </c>
      <c r="H44" s="192"/>
      <c r="I44" s="193">
        <f>ROUND(E44*H44,2)</f>
        <v>0</v>
      </c>
      <c r="J44" s="192"/>
      <c r="K44" s="193">
        <f>ROUND(E44*J44,2)</f>
        <v>0</v>
      </c>
      <c r="L44" s="193">
        <v>21</v>
      </c>
      <c r="M44" s="193">
        <f>G44*(1+L44/100)</f>
        <v>0</v>
      </c>
      <c r="N44" s="194">
        <v>0</v>
      </c>
      <c r="O44" s="194">
        <f>ROUND(E44*N44,5)</f>
        <v>0</v>
      </c>
      <c r="P44" s="194">
        <v>0</v>
      </c>
      <c r="Q44" s="194">
        <f>ROUND(E44*P44,5)</f>
        <v>0</v>
      </c>
      <c r="R44" s="194"/>
      <c r="S44" s="194"/>
      <c r="T44" s="195">
        <v>0.082</v>
      </c>
      <c r="U44" s="194">
        <f>ROUND(E44*T44,2)</f>
        <v>2.46</v>
      </c>
      <c r="V44" s="196"/>
      <c r="W44" s="196"/>
      <c r="X44" s="196"/>
      <c r="Y44" s="196"/>
      <c r="Z44" s="196"/>
      <c r="AA44" s="196"/>
      <c r="AB44" s="196"/>
      <c r="AC44" s="196"/>
      <c r="AD44" s="196"/>
      <c r="AE44" s="196" t="s">
        <v>116</v>
      </c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</row>
    <row r="45" spans="1:60" ht="22.5" outlineLevel="1">
      <c r="A45" s="188">
        <v>28</v>
      </c>
      <c r="B45" s="188" t="s">
        <v>169</v>
      </c>
      <c r="C45" s="189" t="s">
        <v>170</v>
      </c>
      <c r="D45" s="190" t="s">
        <v>156</v>
      </c>
      <c r="E45" s="191">
        <v>30</v>
      </c>
      <c r="F45" s="192"/>
      <c r="G45" s="193">
        <f>ROUND(E45*F45,2)</f>
        <v>0</v>
      </c>
      <c r="H45" s="192"/>
      <c r="I45" s="193">
        <f>ROUND(E45*H45,2)</f>
        <v>0</v>
      </c>
      <c r="J45" s="192"/>
      <c r="K45" s="193">
        <f>ROUND(E45*J45,2)</f>
        <v>0</v>
      </c>
      <c r="L45" s="193">
        <v>21</v>
      </c>
      <c r="M45" s="193">
        <f>G45*(1+L45/100)</f>
        <v>0</v>
      </c>
      <c r="N45" s="194">
        <v>3E-05</v>
      </c>
      <c r="O45" s="194">
        <f>ROUND(E45*N45,5)</f>
        <v>0.0009</v>
      </c>
      <c r="P45" s="194">
        <v>0</v>
      </c>
      <c r="Q45" s="194">
        <f>ROUND(E45*P45,5)</f>
        <v>0</v>
      </c>
      <c r="R45" s="194"/>
      <c r="S45" s="194"/>
      <c r="T45" s="195">
        <v>0.1372</v>
      </c>
      <c r="U45" s="194">
        <f>ROUND(E45*T45,2)</f>
        <v>4.12</v>
      </c>
      <c r="V45" s="196"/>
      <c r="W45" s="196"/>
      <c r="X45" s="196"/>
      <c r="Y45" s="196"/>
      <c r="Z45" s="196"/>
      <c r="AA45" s="196"/>
      <c r="AB45" s="196"/>
      <c r="AC45" s="196"/>
      <c r="AD45" s="196"/>
      <c r="AE45" s="196" t="s">
        <v>116</v>
      </c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</row>
    <row r="46" spans="1:60" ht="12.8" outlineLevel="1">
      <c r="A46" s="188">
        <v>29</v>
      </c>
      <c r="B46" s="188" t="s">
        <v>171</v>
      </c>
      <c r="C46" s="189" t="s">
        <v>172</v>
      </c>
      <c r="D46" s="190" t="s">
        <v>156</v>
      </c>
      <c r="E46" s="191">
        <v>30</v>
      </c>
      <c r="F46" s="192"/>
      <c r="G46" s="193">
        <f>ROUND(E46*F46,2)</f>
        <v>0</v>
      </c>
      <c r="H46" s="192"/>
      <c r="I46" s="193">
        <f>ROUND(E46*H46,2)</f>
        <v>0</v>
      </c>
      <c r="J46" s="192"/>
      <c r="K46" s="193">
        <f>ROUND(E46*J46,2)</f>
        <v>0</v>
      </c>
      <c r="L46" s="193">
        <v>21</v>
      </c>
      <c r="M46" s="193">
        <f>G46*(1+L46/100)</f>
        <v>0</v>
      </c>
      <c r="N46" s="194">
        <v>0</v>
      </c>
      <c r="O46" s="194">
        <f>ROUND(E46*N46,5)</f>
        <v>0</v>
      </c>
      <c r="P46" s="194">
        <v>0</v>
      </c>
      <c r="Q46" s="194">
        <f>ROUND(E46*P46,5)</f>
        <v>0</v>
      </c>
      <c r="R46" s="194"/>
      <c r="S46" s="194"/>
      <c r="T46" s="195">
        <v>0</v>
      </c>
      <c r="U46" s="194">
        <f>ROUND(E46*T46,2)</f>
        <v>0</v>
      </c>
      <c r="V46" s="196"/>
      <c r="W46" s="196"/>
      <c r="X46" s="196"/>
      <c r="Y46" s="196"/>
      <c r="Z46" s="196"/>
      <c r="AA46" s="196"/>
      <c r="AB46" s="196"/>
      <c r="AC46" s="196"/>
      <c r="AD46" s="196"/>
      <c r="AE46" s="196" t="s">
        <v>173</v>
      </c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</row>
    <row r="47" spans="1:60" ht="19.4" outlineLevel="1">
      <c r="A47" s="188">
        <v>30</v>
      </c>
      <c r="B47" s="188" t="s">
        <v>174</v>
      </c>
      <c r="C47" s="189" t="s">
        <v>175</v>
      </c>
      <c r="D47" s="190" t="s">
        <v>115</v>
      </c>
      <c r="E47" s="191">
        <v>33.0429</v>
      </c>
      <c r="F47" s="192"/>
      <c r="G47" s="193">
        <f>ROUND(E47*F47,2)</f>
        <v>0</v>
      </c>
      <c r="H47" s="192"/>
      <c r="I47" s="193">
        <f>ROUND(E47*H47,2)</f>
        <v>0</v>
      </c>
      <c r="J47" s="192"/>
      <c r="K47" s="193">
        <f>ROUND(E47*J47,2)</f>
        <v>0</v>
      </c>
      <c r="L47" s="193">
        <v>21</v>
      </c>
      <c r="M47" s="193">
        <f>G47*(1+L47/100)</f>
        <v>0</v>
      </c>
      <c r="N47" s="194">
        <v>0.009</v>
      </c>
      <c r="O47" s="194">
        <f>ROUND(E47*N47,5)</f>
        <v>0.29739</v>
      </c>
      <c r="P47" s="194">
        <v>0</v>
      </c>
      <c r="Q47" s="194">
        <f>ROUND(E47*P47,5)</f>
        <v>0</v>
      </c>
      <c r="R47" s="194"/>
      <c r="S47" s="194"/>
      <c r="T47" s="195">
        <v>0</v>
      </c>
      <c r="U47" s="194">
        <f>ROUND(E47*T47,2)</f>
        <v>0</v>
      </c>
      <c r="V47" s="196"/>
      <c r="W47" s="196"/>
      <c r="X47" s="196"/>
      <c r="Y47" s="196"/>
      <c r="Z47" s="196"/>
      <c r="AA47" s="196"/>
      <c r="AB47" s="196"/>
      <c r="AC47" s="196"/>
      <c r="AD47" s="196"/>
      <c r="AE47" s="196" t="s">
        <v>173</v>
      </c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</row>
    <row r="48" spans="1:60" ht="12.75" outlineLevel="1">
      <c r="A48" s="188">
        <v>31</v>
      </c>
      <c r="B48" s="188" t="s">
        <v>176</v>
      </c>
      <c r="C48" s="189" t="s">
        <v>177</v>
      </c>
      <c r="D48" s="190" t="s">
        <v>33</v>
      </c>
      <c r="E48" s="191">
        <v>327.6135</v>
      </c>
      <c r="F48" s="192"/>
      <c r="G48" s="193">
        <f>ROUND(E48*F48,2)</f>
        <v>0</v>
      </c>
      <c r="H48" s="192"/>
      <c r="I48" s="193">
        <f>ROUND(E48*H48,2)</f>
        <v>0</v>
      </c>
      <c r="J48" s="192"/>
      <c r="K48" s="193">
        <f>ROUND(E48*J48,2)</f>
        <v>0</v>
      </c>
      <c r="L48" s="193">
        <v>21</v>
      </c>
      <c r="M48" s="193">
        <f>G48*(1+L48/100)</f>
        <v>0</v>
      </c>
      <c r="N48" s="194">
        <v>0</v>
      </c>
      <c r="O48" s="194">
        <f>ROUND(E48*N48,5)</f>
        <v>0</v>
      </c>
      <c r="P48" s="194">
        <v>0</v>
      </c>
      <c r="Q48" s="194">
        <f>ROUND(E48*P48,5)</f>
        <v>0</v>
      </c>
      <c r="R48" s="194"/>
      <c r="S48" s="194"/>
      <c r="T48" s="195">
        <v>0</v>
      </c>
      <c r="U48" s="194">
        <f>ROUND(E48*T48,2)</f>
        <v>0</v>
      </c>
      <c r="V48" s="196"/>
      <c r="W48" s="196"/>
      <c r="X48" s="196"/>
      <c r="Y48" s="196"/>
      <c r="Z48" s="196"/>
      <c r="AA48" s="196"/>
      <c r="AB48" s="196"/>
      <c r="AC48" s="196"/>
      <c r="AD48" s="196"/>
      <c r="AE48" s="196" t="s">
        <v>116</v>
      </c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</row>
    <row r="49" spans="1:31" ht="12.75">
      <c r="A49" s="197" t="s">
        <v>111</v>
      </c>
      <c r="B49" s="197" t="s">
        <v>76</v>
      </c>
      <c r="C49" s="198" t="s">
        <v>77</v>
      </c>
      <c r="D49" s="199"/>
      <c r="E49" s="200"/>
      <c r="F49" s="201"/>
      <c r="G49" s="201">
        <f>SUMIF(AE50:AE50,"&lt;&gt;NOR",G50:G50)</f>
        <v>0</v>
      </c>
      <c r="H49" s="201"/>
      <c r="I49" s="201">
        <f>SUM(I50:I50)</f>
        <v>0</v>
      </c>
      <c r="J49" s="201"/>
      <c r="K49" s="201">
        <f>SUM(K50:K50)</f>
        <v>0</v>
      </c>
      <c r="L49" s="201"/>
      <c r="M49" s="201">
        <f>SUM(M50:M50)</f>
        <v>0</v>
      </c>
      <c r="N49" s="202"/>
      <c r="O49" s="202">
        <f>SUM(O50:O50)</f>
        <v>0.00031</v>
      </c>
      <c r="P49" s="202"/>
      <c r="Q49" s="202">
        <f>SUM(Q50:Q50)</f>
        <v>0</v>
      </c>
      <c r="R49" s="202"/>
      <c r="S49" s="202"/>
      <c r="T49" s="203"/>
      <c r="U49" s="202">
        <f>SUM(U50:U50)</f>
        <v>1.44</v>
      </c>
      <c r="AE49" t="s">
        <v>112</v>
      </c>
    </row>
    <row r="50" spans="1:60" ht="12.75" outlineLevel="1">
      <c r="A50" s="188">
        <v>32</v>
      </c>
      <c r="B50" s="188" t="s">
        <v>178</v>
      </c>
      <c r="C50" s="189" t="s">
        <v>179</v>
      </c>
      <c r="D50" s="190" t="s">
        <v>115</v>
      </c>
      <c r="E50" s="191">
        <v>2.86</v>
      </c>
      <c r="F50" s="192"/>
      <c r="G50" s="193">
        <f>ROUND(E50*F50,2)</f>
        <v>0</v>
      </c>
      <c r="H50" s="192"/>
      <c r="I50" s="193">
        <f>ROUND(E50*H50,2)</f>
        <v>0</v>
      </c>
      <c r="J50" s="192"/>
      <c r="K50" s="193">
        <f>ROUND(E50*J50,2)</f>
        <v>0</v>
      </c>
      <c r="L50" s="193">
        <v>21</v>
      </c>
      <c r="M50" s="193">
        <f>G50*(1+L50/100)</f>
        <v>0</v>
      </c>
      <c r="N50" s="194">
        <v>0.00011</v>
      </c>
      <c r="O50" s="194">
        <f>ROUND(E50*N50,5)</f>
        <v>0.00031</v>
      </c>
      <c r="P50" s="194">
        <v>0</v>
      </c>
      <c r="Q50" s="194">
        <f>ROUND(E50*P50,5)</f>
        <v>0</v>
      </c>
      <c r="R50" s="194"/>
      <c r="S50" s="194"/>
      <c r="T50" s="195">
        <v>0.502</v>
      </c>
      <c r="U50" s="194">
        <f>ROUND(E50*T50,2)</f>
        <v>1.44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6" t="s">
        <v>116</v>
      </c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</row>
    <row r="51" spans="1:31" ht="12.75">
      <c r="A51" s="197" t="s">
        <v>111</v>
      </c>
      <c r="B51" s="197" t="s">
        <v>78</v>
      </c>
      <c r="C51" s="198" t="s">
        <v>79</v>
      </c>
      <c r="D51" s="199"/>
      <c r="E51" s="200"/>
      <c r="F51" s="201"/>
      <c r="G51" s="201">
        <f>SUMIF(AE52:AE54,"&lt;&gt;NOR",G52:G54)</f>
        <v>0</v>
      </c>
      <c r="H51" s="201"/>
      <c r="I51" s="201">
        <f>SUM(I52:I54)</f>
        <v>0</v>
      </c>
      <c r="J51" s="201"/>
      <c r="K51" s="201">
        <f>SUM(K52:K54)</f>
        <v>0</v>
      </c>
      <c r="L51" s="201"/>
      <c r="M51" s="201">
        <f>SUM(M52:M54)</f>
        <v>0</v>
      </c>
      <c r="N51" s="202"/>
      <c r="O51" s="202">
        <f>SUM(O52:O54)</f>
        <v>0.06534</v>
      </c>
      <c r="P51" s="202"/>
      <c r="Q51" s="202">
        <f>SUM(Q52:Q54)</f>
        <v>0</v>
      </c>
      <c r="R51" s="202"/>
      <c r="S51" s="202"/>
      <c r="T51" s="203"/>
      <c r="U51" s="202">
        <f>SUM(U52:U54)</f>
        <v>19.56</v>
      </c>
      <c r="AE51" t="s">
        <v>112</v>
      </c>
    </row>
    <row r="52" spans="1:60" ht="12.75" outlineLevel="1">
      <c r="A52" s="188">
        <v>33</v>
      </c>
      <c r="B52" s="188" t="s">
        <v>180</v>
      </c>
      <c r="C52" s="189" t="s">
        <v>181</v>
      </c>
      <c r="D52" s="190" t="s">
        <v>115</v>
      </c>
      <c r="E52" s="191">
        <v>74.23</v>
      </c>
      <c r="F52" s="192"/>
      <c r="G52" s="193">
        <f>ROUND(E52*F52,2)</f>
        <v>0</v>
      </c>
      <c r="H52" s="192"/>
      <c r="I52" s="193">
        <f>ROUND(E52*H52,2)</f>
        <v>0</v>
      </c>
      <c r="J52" s="192"/>
      <c r="K52" s="193">
        <f>ROUND(E52*J52,2)</f>
        <v>0</v>
      </c>
      <c r="L52" s="193">
        <v>21</v>
      </c>
      <c r="M52" s="193">
        <f>G52*(1+L52/100)</f>
        <v>0</v>
      </c>
      <c r="N52" s="194">
        <v>0</v>
      </c>
      <c r="O52" s="194">
        <f>ROUND(E52*N52,5)</f>
        <v>0</v>
      </c>
      <c r="P52" s="194">
        <v>0</v>
      </c>
      <c r="Q52" s="194">
        <f>ROUND(E52*P52,5)</f>
        <v>0</v>
      </c>
      <c r="R52" s="194"/>
      <c r="S52" s="194"/>
      <c r="T52" s="195">
        <v>0.06971</v>
      </c>
      <c r="U52" s="194">
        <f>ROUND(E52*T52,2)</f>
        <v>5.17</v>
      </c>
      <c r="V52" s="196"/>
      <c r="W52" s="196"/>
      <c r="X52" s="196"/>
      <c r="Y52" s="196"/>
      <c r="Z52" s="196"/>
      <c r="AA52" s="196"/>
      <c r="AB52" s="196"/>
      <c r="AC52" s="196"/>
      <c r="AD52" s="196"/>
      <c r="AE52" s="196" t="s">
        <v>116</v>
      </c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</row>
    <row r="53" spans="1:60" ht="12.8" outlineLevel="1">
      <c r="A53" s="188">
        <v>34</v>
      </c>
      <c r="B53" s="188" t="s">
        <v>182</v>
      </c>
      <c r="C53" s="189" t="s">
        <v>183</v>
      </c>
      <c r="D53" s="190" t="s">
        <v>115</v>
      </c>
      <c r="E53" s="191">
        <v>107.1</v>
      </c>
      <c r="F53" s="192"/>
      <c r="G53" s="193">
        <f>ROUND(E53*F53,2)</f>
        <v>0</v>
      </c>
      <c r="H53" s="192"/>
      <c r="I53" s="193">
        <f>ROUND(E53*H53,2)</f>
        <v>0</v>
      </c>
      <c r="J53" s="192"/>
      <c r="K53" s="193">
        <f>ROUND(E53*J53,2)</f>
        <v>0</v>
      </c>
      <c r="L53" s="193">
        <v>21</v>
      </c>
      <c r="M53" s="193">
        <f>G53*(1+L53/100)</f>
        <v>0</v>
      </c>
      <c r="N53" s="194">
        <v>0.00046</v>
      </c>
      <c r="O53" s="194">
        <f>ROUND(E53*N53,5)</f>
        <v>0.04927</v>
      </c>
      <c r="P53" s="194">
        <v>0</v>
      </c>
      <c r="Q53" s="194">
        <f>ROUND(E53*P53,5)</f>
        <v>0</v>
      </c>
      <c r="R53" s="194"/>
      <c r="S53" s="194"/>
      <c r="T53" s="195">
        <v>0.10191</v>
      </c>
      <c r="U53" s="194">
        <f>ROUND(E53*T53,2)</f>
        <v>10.91</v>
      </c>
      <c r="V53" s="196"/>
      <c r="W53" s="196"/>
      <c r="X53" s="196"/>
      <c r="Y53" s="196"/>
      <c r="Z53" s="196"/>
      <c r="AA53" s="196"/>
      <c r="AB53" s="196"/>
      <c r="AC53" s="196"/>
      <c r="AD53" s="196"/>
      <c r="AE53" s="196" t="s">
        <v>116</v>
      </c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</row>
    <row r="54" spans="1:60" ht="12.8" outlineLevel="1">
      <c r="A54" s="188">
        <v>35</v>
      </c>
      <c r="B54" s="188" t="s">
        <v>184</v>
      </c>
      <c r="C54" s="189" t="s">
        <v>185</v>
      </c>
      <c r="D54" s="190" t="s">
        <v>115</v>
      </c>
      <c r="E54" s="191">
        <v>107.1</v>
      </c>
      <c r="F54" s="192"/>
      <c r="G54" s="193">
        <f>ROUND(E54*F54,2)</f>
        <v>0</v>
      </c>
      <c r="H54" s="192"/>
      <c r="I54" s="193">
        <f>ROUND(E54*H54,2)</f>
        <v>0</v>
      </c>
      <c r="J54" s="192"/>
      <c r="K54" s="193">
        <f>ROUND(E54*J54,2)</f>
        <v>0</v>
      </c>
      <c r="L54" s="193">
        <v>21</v>
      </c>
      <c r="M54" s="193">
        <f>G54*(1+L54/100)</f>
        <v>0</v>
      </c>
      <c r="N54" s="194">
        <v>0.00015</v>
      </c>
      <c r="O54" s="194">
        <f>ROUND(E54*N54,5)</f>
        <v>0.01607</v>
      </c>
      <c r="P54" s="194">
        <v>0</v>
      </c>
      <c r="Q54" s="194">
        <f>ROUND(E54*P54,5)</f>
        <v>0</v>
      </c>
      <c r="R54" s="194"/>
      <c r="S54" s="194"/>
      <c r="T54" s="195">
        <v>0.03248</v>
      </c>
      <c r="U54" s="194">
        <f>ROUND(E54*T54,2)</f>
        <v>3.48</v>
      </c>
      <c r="V54" s="196"/>
      <c r="W54" s="196"/>
      <c r="X54" s="196"/>
      <c r="Y54" s="196"/>
      <c r="Z54" s="196"/>
      <c r="AA54" s="196"/>
      <c r="AB54" s="196"/>
      <c r="AC54" s="196"/>
      <c r="AD54" s="196"/>
      <c r="AE54" s="196" t="s">
        <v>116</v>
      </c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</row>
    <row r="55" spans="1:31" ht="12.75">
      <c r="A55" s="197" t="s">
        <v>111</v>
      </c>
      <c r="B55" s="197" t="s">
        <v>27</v>
      </c>
      <c r="C55" s="198" t="s">
        <v>28</v>
      </c>
      <c r="D55" s="199"/>
      <c r="E55" s="200"/>
      <c r="F55" s="201"/>
      <c r="G55" s="201">
        <f>SUMIF(AE56:AE57,"&lt;&gt;NOR",G56:G57)</f>
        <v>0</v>
      </c>
      <c r="H55" s="201"/>
      <c r="I55" s="201">
        <f>SUM(I56:I57)</f>
        <v>0</v>
      </c>
      <c r="J55" s="201"/>
      <c r="K55" s="201">
        <f>SUM(K56:K57)</f>
        <v>0</v>
      </c>
      <c r="L55" s="201"/>
      <c r="M55" s="201">
        <f>SUM(M56:M57)</f>
        <v>0</v>
      </c>
      <c r="N55" s="202"/>
      <c r="O55" s="202">
        <f>SUM(O56:O57)</f>
        <v>0</v>
      </c>
      <c r="P55" s="202"/>
      <c r="Q55" s="202">
        <f>SUM(Q56:Q57)</f>
        <v>0</v>
      </c>
      <c r="R55" s="202"/>
      <c r="S55" s="202"/>
      <c r="T55" s="203"/>
      <c r="U55" s="202">
        <f>SUM(U56:U57)</f>
        <v>0</v>
      </c>
      <c r="AE55" t="s">
        <v>112</v>
      </c>
    </row>
    <row r="56" spans="1:60" ht="12.75" outlineLevel="1">
      <c r="A56" s="188">
        <v>36</v>
      </c>
      <c r="B56" s="188" t="s">
        <v>186</v>
      </c>
      <c r="C56" s="189" t="s">
        <v>187</v>
      </c>
      <c r="D56" s="190" t="s">
        <v>188</v>
      </c>
      <c r="E56" s="191">
        <v>1</v>
      </c>
      <c r="F56" s="192"/>
      <c r="G56" s="193">
        <f>ROUND(E56*F56,2)</f>
        <v>0</v>
      </c>
      <c r="H56" s="192"/>
      <c r="I56" s="193">
        <f>ROUND(E56*H56,2)</f>
        <v>0</v>
      </c>
      <c r="J56" s="192"/>
      <c r="K56" s="193">
        <f>ROUND(E56*J56,2)</f>
        <v>0</v>
      </c>
      <c r="L56" s="193">
        <v>21</v>
      </c>
      <c r="M56" s="193">
        <f>G56*(1+L56/100)</f>
        <v>0</v>
      </c>
      <c r="N56" s="194">
        <v>0</v>
      </c>
      <c r="O56" s="194">
        <f>ROUND(E56*N56,5)</f>
        <v>0</v>
      </c>
      <c r="P56" s="194">
        <v>0</v>
      </c>
      <c r="Q56" s="194">
        <f>ROUND(E56*P56,5)</f>
        <v>0</v>
      </c>
      <c r="R56" s="194"/>
      <c r="S56" s="194"/>
      <c r="T56" s="195">
        <v>0</v>
      </c>
      <c r="U56" s="194">
        <f>ROUND(E56*T56,2)</f>
        <v>0</v>
      </c>
      <c r="V56" s="196"/>
      <c r="W56" s="196"/>
      <c r="X56" s="196"/>
      <c r="Y56" s="196"/>
      <c r="Z56" s="196"/>
      <c r="AA56" s="196"/>
      <c r="AB56" s="196"/>
      <c r="AC56" s="196"/>
      <c r="AD56" s="196"/>
      <c r="AE56" s="196" t="s">
        <v>116</v>
      </c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</row>
    <row r="57" spans="1:60" ht="12.8" outlineLevel="1">
      <c r="A57" s="204">
        <v>37</v>
      </c>
      <c r="B57" s="204" t="s">
        <v>189</v>
      </c>
      <c r="C57" s="205" t="s">
        <v>190</v>
      </c>
      <c r="D57" s="206" t="s">
        <v>188</v>
      </c>
      <c r="E57" s="207">
        <v>1</v>
      </c>
      <c r="F57" s="208"/>
      <c r="G57" s="209">
        <f>ROUND(E57*F57,2)</f>
        <v>0</v>
      </c>
      <c r="H57" s="208"/>
      <c r="I57" s="209">
        <f>ROUND(E57*H57,2)</f>
        <v>0</v>
      </c>
      <c r="J57" s="208"/>
      <c r="K57" s="209">
        <f>ROUND(E57*J57,2)</f>
        <v>0</v>
      </c>
      <c r="L57" s="209">
        <v>21</v>
      </c>
      <c r="M57" s="209">
        <f>G57*(1+L57/100)</f>
        <v>0</v>
      </c>
      <c r="N57" s="210">
        <v>0</v>
      </c>
      <c r="O57" s="210">
        <f>ROUND(E57*N57,5)</f>
        <v>0</v>
      </c>
      <c r="P57" s="210">
        <v>0</v>
      </c>
      <c r="Q57" s="210">
        <f>ROUND(E57*P57,5)</f>
        <v>0</v>
      </c>
      <c r="R57" s="210"/>
      <c r="S57" s="210"/>
      <c r="T57" s="211">
        <v>0</v>
      </c>
      <c r="U57" s="210">
        <f>ROUND(E57*T57,2)</f>
        <v>0</v>
      </c>
      <c r="V57" s="196"/>
      <c r="W57" s="196"/>
      <c r="X57" s="196"/>
      <c r="Y57" s="196"/>
      <c r="Z57" s="196"/>
      <c r="AA57" s="196"/>
      <c r="AB57" s="196"/>
      <c r="AC57" s="196"/>
      <c r="AD57" s="196"/>
      <c r="AE57" s="196" t="s">
        <v>116</v>
      </c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</row>
    <row r="58" spans="1:30" ht="12.75">
      <c r="A58" s="160"/>
      <c r="B58" s="166"/>
      <c r="C58" s="212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AC58">
        <v>15</v>
      </c>
      <c r="AD58">
        <v>21</v>
      </c>
    </row>
    <row r="59" spans="1:31" ht="12.75">
      <c r="A59" s="213"/>
      <c r="B59" s="214">
        <v>26</v>
      </c>
      <c r="C59" s="215"/>
      <c r="D59" s="216"/>
      <c r="E59" s="216"/>
      <c r="F59" s="216"/>
      <c r="G59" s="217">
        <f>G8+G14+G19+G21+G25+G27+G29+G34+G37+G39+G49+G51+G55</f>
        <v>0</v>
      </c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AC59">
        <f>SUMIF(L7:L57,AC58,G7:G57)</f>
        <v>0</v>
      </c>
      <c r="AD59">
        <f>SUMIF(L7:L57,AD58,G7:G57)</f>
        <v>0</v>
      </c>
      <c r="AE59" t="s">
        <v>191</v>
      </c>
    </row>
    <row r="60" spans="1:21" ht="12.75">
      <c r="A60" s="160"/>
      <c r="B60" s="166"/>
      <c r="C60" s="212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</row>
    <row r="61" spans="1:21" ht="12.75">
      <c r="A61" s="160"/>
      <c r="B61" s="166"/>
      <c r="C61" s="212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</row>
    <row r="62" spans="1:21" ht="12.75">
      <c r="A62" s="218">
        <v>33</v>
      </c>
      <c r="B62" s="218"/>
      <c r="C62" s="218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</row>
    <row r="63" spans="1:31" ht="12.75">
      <c r="A63" s="219"/>
      <c r="B63" s="219"/>
      <c r="C63" s="219"/>
      <c r="D63" s="219"/>
      <c r="E63" s="219"/>
      <c r="F63" s="219"/>
      <c r="G63" s="219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AE63" t="s">
        <v>192</v>
      </c>
    </row>
    <row r="64" spans="1:21" ht="12.75">
      <c r="A64" s="219"/>
      <c r="B64" s="219"/>
      <c r="C64" s="219"/>
      <c r="D64" s="219"/>
      <c r="E64" s="219"/>
      <c r="F64" s="219"/>
      <c r="G64" s="219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</row>
    <row r="65" spans="1:21" ht="12.75">
      <c r="A65" s="219"/>
      <c r="B65" s="219"/>
      <c r="C65" s="219"/>
      <c r="D65" s="219"/>
      <c r="E65" s="219"/>
      <c r="F65" s="219"/>
      <c r="G65" s="219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</row>
    <row r="66" spans="1:21" ht="12.75">
      <c r="A66" s="219"/>
      <c r="B66" s="219"/>
      <c r="C66" s="219"/>
      <c r="D66" s="219"/>
      <c r="E66" s="219"/>
      <c r="F66" s="219"/>
      <c r="G66" s="219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</row>
    <row r="67" spans="1:21" ht="12.75">
      <c r="A67" s="219"/>
      <c r="B67" s="219"/>
      <c r="C67" s="219"/>
      <c r="D67" s="219"/>
      <c r="E67" s="219"/>
      <c r="F67" s="219"/>
      <c r="G67" s="219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</row>
    <row r="68" spans="1:21" ht="12.75">
      <c r="A68" s="160"/>
      <c r="B68" s="166"/>
      <c r="C68" s="212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</row>
    <row r="69" spans="3:31" ht="12.75">
      <c r="C69" s="220"/>
      <c r="AE69" t="s">
        <v>193</v>
      </c>
    </row>
  </sheetData>
  <mergeCells count="6">
    <mergeCell ref="A1:G1"/>
    <mergeCell ref="C2:G2"/>
    <mergeCell ref="C3:G3"/>
    <mergeCell ref="C4:G4"/>
    <mergeCell ref="A62:C62"/>
    <mergeCell ref="A63:G67"/>
  </mergeCells>
  <printOptions/>
  <pageMargins left="0.590277777777778" right="0.39375" top="0.7875" bottom="0.7875" header="0.511805555555555" footer="0.511805555555555"/>
  <pageSetup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LibreOffice/6.2.0.3$Windows_X86_64 LibreOffice_project/98c6a8a1c6c7b144ce3cc729e34964b47ce25d62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Webel 2014</dc:creator>
  <cp:keywords/>
  <dc:description/>
  <cp:lastModifiedBy/>
  <cp:lastPrinted>2014-02-28T09:52:57Z</cp:lastPrinted>
  <dcterms:created xsi:type="dcterms:W3CDTF">2009-04-08T07:15:50Z</dcterms:created>
  <dcterms:modified xsi:type="dcterms:W3CDTF">2019-06-12T08:23:28Z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