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3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'SO301 001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'SO301 001 Pol'!$A$1:$W$170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64" i="12"/>
  <c r="BA152" i="12"/>
  <c r="BA150" i="12"/>
  <c r="BA147" i="12"/>
  <c r="BA106" i="12"/>
  <c r="BA84" i="12"/>
  <c r="BA74" i="12"/>
  <c r="BA69" i="12"/>
  <c r="BA64" i="12"/>
  <c r="BA60" i="12"/>
  <c r="BA56" i="12"/>
  <c r="BA41" i="12"/>
  <c r="BA35" i="12"/>
  <c r="BA32" i="12"/>
  <c r="BA29" i="12"/>
  <c r="BA22" i="12"/>
  <c r="BA18" i="12"/>
  <c r="BA14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17" i="12"/>
  <c r="I17" i="12"/>
  <c r="K17" i="12"/>
  <c r="M17" i="12"/>
  <c r="O17" i="12"/>
  <c r="Q17" i="12"/>
  <c r="V17" i="12"/>
  <c r="G21" i="12"/>
  <c r="M21" i="12" s="1"/>
  <c r="I21" i="12"/>
  <c r="K21" i="12"/>
  <c r="O21" i="12"/>
  <c r="Q21" i="12"/>
  <c r="V21" i="12"/>
  <c r="G28" i="12"/>
  <c r="I28" i="12"/>
  <c r="K28" i="12"/>
  <c r="M28" i="12"/>
  <c r="O28" i="12"/>
  <c r="Q28" i="12"/>
  <c r="V28" i="12"/>
  <c r="G31" i="12"/>
  <c r="M31" i="12" s="1"/>
  <c r="I31" i="12"/>
  <c r="K31" i="12"/>
  <c r="O31" i="12"/>
  <c r="Q31" i="12"/>
  <c r="V31" i="12"/>
  <c r="G34" i="12"/>
  <c r="I34" i="12"/>
  <c r="K34" i="12"/>
  <c r="M34" i="12"/>
  <c r="O34" i="12"/>
  <c r="Q34" i="12"/>
  <c r="V34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8" i="12"/>
  <c r="M48" i="12" s="1"/>
  <c r="I48" i="12"/>
  <c r="K48" i="12"/>
  <c r="O48" i="12"/>
  <c r="Q48" i="12"/>
  <c r="V48" i="12"/>
  <c r="G51" i="12"/>
  <c r="I51" i="12"/>
  <c r="K51" i="12"/>
  <c r="M51" i="12"/>
  <c r="O51" i="12"/>
  <c r="Q51" i="12"/>
  <c r="V51" i="12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59" i="12"/>
  <c r="M59" i="12" s="1"/>
  <c r="I59" i="12"/>
  <c r="K59" i="12"/>
  <c r="O59" i="12"/>
  <c r="Q59" i="12"/>
  <c r="V59" i="12"/>
  <c r="G63" i="12"/>
  <c r="I63" i="12"/>
  <c r="K63" i="12"/>
  <c r="M63" i="12"/>
  <c r="O63" i="12"/>
  <c r="Q63" i="12"/>
  <c r="V63" i="12"/>
  <c r="G68" i="12"/>
  <c r="M68" i="12" s="1"/>
  <c r="I68" i="12"/>
  <c r="K68" i="12"/>
  <c r="O68" i="12"/>
  <c r="Q68" i="12"/>
  <c r="V68" i="12"/>
  <c r="G72" i="12"/>
  <c r="I72" i="12"/>
  <c r="K72" i="12"/>
  <c r="M72" i="12"/>
  <c r="O72" i="12"/>
  <c r="Q72" i="12"/>
  <c r="V72" i="12"/>
  <c r="G76" i="12"/>
  <c r="M76" i="12" s="1"/>
  <c r="I76" i="12"/>
  <c r="K76" i="12"/>
  <c r="O76" i="12"/>
  <c r="Q76" i="12"/>
  <c r="V76" i="12"/>
  <c r="G83" i="12"/>
  <c r="I83" i="12"/>
  <c r="K83" i="12"/>
  <c r="M83" i="12"/>
  <c r="O83" i="12"/>
  <c r="Q83" i="12"/>
  <c r="V83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1" i="12"/>
  <c r="I91" i="12"/>
  <c r="O91" i="12"/>
  <c r="Q91" i="12"/>
  <c r="G92" i="12"/>
  <c r="I92" i="12"/>
  <c r="K92" i="12"/>
  <c r="K91" i="12" s="1"/>
  <c r="M92" i="12"/>
  <c r="M91" i="12" s="1"/>
  <c r="O92" i="12"/>
  <c r="Q92" i="12"/>
  <c r="V92" i="12"/>
  <c r="V91" i="12" s="1"/>
  <c r="G95" i="12"/>
  <c r="I95" i="12"/>
  <c r="K95" i="12"/>
  <c r="M95" i="12"/>
  <c r="O95" i="12"/>
  <c r="Q95" i="12"/>
  <c r="V95" i="12"/>
  <c r="G98" i="12"/>
  <c r="O98" i="12"/>
  <c r="G99" i="12"/>
  <c r="M99" i="12" s="1"/>
  <c r="M98" i="12" s="1"/>
  <c r="I99" i="12"/>
  <c r="I98" i="12" s="1"/>
  <c r="K99" i="12"/>
  <c r="K98" i="12" s="1"/>
  <c r="O99" i="12"/>
  <c r="Q99" i="12"/>
  <c r="Q98" i="12" s="1"/>
  <c r="V99" i="12"/>
  <c r="V98" i="12" s="1"/>
  <c r="G102" i="12"/>
  <c r="I102" i="12"/>
  <c r="K102" i="12"/>
  <c r="M102" i="12"/>
  <c r="O102" i="12"/>
  <c r="Q102" i="12"/>
  <c r="V102" i="12"/>
  <c r="G105" i="12"/>
  <c r="I105" i="12"/>
  <c r="K105" i="12"/>
  <c r="M105" i="12"/>
  <c r="O105" i="12"/>
  <c r="Q105" i="12"/>
  <c r="V105" i="12"/>
  <c r="G108" i="12"/>
  <c r="M108" i="12" s="1"/>
  <c r="I108" i="12"/>
  <c r="I107" i="12" s="1"/>
  <c r="K108" i="12"/>
  <c r="K107" i="12" s="1"/>
  <c r="O108" i="12"/>
  <c r="Q108" i="12"/>
  <c r="Q107" i="12" s="1"/>
  <c r="V108" i="12"/>
  <c r="V107" i="12" s="1"/>
  <c r="G110" i="12"/>
  <c r="I110" i="12"/>
  <c r="K110" i="12"/>
  <c r="M110" i="12"/>
  <c r="O110" i="12"/>
  <c r="Q110" i="12"/>
  <c r="V110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O107" i="12" s="1"/>
  <c r="Q114" i="12"/>
  <c r="V114" i="12"/>
  <c r="G116" i="12"/>
  <c r="M116" i="12" s="1"/>
  <c r="I116" i="12"/>
  <c r="K116" i="12"/>
  <c r="O116" i="12"/>
  <c r="Q116" i="12"/>
  <c r="V116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6" i="12"/>
  <c r="I126" i="12"/>
  <c r="K126" i="12"/>
  <c r="M126" i="12"/>
  <c r="O126" i="12"/>
  <c r="Q126" i="12"/>
  <c r="V126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I133" i="12"/>
  <c r="K133" i="12"/>
  <c r="M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I145" i="12"/>
  <c r="O145" i="12"/>
  <c r="Q145" i="12"/>
  <c r="G146" i="12"/>
  <c r="M146" i="12" s="1"/>
  <c r="M145" i="12" s="1"/>
  <c r="I146" i="12"/>
  <c r="K146" i="12"/>
  <c r="K145" i="12" s="1"/>
  <c r="O146" i="12"/>
  <c r="Q146" i="12"/>
  <c r="V146" i="12"/>
  <c r="V145" i="12" s="1"/>
  <c r="K148" i="12"/>
  <c r="V148" i="12"/>
  <c r="G149" i="12"/>
  <c r="M149" i="12" s="1"/>
  <c r="I149" i="12"/>
  <c r="I148" i="12" s="1"/>
  <c r="K149" i="12"/>
  <c r="O149" i="12"/>
  <c r="O148" i="12" s="1"/>
  <c r="Q149" i="12"/>
  <c r="Q148" i="12" s="1"/>
  <c r="V149" i="12"/>
  <c r="G151" i="12"/>
  <c r="M151" i="12" s="1"/>
  <c r="I151" i="12"/>
  <c r="K151" i="12"/>
  <c r="O151" i="12"/>
  <c r="Q151" i="12"/>
  <c r="V151" i="12"/>
  <c r="I153" i="12"/>
  <c r="K153" i="12"/>
  <c r="Q153" i="12"/>
  <c r="V153" i="12"/>
  <c r="G154" i="12"/>
  <c r="G153" i="12" s="1"/>
  <c r="I154" i="12"/>
  <c r="K154" i="12"/>
  <c r="M154" i="12"/>
  <c r="M153" i="12" s="1"/>
  <c r="O154" i="12"/>
  <c r="O153" i="12" s="1"/>
  <c r="Q154" i="12"/>
  <c r="V154" i="12"/>
  <c r="G157" i="12"/>
  <c r="G158" i="12"/>
  <c r="M158" i="12" s="1"/>
  <c r="I158" i="12"/>
  <c r="I157" i="12" s="1"/>
  <c r="K158" i="12"/>
  <c r="K157" i="12" s="1"/>
  <c r="O158" i="12"/>
  <c r="Q158" i="12"/>
  <c r="Q157" i="12" s="1"/>
  <c r="V158" i="12"/>
  <c r="V157" i="12" s="1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O157" i="12" s="1"/>
  <c r="Q161" i="12"/>
  <c r="V161" i="12"/>
  <c r="G162" i="12"/>
  <c r="M162" i="12" s="1"/>
  <c r="I162" i="12"/>
  <c r="K162" i="12"/>
  <c r="O162" i="12"/>
  <c r="Q162" i="12"/>
  <c r="V162" i="12"/>
  <c r="AE164" i="12"/>
  <c r="I20" i="1"/>
  <c r="I19" i="1"/>
  <c r="I18" i="1"/>
  <c r="I17" i="1"/>
  <c r="I16" i="1"/>
  <c r="I57" i="1"/>
  <c r="J55" i="1" s="1"/>
  <c r="J49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0" i="1" l="1"/>
  <c r="J54" i="1"/>
  <c r="J53" i="1"/>
  <c r="J52" i="1"/>
  <c r="J56" i="1"/>
  <c r="J51" i="1"/>
  <c r="G28" i="1"/>
  <c r="G23" i="1"/>
  <c r="M157" i="12"/>
  <c r="M107" i="12"/>
  <c r="M8" i="12"/>
  <c r="M148" i="12"/>
  <c r="AF164" i="12"/>
  <c r="G148" i="12"/>
  <c r="G107" i="12"/>
  <c r="G8" i="12"/>
  <c r="J41" i="1"/>
  <c r="J39" i="1"/>
  <c r="J42" i="1" s="1"/>
  <c r="J40" i="1"/>
  <c r="H42" i="1"/>
  <c r="I21" i="1"/>
  <c r="J28" i="1"/>
  <c r="J26" i="1"/>
  <c r="G38" i="1"/>
  <c r="F38" i="1"/>
  <c r="H32" i="1"/>
  <c r="J23" i="1"/>
  <c r="J24" i="1"/>
  <c r="J25" i="1"/>
  <c r="J27" i="1"/>
  <c r="E24" i="1"/>
  <c r="E26" i="1"/>
  <c r="J57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<sst xmlns="http://schemas.openxmlformats.org/spreadsheetml/2006/main" count="776" uniqueCount="336">
  <si>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</si>
  <si>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</si>
  <si>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</si>
  <si>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</si>
  <si>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</si>
  <si>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</si>
  <si>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</si>
  <si>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</si>
  <si>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</si>
  <si>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</si>
  <si>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</si>
  <si>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</si>
  <si>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</si>
  <si>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</si>
  <si>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</si>
  <si>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</si>
  <si>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</si>
  <si>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</si>
  <si>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</si>
  <si>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</si>
  <si>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</si>
  <si>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</si>
  <si>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</si>
  <si>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</si>
  <si>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</si>
  <si>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</si>
  <si>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</si>
  <si>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</si>
  <si>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</si>
  <si>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</si>
  <si>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</si>
  <si>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</si>
  <si>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</si>
  <si>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</si>
  <si>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</si>
  <si>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</si>
  <si>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</si>
  <si>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</si>
  <si>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</si>
  <si>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</si>
  <si>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</si>
  <si>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</si>
  <si>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</si>
  <si>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</si>
  <si>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Uliční vpusti</t>
  </si>
  <si>
    <t>SO301</t>
  </si>
  <si>
    <t>Objekt:</t>
  </si>
  <si>
    <t>Rozpočet:</t>
  </si>
  <si>
    <t>sdfsdf</t>
  </si>
  <si>
    <t>15/196/001</t>
  </si>
  <si>
    <t>Nové Město n.M.,ulice Tyršova-rek.komunikace a uličních vpustí</t>
  </si>
  <si>
    <t>MĚSTO NOVÉ MĚSTO NA MORAVĚ</t>
  </si>
  <si>
    <t>Vratislavovo náměstí 103</t>
  </si>
  <si>
    <t>Nové Město na Moravě-Nové Město na Moravě</t>
  </si>
  <si>
    <t>59231</t>
  </si>
  <si>
    <t>00294900</t>
  </si>
  <si>
    <t>CZ00294900</t>
  </si>
  <si>
    <t>Ing. František Laštovička, UNI PROJEKT</t>
  </si>
  <si>
    <t>Studentská 1133/3</t>
  </si>
  <si>
    <t>Žďár nad Sázavou-Žďár nad Sázavou 4</t>
  </si>
  <si>
    <t>59101</t>
  </si>
  <si>
    <t>10117831</t>
  </si>
  <si>
    <t>CZ6003161494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</si>
  <si>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</si>
  <si>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</si>
  <si>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</si>
  <si>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</si>
  <si>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</si>
  <si>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</si>
  <si>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</si>
  <si>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</si>
  <si>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</si>
  <si>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</si>
  <si>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</si>
  <si>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</si>
  <si>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</si>
  <si>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</si>
  <si>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</si>
  <si>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</si>
  <si>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</si>
  <si>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</si>
  <si>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</si>
  <si>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</si>
  <si>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</si>
  <si>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</si>
  <si>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</si>
  <si>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</si>
  <si>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</si>
  <si>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</si>
  <si>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</si>
  <si>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</si>
  <si>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</si>
  <si>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</si>
  <si>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</si>
  <si>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</si>
  <si>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</si>
  <si>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</si>
  <si>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</si>
  <si>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</si>
  <si>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</si>
  <si>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</si>
  <si>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</si>
  <si>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</si>
  <si>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</si>
  <si>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</si>
  <si>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</si>
  <si>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</si>
  <si>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</si>
  <si>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</si>
  <si>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</si>
  <si>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</si>
  <si>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</si>
  <si>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</si>
  <si>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</si>
  <si>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113106231R00</t>
  </si>
  <si>
    <t>Rozebrání dlažeb, panelů vozovek a ploch s jakoukoliv výplní spár _x000D_
 v jakékoliv ploše, ze zámkové dlažky, kladených do lože z kameniva</t>
  </si>
  <si>
    <t>m2</t>
  </si>
  <si>
    <t>822-1</t>
  </si>
  <si>
    <t>RTS 18/ II</t>
  </si>
  <si>
    <t>RTS 15/ II</t>
  </si>
  <si>
    <t>POL1_</t>
  </si>
  <si>
    <t>s přemístěním hmot na skládku na vzdálenost do 3 m nebo s naložením na dopravní prostředek</t>
  </si>
  <si>
    <t>SPI</t>
  </si>
  <si>
    <t>1*2*2</t>
  </si>
  <si>
    <t>VV</t>
  </si>
  <si>
    <t>113107630R00</t>
  </si>
  <si>
    <t>Odstranění podkladů nebo krytů z kameniva hrubého drceného, v ploše jednotlivě nad 50 m2, tloušťka vrstvy 300 mm</t>
  </si>
  <si>
    <t>POL1_1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</si>
  <si>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</si>
  <si>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</si>
  <si>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</si>
  <si>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</si>
  <si>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130901121R00</t>
  </si>
  <si>
    <t>Bourání konstrukcí v hloubených vykopávkách z betonu, prostého, pneumatickým kladivem</t>
  </si>
  <si>
    <t>m3</t>
  </si>
  <si>
    <t>800-1</t>
  </si>
  <si>
    <t>s přemístěním suti na hromady na vzdálenost do 20 m nebo s uložením na dopravní prostředek,</t>
  </si>
  <si>
    <t>131201201R00</t>
  </si>
  <si>
    <t>Hloubení zapažených jam a zářezů do 100 m3, v hornině 3, hloubení ručně a strojně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</si>
  <si>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prostředek,</t>
  </si>
  <si>
    <t>1,63*0,815*1,56</t>
  </si>
  <si>
    <t>0,43*0,815*1,56</t>
  </si>
  <si>
    <t>131301201R00</t>
  </si>
  <si>
    <t>Hloubení zapažených jam a zářezů do 100 m3, v hornině 4, hloubení ručně a strojně</t>
  </si>
  <si>
    <t>1,63*0,815*3,72</t>
  </si>
  <si>
    <t>0,43*0,815*3,72</t>
  </si>
  <si>
    <t>1,63*1,63*0,97*3</t>
  </si>
  <si>
    <t>hornina 3 : -2,61908</t>
  </si>
  <si>
    <t>hornina 5 : -5,49978</t>
  </si>
  <si>
    <t>131401201R00</t>
  </si>
  <si>
    <t>Hloubení zapažených jam a zářezů do 100 m3, v hornině 5, hloubení ručně a strojně</t>
  </si>
  <si>
    <t>1,63*1,63*2,07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</si>
  <si>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</si>
  <si>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</si>
  <si>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</si>
  <si>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1,2*(1,0-0,48)*7,1</t>
  </si>
  <si>
    <t>132301210R00</t>
  </si>
  <si>
    <t xml:space="preserve">Hloubení rýh šířky přes 60 do 200 cm do 50 m3, v hornině 4, hloubení strojně </t>
  </si>
  <si>
    <t>1,2*(1,44+1,14)/2*1,3</t>
  </si>
  <si>
    <t>1,2*(1,35+1,14)/2*1,3</t>
  </si>
  <si>
    <t>1,2*(1,70+1,44)/2*4,5</t>
  </si>
  <si>
    <t>hornina 3 : -4,43040</t>
  </si>
  <si>
    <t>138401201R00</t>
  </si>
  <si>
    <t>Dolamování hloubených vykopávek rýh ve vrstvě tloušťky do 500 mm_x000D_
 v hornině 5</t>
  </si>
  <si>
    <t>zapažených i nezapažených v hor. 5 - 7 s případným nutným přemístěním výkopku ve výkopišti, bez naložení.</t>
  </si>
  <si>
    <t>5,49978*0,1</t>
  </si>
  <si>
    <t>151101101R00</t>
  </si>
  <si>
    <t>Zřízení pažení a rozepření stěn rýh příložné  pro jakoukoliv mezerovitost, hloubky do 2 m</t>
  </si>
  <si>
    <t>pro podzemní vedení pro všechny šířky rýhy,</t>
  </si>
  <si>
    <t>(1,92+1,62)/2*1,3</t>
  </si>
  <si>
    <t>(1,83+1,62)/2*1,3</t>
  </si>
  <si>
    <t>4,54350</t>
  </si>
  <si>
    <t>151101102R00</t>
  </si>
  <si>
    <t>Zřízení pažení a rozepření stěn rýh příložné  pro jakoukoliv mezerovitost, hloubky do 4 m</t>
  </si>
  <si>
    <t>(2,18+1,92)/2*4,5*2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</si>
  <si>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</si>
  <si>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</si>
  <si>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</si>
  <si>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151101112R00</t>
  </si>
  <si>
    <t>Odstranění pažení a rozepření rýh příložné , hloubky do 4 m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</si>
  <si>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</si>
  <si>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</si>
  <si>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</si>
  <si>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2,61908+5,85823</t>
  </si>
  <si>
    <t>4,43040+8,00220</t>
  </si>
  <si>
    <t>161101151R00</t>
  </si>
  <si>
    <t>Svislé přemístění výkopku z horniny 5 až 7, při hloubce výkopu přes 1 do 2,5 m</t>
  </si>
  <si>
    <t>5,49978</t>
  </si>
  <si>
    <t>0,51</t>
  </si>
  <si>
    <t>162601102R00</t>
  </si>
  <si>
    <t>Vodorovné přemístění výkopku z horniny 1 až 4, na vzdálenost přes 4 000  do 5 000 m</t>
  </si>
  <si>
    <t>po suchu, bez ohledu na druh dopravního prostředku, bez naložení výkopku, avšak se složením bez rozhrnutí,</t>
  </si>
  <si>
    <t>1,2*0,642*7,1</t>
  </si>
  <si>
    <t>0,312*8,07</t>
  </si>
  <si>
    <t>162601152R00</t>
  </si>
  <si>
    <t>Vodorovné přemístění výkopku z horniny 5 až 7, na vzdálenost přes 4 000  do 5 000 m</t>
  </si>
  <si>
    <t>171201101R00</t>
  </si>
  <si>
    <t>Uložení sypaniny na skládku nebo do násypů nezhut. do násypů nezhutněných</t>
  </si>
  <si>
    <t>nebo na skládku s rozprostřením sypaniny ve vrstvách a s hrubým urovnáním,</t>
  </si>
  <si>
    <t>Uložení sypaniny do násypů nebo na skládku s rozprostřením sypaniny ve vrstvách a s hrubým urovnáním.</t>
  </si>
  <si>
    <t>POP</t>
  </si>
  <si>
    <t>2,48790+6,00978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</si>
  <si>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</si>
  <si>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</si>
  <si>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</si>
  <si>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</si>
  <si>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2,61908+5,85823+5,49978</t>
  </si>
  <si>
    <t>-8,49768</t>
  </si>
  <si>
    <t>175101101R00</t>
  </si>
  <si>
    <t>Obsyp potrubí bez prohození sypaniny</t>
  </si>
  <si>
    <t>sypaninou z vhodných hornin tř. 1 - 4 nebo materiálem připraveným podél výkopu ve vzdálenosti do 3 m od jeho kraje, pro jakoukoliv hloubku výkopu a jakoukoliv míru zhutnění,</t>
  </si>
  <si>
    <t>((1,2*0,477)-0,0460)*7,1</t>
  </si>
  <si>
    <t>199000002R00</t>
  </si>
  <si>
    <t>Poplatky za skládku horniny 1- 4</t>
  </si>
  <si>
    <t>199000003R00</t>
  </si>
  <si>
    <t>Poplatky za skládku horniny 5 - 7</t>
  </si>
  <si>
    <t>6,00978-0,51</t>
  </si>
  <si>
    <t>58337332R</t>
  </si>
  <si>
    <t>štěrkopísek frakce 0,0 až 22,0 mm; třída C</t>
  </si>
  <si>
    <t>t</t>
  </si>
  <si>
    <t>SPCM</t>
  </si>
  <si>
    <t>POL3_1</t>
  </si>
  <si>
    <t>3,73744*1,01*1,7</t>
  </si>
  <si>
    <t>451573111R00</t>
  </si>
  <si>
    <t>Lože pod potrubí, stoky a drobné objekty z písku a štěrkopísku  do 65 mm</t>
  </si>
  <si>
    <t>827-1</t>
  </si>
  <si>
    <t>v otevřeném výkopu,</t>
  </si>
  <si>
    <t>2,09*0,1*3</t>
  </si>
  <si>
    <t>452312131R00</t>
  </si>
  <si>
    <t>Podkladní a zajišťovací konstrukce z betonu sedlové lože, z betonu prostého  C 12/15</t>
  </si>
  <si>
    <t>z cementu portlandského nebo struskoportlandského, v otevřeném výkopu,</t>
  </si>
  <si>
    <t>1,2*0,165*7,1</t>
  </si>
  <si>
    <t>566901111R00</t>
  </si>
  <si>
    <t>Vyspravení podkladu po překopech kamenivem těženým nebo štěrkopískem</t>
  </si>
  <si>
    <t>pro inženýrské sítě, se zhutněním</t>
  </si>
  <si>
    <t>4,00*0,15</t>
  </si>
  <si>
    <t>566903111R00</t>
  </si>
  <si>
    <t>Vyspravení podkladu po překopech kamenivem hrubým drceným</t>
  </si>
  <si>
    <t>4,00*0,12*1,7</t>
  </si>
  <si>
    <t>596215041R00</t>
  </si>
  <si>
    <t>Kladení zámkové dlažby do drtě tloušťka dlažby 80 mm, tloušťka lože 50 mm</t>
  </si>
  <si>
    <t>s provedením lože z kameniva drceného, s vyplněním spár, s dvojitým hutněním a se smetením přebytečného materiálu na krajnici. S dodáním hmot pro lože a výplň spár.</t>
  </si>
  <si>
    <t>831352121R00</t>
  </si>
  <si>
    <t>Montáž potrubí z trub kameninových těsněných pryžovými kroužky montáž- bez specifikace DN 200 mm</t>
  </si>
  <si>
    <t>pro splaškovou kanalizaci v otevřeném výkopu ve sklonu do 20 %,</t>
  </si>
  <si>
    <t>837371221R00</t>
  </si>
  <si>
    <t>Montáž kameninových tvarovek těsněných pryžovými kroužky odbočných DN 300 mm</t>
  </si>
  <si>
    <t>kus</t>
  </si>
  <si>
    <t>na potrubí z trub kameninových pro splaškovou kanalizaci v otevřeném výkopu,</t>
  </si>
  <si>
    <t>837352221R00</t>
  </si>
  <si>
    <t>Montáž kameninových tvarovek těsněných pryžovými kroužky jednoosých DN 200 mm</t>
  </si>
  <si>
    <t>871353121R00</t>
  </si>
  <si>
    <t>Montáž potrubí z trub z plastů těsněných gumovým kroužkem  DN 200 mm</t>
  </si>
  <si>
    <t>v otevřeném výkopu ve sklonu do 20 %,</t>
  </si>
  <si>
    <t>877353123R00</t>
  </si>
  <si>
    <t>Montáž tvarovek na potrubí z trub z plastů těsněných gumovým kroužkem jednoosých DN 200 mm</t>
  </si>
  <si>
    <t>892571111R00</t>
  </si>
  <si>
    <t>Zkoušky těsnosti kanalizačního potrubí zkouška těsnosti kanalizačního potrubí vodou_x000D_
 do DN 200 mm</t>
  </si>
  <si>
    <t>vodou nebo vzduchem,</t>
  </si>
  <si>
    <t>899203111R00</t>
  </si>
  <si>
    <t>Osazení mříží litinových o hmotnost jednotlivě přes 100  do 150 kg</t>
  </si>
  <si>
    <t>včetně rámů a košů na bahno,</t>
  </si>
  <si>
    <t>895941111R01</t>
  </si>
  <si>
    <t>Zřízení vpusti uliční z dílců</t>
  </si>
  <si>
    <t>Vlastní</t>
  </si>
  <si>
    <t>899203211T01</t>
  </si>
  <si>
    <t>Dmtž mříž litina+rám -150kg</t>
  </si>
  <si>
    <t>V</t>
  </si>
  <si>
    <t>28611155.AR</t>
  </si>
  <si>
    <t>trubka plastová kanalizační PVC; hladká, s hrdlem; Sn 4 kN/m2; D = 200,0 mm; s = 4,90 mm; l = 500,0 mm</t>
  </si>
  <si>
    <t>POL3_</t>
  </si>
  <si>
    <t>3*1,093</t>
  </si>
  <si>
    <t>28651853.AR</t>
  </si>
  <si>
    <t>přechod kameninové hrdlo-plast DN 200,0 mm; l = 70 mm</t>
  </si>
  <si>
    <t>3*1,015</t>
  </si>
  <si>
    <t>55340374R</t>
  </si>
  <si>
    <t>rám s mříží uliční vpusti; mříž litina; rám beton; rozměr 500/500/160 mm; únosnost D 400 kN</t>
  </si>
  <si>
    <t>592238740R</t>
  </si>
  <si>
    <t>horní díl vpusti dešťové; pro čtvercový poklop; DN 500 mm; síla stěny 65 mm; h = 190 mm; beton; C 40/50; XA1</t>
  </si>
  <si>
    <t>3*1,01</t>
  </si>
  <si>
    <t>592238741R</t>
  </si>
  <si>
    <t>skruž betonová uliční vpusti; kruhová; l = 290 mm; d = 500 mm</t>
  </si>
  <si>
    <t>2*1,01</t>
  </si>
  <si>
    <t>592238742R</t>
  </si>
  <si>
    <t>skruž betonová uliční vpusti; kruhová; l = 590 mm; d = 500 mm</t>
  </si>
  <si>
    <t>4*1,01</t>
  </si>
  <si>
    <t>592238748R</t>
  </si>
  <si>
    <t>skruž betonová uliční vpusti; se sifonem 200 mm PVC; kruhová; l = 645 mm; d = 500 mm</t>
  </si>
  <si>
    <t>592238750R</t>
  </si>
  <si>
    <t>dno uliční vpusti beton; DN 500,0 mm; h = 525 mm; t = 65 mm; s kalištěm; beton C 40/50</t>
  </si>
  <si>
    <t>59710633R</t>
  </si>
  <si>
    <t>trouba kameninová DN 200,0 mm; l = 1000,0 mm; třída 160; spoj F; FN 32 kN/m</t>
  </si>
  <si>
    <t>7,1*1,015</t>
  </si>
  <si>
    <t>59710947.A2R</t>
  </si>
  <si>
    <t>oblouk kameninový 45,0 °; DN 200,0 mm; spoj F; třída 160; FN 32 kN/m</t>
  </si>
  <si>
    <t>5*1,015</t>
  </si>
  <si>
    <t>59711553R</t>
  </si>
  <si>
    <t>odbočka kameninová hrdlová šikmá; 45,0 °; DN 300,0 mm; DN2 200 mm; spoj C/F; třída 160; / 160; FN 48 kN/m; FN2 32 kN/m</t>
  </si>
  <si>
    <t>1*1,015</t>
  </si>
  <si>
    <t>917862111R00</t>
  </si>
  <si>
    <t>Osazení silničního nebo chodníkového obrubníku stojatého, s boční opěrou z betonu prostého, do lože z betonu prostého C 12/15</t>
  </si>
  <si>
    <t>se zatřením lože, s vyplněním a zatřením spár cementovou maltou. S dodáním hmot pro lože tl. 80-100 mm.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</si>
  <si>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</si>
  <si>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</si>
  <si>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</si>
  <si>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</si>
  <si>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</si>
  <si>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>998275101R00</t>
  </si>
  <si>
    <t>Přesun hmot pro kanalizace z trub kameninových v otevřeném výkopu</t>
  </si>
  <si>
    <t>POL7_</t>
  </si>
  <si>
    <t>trubní ražené nebo hloubené (827 2.5), včetně drobných objektů</t>
  </si>
  <si>
    <t>na vzdálenost 15 m od hrany výkopu nebo od okraje šachty</t>
  </si>
  <si>
    <t>979990114T00</t>
  </si>
  <si>
    <t>Poplatek za skládku - štěrky</t>
  </si>
  <si>
    <t xml:space="preserve">t     </t>
  </si>
  <si>
    <t>979990103R00</t>
  </si>
  <si>
    <t>Poplatek za skládku beton do 30x30 cm</t>
  </si>
  <si>
    <t>801-3</t>
  </si>
  <si>
    <t>979082213R00</t>
  </si>
  <si>
    <t>Vodorovná doprava suti po suchu bez naložení, ale se složením a hrubým urovnáním na vzdálenost do 1 km</t>
  </si>
  <si>
    <t>POL8_</t>
  </si>
  <si>
    <t>979082219R00</t>
  </si>
  <si>
    <t>Vodorovná doprava suti po suchu příplatek k ceně za každý další i započatý 1 km přes 1 km</t>
  </si>
  <si>
    <t>979093111R00</t>
  </si>
  <si>
    <t>Uložení suti na skládku bez zhutnění</t>
  </si>
  <si>
    <t>SUM</t>
  </si>
  <si>
    <t>JKSO:</t>
  </si>
  <si>
    <t>827.21.A2</t>
  </si>
  <si>
    <t>Profil potrubí DN do 200 mm</t>
  </si>
  <si>
    <t>JKSO</t>
  </si>
  <si>
    <t>7,1 m</t>
  </si>
  <si>
    <t>potrubí z trub kameninových</t>
  </si>
  <si>
    <t>JKSOChar</t>
  </si>
  <si>
    <t>rekonstrukce a modernizace objektu prostá</t>
  </si>
  <si>
    <t>JKSOAkce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</si>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</sst>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6" t="s">
        <v>41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3" t="s">
        <v>22</v>
      </c>
      <c r="C2" s="104"/>
      <c r="D2" s="105" t="s">
        <v>49</v>
      </c>
      <c r="E2" s="106" t="s">
        <v>50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46</v>
      </c>
      <c r="C3" s="104"/>
      <c r="D3" s="110" t="s">
        <v>45</v>
      </c>
      <c r="E3" s="111" t="s">
        <v>44</v>
      </c>
      <c r="F3" s="112"/>
      <c r="G3" s="112"/>
      <c r="H3" s="112"/>
      <c r="I3" s="112"/>
      <c r="J3" s="113"/>
    </row>
    <row r="4" spans="1:15" ht="23.25" customHeight="1" x14ac:dyDescent="0.2">
      <c r="A4" s="100">
        <v>460</v>
      </c>
      <c r="B4" s="114" t="s">
        <v>47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1" t="s">
        <v>42</v>
      </c>
      <c r="C5" s="4"/>
      <c r="D5" s="120" t="s">
        <v>51</v>
      </c>
      <c r="E5" s="24"/>
      <c r="F5" s="24"/>
      <c r="G5" s="24"/>
      <c r="H5" s="26" t="s">
        <v>40</v>
      </c>
      <c r="I5" s="120" t="s">
        <v>55</v>
      </c>
      <c r="J5" s="10"/>
    </row>
    <row r="6" spans="1:15" ht="15.75" customHeight="1" x14ac:dyDescent="0.2">
      <c r="A6" s="3"/>
      <c r="B6" s="36"/>
      <c r="C6" s="24"/>
      <c r="D6" s="120" t="s">
        <v>52</v>
      </c>
      <c r="E6" s="24"/>
      <c r="F6" s="24"/>
      <c r="G6" s="24"/>
      <c r="H6" s="26" t="s">
        <v>34</v>
      </c>
      <c r="I6" s="120" t="s">
        <v>56</v>
      </c>
      <c r="J6" s="10"/>
    </row>
    <row r="7" spans="1:15" ht="15.75" customHeight="1" x14ac:dyDescent="0.2">
      <c r="A7" s="3"/>
      <c r="B7" s="37"/>
      <c r="C7" s="25"/>
      <c r="D7" s="101" t="s">
        <v>54</v>
      </c>
      <c r="E7" s="121" t="s">
        <v>53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102" t="s">
        <v>57</v>
      </c>
      <c r="E8" s="4"/>
      <c r="F8" s="4"/>
      <c r="G8" s="40"/>
      <c r="H8" s="26" t="s">
        <v>40</v>
      </c>
      <c r="I8" s="120" t="s">
        <v>61</v>
      </c>
      <c r="J8" s="10"/>
    </row>
    <row r="9" spans="1:15" ht="15.75" hidden="1" customHeight="1" x14ac:dyDescent="0.2">
      <c r="A9" s="3"/>
      <c r="B9" s="3"/>
      <c r="C9" s="4"/>
      <c r="D9" s="102" t="s">
        <v>58</v>
      </c>
      <c r="E9" s="4"/>
      <c r="F9" s="4"/>
      <c r="G9" s="40"/>
      <c r="H9" s="26" t="s">
        <v>34</v>
      </c>
      <c r="I9" s="120" t="s">
        <v>62</v>
      </c>
      <c r="J9" s="10"/>
    </row>
    <row r="10" spans="1:15" ht="15.75" hidden="1" customHeight="1" x14ac:dyDescent="0.2">
      <c r="A10" s="3"/>
      <c r="B10" s="46"/>
      <c r="C10" s="25"/>
      <c r="D10" s="123" t="s">
        <v>60</v>
      </c>
      <c r="E10" s="122" t="s">
        <v>59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 x14ac:dyDescent="0.2">
      <c r="A12" s="3"/>
      <c r="B12" s="36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 x14ac:dyDescent="0.2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hidden="1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92"/>
      <c r="F15" s="92"/>
      <c r="G15" s="93"/>
      <c r="H15" s="93"/>
      <c r="I15" s="93" t="s">
        <v>29</v>
      </c>
      <c r="J15" s="94"/>
    </row>
    <row r="16" spans="1:15" ht="23.25" customHeight="1" x14ac:dyDescent="0.2">
      <c r="A16" s="192" t="s">
        <v>24</v>
      </c>
      <c r="B16" s="51" t="s">
        <v>24</v>
      </c>
      <c r="C16" s="52"/>
      <c r="D16" s="53"/>
      <c r="E16" s="79"/>
      <c r="F16" s="80"/>
      <c r="G16" s="79"/>
      <c r="H16" s="80"/>
      <c r="I16" s="79">
        <f>SUMIF(F49:F56,A16,I49:I56)+SUMIF(F49:F56,"PSU",I49:I56)</f>
        <v>86580.66</v>
      </c>
      <c r="J16" s="81"/>
    </row>
    <row r="17" spans="1:10" ht="23.25" customHeight="1" x14ac:dyDescent="0.2">
      <c r="A17" s="192" t="s">
        <v>25</v>
      </c>
      <c r="B17" s="51" t="s">
        <v>25</v>
      </c>
      <c r="C17" s="52"/>
      <c r="D17" s="53"/>
      <c r="E17" s="79"/>
      <c r="F17" s="80"/>
      <c r="G17" s="79"/>
      <c r="H17" s="80"/>
      <c r="I17" s="79">
        <f>SUMIF(F49:F56,A17,I49:I56)</f>
        <v>0</v>
      </c>
      <c r="J17" s="81"/>
    </row>
    <row r="18" spans="1:10" ht="23.25" customHeight="1" x14ac:dyDescent="0.2">
      <c r="A18" s="192" t="s">
        <v>26</v>
      </c>
      <c r="B18" s="51" t="s">
        <v>26</v>
      </c>
      <c r="C18" s="52"/>
      <c r="D18" s="53"/>
      <c r="E18" s="79"/>
      <c r="F18" s="80"/>
      <c r="G18" s="79"/>
      <c r="H18" s="80"/>
      <c r="I18" s="79">
        <f>SUMIF(F49:F56,A18,I49:I56)</f>
        <v>0</v>
      </c>
      <c r="J18" s="81"/>
    </row>
    <row r="19" spans="1:10" ht="23.25" customHeight="1" x14ac:dyDescent="0.2">
      <c r="A19" s="192" t="s">
        <v>85</v>
      </c>
      <c r="B19" s="51" t="s">
        <v>27</v>
      </c>
      <c r="C19" s="52"/>
      <c r="D19" s="53"/>
      <c r="E19" s="79"/>
      <c r="F19" s="80"/>
      <c r="G19" s="79"/>
      <c r="H19" s="80"/>
      <c r="I19" s="79">
        <f>SUMIF(F49:F56,A19,I49:I56)</f>
        <v>0</v>
      </c>
      <c r="J19" s="81"/>
    </row>
    <row r="20" spans="1:10" ht="23.25" customHeight="1" x14ac:dyDescent="0.2">
      <c r="A20" s="192" t="s">
        <v>86</v>
      </c>
      <c r="B20" s="51" t="s">
        <v>28</v>
      </c>
      <c r="C20" s="52"/>
      <c r="D20" s="53"/>
      <c r="E20" s="79"/>
      <c r="F20" s="80"/>
      <c r="G20" s="79"/>
      <c r="H20" s="80"/>
      <c r="I20" s="79">
        <f>SUMIF(F49:F56,A20,I49:I56)</f>
        <v>0</v>
      </c>
      <c r="J20" s="81"/>
    </row>
    <row r="21" spans="1:10" ht="23.25" customHeight="1" x14ac:dyDescent="0.2">
      <c r="A21" s="3"/>
      <c r="B21" s="68" t="s">
        <v>29</v>
      </c>
      <c r="C21" s="69"/>
      <c r="D21" s="70"/>
      <c r="E21" s="82"/>
      <c r="F21" s="95"/>
      <c r="G21" s="82"/>
      <c r="H21" s="95"/>
      <c r="I21" s="82">
        <f>SUM(I16:J20)</f>
        <v>86580.66</v>
      </c>
      <c r="J21" s="83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18181.938600000005</v>
      </c>
      <c r="B25" s="51" t="s">
        <v>14</v>
      </c>
      <c r="C25" s="52"/>
      <c r="D25" s="53"/>
      <c r="E25" s="54">
        <v>21</v>
      </c>
      <c r="F25" s="55" t="s">
        <v>0</v>
      </c>
      <c r="G25" s="77">
        <f>ZakladDPHZaklVypocet</f>
        <v>86580.660000000018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93.860000000495347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18182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104762.66000000002</v>
      </c>
      <c r="B27" s="42" t="s">
        <v>4</v>
      </c>
      <c r="C27" s="19"/>
      <c r="D27" s="22"/>
      <c r="E27" s="19"/>
      <c r="F27" s="20"/>
      <c r="G27" s="91">
        <f>CenaCelkem-(ZakladDPHSni+DPHSni+ZakladDPHZakl+DPHZakl)</f>
        <v>0.33999999998195563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86580.660000000018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3">
        <f>(A27-INT(A27))*100</f>
        <v>66.000000001804437</v>
      </c>
      <c r="B29" s="165" t="s">
        <v>35</v>
      </c>
      <c r="C29" s="172"/>
      <c r="D29" s="172"/>
      <c r="E29" s="172"/>
      <c r="F29" s="172"/>
      <c r="G29" s="169">
        <f>IF(A29&gt;50, ROUNDUP(A27, 0), ROUNDDOWN(A27, 0))</f>
        <v>104763</v>
      </c>
      <c r="H29" s="169"/>
      <c r="I29" s="169"/>
      <c r="J29" s="173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43418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 t="s">
        <v>48</v>
      </c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63</v>
      </c>
      <c r="C39" s="145"/>
      <c r="D39" s="146"/>
      <c r="E39" s="146"/>
      <c r="F39" s="147">
        <f>'SO301 001 Pol'!AE164</f>
        <v>0</v>
      </c>
      <c r="G39" s="148">
        <f>'SO301 001 Pol'!AF164</f>
        <v>86580.660000000018</v>
      </c>
      <c r="H39" s="149">
        <f>(F39*SazbaDPH1/100)+(G39*SazbaDPH2/100)</f>
        <v>18181.938600000005</v>
      </c>
      <c r="I39" s="149">
        <f>F39+G39+H39</f>
        <v>104762.59860000003</v>
      </c>
      <c r="J39" s="150">
        <f>IF(CenaCelkemVypocet=0,"",I39/CenaCelkemVypocet*100)</f>
        <v>100</v>
      </c>
    </row>
    <row r="40" spans="1:10" ht="25.5" hidden="1" customHeight="1" x14ac:dyDescent="0.2">
      <c r="A40" s="134">
        <v>2</v>
      </c>
      <c r="B40" s="151" t="s">
        <v>45</v>
      </c>
      <c r="C40" s="152" t="s">
        <v>44</v>
      </c>
      <c r="D40" s="153"/>
      <c r="E40" s="153"/>
      <c r="F40" s="154">
        <f>'SO301 001 Pol'!AE164</f>
        <v>0</v>
      </c>
      <c r="G40" s="155">
        <f>'SO301 001 Pol'!AF164</f>
        <v>86580.660000000018</v>
      </c>
      <c r="H40" s="155">
        <f>(F40*SazbaDPH1/100)+(G40*SazbaDPH2/100)</f>
        <v>18181.938600000005</v>
      </c>
      <c r="I40" s="155">
        <f>F40+G40+H40</f>
        <v>104762.59860000003</v>
      </c>
      <c r="J40" s="156">
        <f>IF(CenaCelkemVypocet=0,"",I40/CenaCelkemVypocet*100)</f>
        <v>100</v>
      </c>
    </row>
    <row r="41" spans="1:10" ht="25.5" hidden="1" customHeight="1" x14ac:dyDescent="0.2">
      <c r="A41" s="134">
        <v>3</v>
      </c>
      <c r="B41" s="157" t="s">
        <v>43</v>
      </c>
      <c r="C41" s="145" t="s">
        <v>44</v>
      </c>
      <c r="D41" s="146"/>
      <c r="E41" s="146"/>
      <c r="F41" s="158">
        <f>'SO301 001 Pol'!AE164</f>
        <v>0</v>
      </c>
      <c r="G41" s="149">
        <f>'SO301 001 Pol'!AF164</f>
        <v>86580.660000000018</v>
      </c>
      <c r="H41" s="149">
        <f>(F41*SazbaDPH1/100)+(G41*SazbaDPH2/100)</f>
        <v>18181.938600000005</v>
      </c>
      <c r="I41" s="149">
        <f>F41+G41+H41</f>
        <v>104762.59860000003</v>
      </c>
      <c r="J41" s="150">
        <f>IF(CenaCelkemVypocet=0,"",I41/CenaCelkemVypocet*100)</f>
        <v>100</v>
      </c>
    </row>
    <row r="42" spans="1:10" ht="25.5" hidden="1" customHeight="1" x14ac:dyDescent="0.2">
      <c r="A42" s="134"/>
      <c r="B42" s="159" t="s">
        <v>64</v>
      </c>
      <c r="C42" s="160"/>
      <c r="D42" s="160"/>
      <c r="E42" s="161"/>
      <c r="F42" s="162">
        <f>SUMIF(A39:A41,"=1",F39:F41)</f>
        <v>0</v>
      </c>
      <c r="G42" s="163">
        <f>SUMIF(A39:A41,"=1",G39:G41)</f>
        <v>86580.660000000018</v>
      </c>
      <c r="H42" s="163">
        <f>SUMIF(A39:A41,"=1",H39:H41)</f>
        <v>18181.938600000005</v>
      </c>
      <c r="I42" s="163">
        <f>SUMIF(A39:A41,"=1",I39:I41)</f>
        <v>104762.59860000003</v>
      </c>
      <c r="J42" s="164">
        <f>SUMIF(A39:A41,"=1",J39:J41)</f>
        <v>100</v>
      </c>
    </row>
    <row r="46" spans="1:10" ht="15.75" x14ac:dyDescent="0.25">
      <c r="B46" s="174" t="s">
        <v>66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67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68</v>
      </c>
      <c r="C49" s="182" t="s">
        <v>69</v>
      </c>
      <c r="D49" s="183"/>
      <c r="E49" s="183"/>
      <c r="F49" s="190" t="s">
        <v>24</v>
      </c>
      <c r="G49" s="184"/>
      <c r="H49" s="184"/>
      <c r="I49" s="184">
        <f>'SO301 001 Pol'!G8</f>
        <v>38764.270000000004</v>
      </c>
      <c r="J49" s="188">
        <f>IF(I57=0,"",I49/I57*100)</f>
        <v>44.772435322160867</v>
      </c>
    </row>
    <row r="50" spans="1:10" ht="25.5" customHeight="1" x14ac:dyDescent="0.2">
      <c r="A50" s="176"/>
      <c r="B50" s="181" t="s">
        <v>70</v>
      </c>
      <c r="C50" s="182" t="s">
        <v>71</v>
      </c>
      <c r="D50" s="183"/>
      <c r="E50" s="183"/>
      <c r="F50" s="190" t="s">
        <v>24</v>
      </c>
      <c r="G50" s="184"/>
      <c r="H50" s="184"/>
      <c r="I50" s="184">
        <f>'SO301 001 Pol'!G91</f>
        <v>3848.63</v>
      </c>
      <c r="J50" s="188">
        <f>IF(I57=0,"",I50/I57*100)</f>
        <v>4.4451382098496364</v>
      </c>
    </row>
    <row r="51" spans="1:10" ht="25.5" customHeight="1" x14ac:dyDescent="0.2">
      <c r="A51" s="176"/>
      <c r="B51" s="181" t="s">
        <v>72</v>
      </c>
      <c r="C51" s="182" t="s">
        <v>73</v>
      </c>
      <c r="D51" s="183"/>
      <c r="E51" s="183"/>
      <c r="F51" s="190" t="s">
        <v>24</v>
      </c>
      <c r="G51" s="184"/>
      <c r="H51" s="184"/>
      <c r="I51" s="184">
        <f>'SO301 001 Pol'!G98</f>
        <v>1559.19</v>
      </c>
      <c r="J51" s="188">
        <f>IF(I57=0,"",I51/I57*100)</f>
        <v>1.8008525229537404</v>
      </c>
    </row>
    <row r="52" spans="1:10" ht="25.5" customHeight="1" x14ac:dyDescent="0.2">
      <c r="A52" s="176"/>
      <c r="B52" s="181" t="s">
        <v>74</v>
      </c>
      <c r="C52" s="182" t="s">
        <v>75</v>
      </c>
      <c r="D52" s="183"/>
      <c r="E52" s="183"/>
      <c r="F52" s="190" t="s">
        <v>24</v>
      </c>
      <c r="G52" s="184"/>
      <c r="H52" s="184"/>
      <c r="I52" s="184">
        <f>'SO301 001 Pol'!G107</f>
        <v>38345.920000000006</v>
      </c>
      <c r="J52" s="188">
        <f>IF(I57=0,"",I52/I57*100)</f>
        <v>44.289244272335189</v>
      </c>
    </row>
    <row r="53" spans="1:10" ht="25.5" customHeight="1" x14ac:dyDescent="0.2">
      <c r="A53" s="176"/>
      <c r="B53" s="181" t="s">
        <v>76</v>
      </c>
      <c r="C53" s="182" t="s">
        <v>77</v>
      </c>
      <c r="D53" s="183"/>
      <c r="E53" s="183"/>
      <c r="F53" s="190" t="s">
        <v>24</v>
      </c>
      <c r="G53" s="184"/>
      <c r="H53" s="184"/>
      <c r="I53" s="184">
        <f>'SO301 001 Pol'!G145</f>
        <v>794</v>
      </c>
      <c r="J53" s="188">
        <f>IF(I57=0,"",I53/I57*100)</f>
        <v>0.91706392628561617</v>
      </c>
    </row>
    <row r="54" spans="1:10" ht="25.5" customHeight="1" x14ac:dyDescent="0.2">
      <c r="A54" s="176"/>
      <c r="B54" s="181" t="s">
        <v>78</v>
      </c>
      <c r="C54" s="182" t="s">
        <v>79</v>
      </c>
      <c r="D54" s="183"/>
      <c r="E54" s="183"/>
      <c r="F54" s="190" t="s">
        <v>24</v>
      </c>
      <c r="G54" s="184"/>
      <c r="H54" s="184"/>
      <c r="I54" s="184">
        <f>'SO301 001 Pol'!G148</f>
        <v>208.39999999999998</v>
      </c>
      <c r="J54" s="188">
        <f>IF(I57=0,"",I54/I57*100)</f>
        <v>0.24070040584121211</v>
      </c>
    </row>
    <row r="55" spans="1:10" ht="25.5" customHeight="1" x14ac:dyDescent="0.2">
      <c r="A55" s="176"/>
      <c r="B55" s="181" t="s">
        <v>80</v>
      </c>
      <c r="C55" s="182" t="s">
        <v>81</v>
      </c>
      <c r="D55" s="183"/>
      <c r="E55" s="183"/>
      <c r="F55" s="190" t="s">
        <v>24</v>
      </c>
      <c r="G55" s="184"/>
      <c r="H55" s="184"/>
      <c r="I55" s="184">
        <f>'SO301 001 Pol'!G153</f>
        <v>1616.5</v>
      </c>
      <c r="J55" s="188">
        <f>IF(I57=0,"",I55/I57*100)</f>
        <v>1.8670451345600736</v>
      </c>
    </row>
    <row r="56" spans="1:10" ht="25.5" customHeight="1" x14ac:dyDescent="0.2">
      <c r="A56" s="176"/>
      <c r="B56" s="181" t="s">
        <v>82</v>
      </c>
      <c r="C56" s="182" t="s">
        <v>83</v>
      </c>
      <c r="D56" s="183"/>
      <c r="E56" s="183"/>
      <c r="F56" s="190" t="s">
        <v>84</v>
      </c>
      <c r="G56" s="184"/>
      <c r="H56" s="184"/>
      <c r="I56" s="184">
        <f>'SO301 001 Pol'!G157</f>
        <v>1443.75</v>
      </c>
      <c r="J56" s="188">
        <f>IF(I57=0,"",I56/I57*100)</f>
        <v>1.6675202060136756</v>
      </c>
    </row>
    <row r="57" spans="1:10" ht="25.5" customHeight="1" x14ac:dyDescent="0.2">
      <c r="A57" s="177"/>
      <c r="B57" s="185" t="s">
        <v>1</v>
      </c>
      <c r="C57" s="185"/>
      <c r="D57" s="186"/>
      <c r="E57" s="186"/>
      <c r="F57" s="191"/>
      <c r="G57" s="187"/>
      <c r="H57" s="187"/>
      <c r="I57" s="187">
        <f>SUM(I49:I56)</f>
        <v>86580.66</v>
      </c>
      <c r="J57" s="189">
        <f>SUM(J49:J56)</f>
        <v>100.00000000000001</v>
      </c>
    </row>
    <row r="58" spans="1:10" x14ac:dyDescent="0.2">
      <c r="F58" s="132"/>
      <c r="G58" s="131"/>
      <c r="H58" s="132"/>
      <c r="I58" s="131"/>
      <c r="J58" s="133"/>
    </row>
    <row r="59" spans="1:10" x14ac:dyDescent="0.2">
      <c r="F59" s="132"/>
      <c r="G59" s="131"/>
      <c r="H59" s="132"/>
      <c r="I59" s="131"/>
      <c r="J59" s="133"/>
    </row>
    <row r="60" spans="1:10" x14ac:dyDescent="0.2">
      <c r="F60" s="132"/>
      <c r="G60" s="131"/>
      <c r="H60" s="132"/>
      <c r="I60" s="131"/>
      <c r="J60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7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8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9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password="C66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87</v>
      </c>
      <c r="B1" s="194"/>
      <c r="C1" s="194"/>
      <c r="D1" s="194"/>
      <c r="E1" s="194"/>
      <c r="F1" s="194"/>
      <c r="G1" s="194"/>
      <c r="AG1" t="s">
        <v>88</v>
      </c>
    </row>
    <row r="2" spans="1:60" ht="24.95" customHeight="1" x14ac:dyDescent="0.2">
      <c r="A2" s="195" t="s">
        <v>7</v>
      </c>
      <c r="B2" s="71" t="s">
        <v>49</v>
      </c>
      <c r="C2" s="198" t="s">
        <v>50</v>
      </c>
      <c r="D2" s="196"/>
      <c r="E2" s="196"/>
      <c r="F2" s="196"/>
      <c r="G2" s="197"/>
      <c r="AG2" t="s">
        <v>89</v>
      </c>
    </row>
    <row r="3" spans="1:60" ht="24.95" customHeight="1" x14ac:dyDescent="0.2">
      <c r="A3" s="195" t="s">
        <v>8</v>
      </c>
      <c r="B3" s="71" t="s">
        <v>45</v>
      </c>
      <c r="C3" s="198" t="s">
        <v>44</v>
      </c>
      <c r="D3" s="196"/>
      <c r="E3" s="196"/>
      <c r="F3" s="196"/>
      <c r="G3" s="197"/>
      <c r="AC3" s="130" t="s">
        <v>89</v>
      </c>
      <c r="AG3" t="s">
        <v>90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91</v>
      </c>
    </row>
    <row r="5" spans="1:60" x14ac:dyDescent="0.2">
      <c r="D5" s="193"/>
    </row>
    <row r="6" spans="1:60" ht="38.25" x14ac:dyDescent="0.2">
      <c r="A6" s="205" t="s">
        <v>92</v>
      </c>
      <c r="B6" s="207" t="s">
        <v>93</v>
      </c>
      <c r="C6" s="207" t="s">
        <v>94</v>
      </c>
      <c r="D6" s="206" t="s">
        <v>95</v>
      </c>
      <c r="E6" s="205" t="s">
        <v>96</v>
      </c>
      <c r="F6" s="204" t="s">
        <v>97</v>
      </c>
      <c r="G6" s="205" t="s">
        <v>29</v>
      </c>
      <c r="H6" s="208" t="s">
        <v>30</v>
      </c>
      <c r="I6" s="208" t="s">
        <v>98</v>
      </c>
      <c r="J6" s="208" t="s">
        <v>31</v>
      </c>
      <c r="K6" s="208" t="s">
        <v>99</v>
      </c>
      <c r="L6" s="208" t="s">
        <v>100</v>
      </c>
      <c r="M6" s="208" t="s">
        <v>101</v>
      </c>
      <c r="N6" s="208" t="s">
        <v>102</v>
      </c>
      <c r="O6" s="208" t="s">
        <v>103</v>
      </c>
      <c r="P6" s="208" t="s">
        <v>104</v>
      </c>
      <c r="Q6" s="208" t="s">
        <v>105</v>
      </c>
      <c r="R6" s="208" t="s">
        <v>106</v>
      </c>
      <c r="S6" s="208" t="s">
        <v>107</v>
      </c>
      <c r="T6" s="208" t="s">
        <v>108</v>
      </c>
      <c r="U6" s="208" t="s">
        <v>109</v>
      </c>
      <c r="V6" s="208" t="s">
        <v>110</v>
      </c>
      <c r="W6" s="208" t="s">
        <v>111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3" t="s">
        <v>112</v>
      </c>
      <c r="B8" s="224" t="s">
        <v>68</v>
      </c>
      <c r="C8" s="247" t="s">
        <v>69</v>
      </c>
      <c r="D8" s="225"/>
      <c r="E8" s="226"/>
      <c r="F8" s="227"/>
      <c r="G8" s="227">
        <f>SUMIF(AG9:AG90,"&lt;&gt;NOR",G9:G90)</f>
        <v>38764.270000000004</v>
      </c>
      <c r="H8" s="227"/>
      <c r="I8" s="227">
        <f>SUM(I9:I90)</f>
        <v>2300.2199999999998</v>
      </c>
      <c r="J8" s="227"/>
      <c r="K8" s="227">
        <f>SUM(K9:K90)</f>
        <v>36464.05000000001</v>
      </c>
      <c r="L8" s="227"/>
      <c r="M8" s="227">
        <f>SUM(M9:M90)</f>
        <v>46904.766699999993</v>
      </c>
      <c r="N8" s="227"/>
      <c r="O8" s="227">
        <f>SUM(O9:O90)</f>
        <v>6.47</v>
      </c>
      <c r="P8" s="227"/>
      <c r="Q8" s="227">
        <f>SUM(Q9:Q90)</f>
        <v>4.12</v>
      </c>
      <c r="R8" s="227"/>
      <c r="S8" s="227"/>
      <c r="T8" s="228"/>
      <c r="U8" s="222"/>
      <c r="V8" s="222">
        <f>SUM(V9:V90)</f>
        <v>113.62</v>
      </c>
      <c r="W8" s="222"/>
      <c r="AG8" t="s">
        <v>113</v>
      </c>
    </row>
    <row r="9" spans="1:60" ht="22.5" outlineLevel="1" x14ac:dyDescent="0.2">
      <c r="A9" s="229">
        <v>1</v>
      </c>
      <c r="B9" s="230" t="s">
        <v>114</v>
      </c>
      <c r="C9" s="248" t="s">
        <v>115</v>
      </c>
      <c r="D9" s="231" t="s">
        <v>116</v>
      </c>
      <c r="E9" s="232">
        <v>4</v>
      </c>
      <c r="F9" s="233">
        <v>34.200000000000003</v>
      </c>
      <c r="G9" s="234">
        <f>ROUND(E9*F9,2)</f>
        <v>136.80000000000001</v>
      </c>
      <c r="H9" s="233">
        <v>0</v>
      </c>
      <c r="I9" s="234">
        <f>ROUND(E9*H9,2)</f>
        <v>0</v>
      </c>
      <c r="J9" s="233">
        <v>34.200000000000003</v>
      </c>
      <c r="K9" s="234">
        <f>ROUND(E9*J9,2)</f>
        <v>136.80000000000001</v>
      </c>
      <c r="L9" s="234">
        <v>21</v>
      </c>
      <c r="M9" s="234">
        <f>G9*(1+L9/100)</f>
        <v>165.52800000000002</v>
      </c>
      <c r="N9" s="234">
        <v>0</v>
      </c>
      <c r="O9" s="234">
        <f>ROUND(E9*N9,2)</f>
        <v>0</v>
      </c>
      <c r="P9" s="234">
        <v>0.22500000000000001</v>
      </c>
      <c r="Q9" s="234">
        <f>ROUND(E9*P9,2)</f>
        <v>0.9</v>
      </c>
      <c r="R9" s="234" t="s">
        <v>117</v>
      </c>
      <c r="S9" s="234" t="s">
        <v>118</v>
      </c>
      <c r="T9" s="235" t="s">
        <v>119</v>
      </c>
      <c r="U9" s="219">
        <v>0.14200000000000002</v>
      </c>
      <c r="V9" s="219">
        <f>ROUND(E9*U9,2)</f>
        <v>0.56999999999999995</v>
      </c>
      <c r="W9" s="21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120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17"/>
      <c r="B10" s="218"/>
      <c r="C10" s="249" t="s">
        <v>121</v>
      </c>
      <c r="D10" s="236"/>
      <c r="E10" s="236"/>
      <c r="F10" s="236"/>
      <c r="G10" s="236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122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7"/>
      <c r="B11" s="218"/>
      <c r="C11" s="250" t="s">
        <v>123</v>
      </c>
      <c r="D11" s="220"/>
      <c r="E11" s="221">
        <v>4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124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ht="22.5" outlineLevel="1" x14ac:dyDescent="0.2">
      <c r="A12" s="237">
        <v>2</v>
      </c>
      <c r="B12" s="238" t="s">
        <v>125</v>
      </c>
      <c r="C12" s="251" t="s">
        <v>126</v>
      </c>
      <c r="D12" s="239" t="s">
        <v>116</v>
      </c>
      <c r="E12" s="240">
        <v>4</v>
      </c>
      <c r="F12" s="241">
        <v>53.900000000000006</v>
      </c>
      <c r="G12" s="242">
        <f>ROUND(E12*F12,2)</f>
        <v>215.6</v>
      </c>
      <c r="H12" s="241">
        <v>0</v>
      </c>
      <c r="I12" s="242">
        <f>ROUND(E12*H12,2)</f>
        <v>0</v>
      </c>
      <c r="J12" s="241">
        <v>53.900000000000006</v>
      </c>
      <c r="K12" s="242">
        <f>ROUND(E12*J12,2)</f>
        <v>215.6</v>
      </c>
      <c r="L12" s="242">
        <v>21</v>
      </c>
      <c r="M12" s="242">
        <f>G12*(1+L12/100)</f>
        <v>260.87599999999998</v>
      </c>
      <c r="N12" s="242">
        <v>0</v>
      </c>
      <c r="O12" s="242">
        <f>ROUND(E12*N12,2)</f>
        <v>0</v>
      </c>
      <c r="P12" s="242">
        <v>0.66</v>
      </c>
      <c r="Q12" s="242">
        <f>ROUND(E12*P12,2)</f>
        <v>2.64</v>
      </c>
      <c r="R12" s="242" t="s">
        <v>117</v>
      </c>
      <c r="S12" s="242" t="s">
        <v>118</v>
      </c>
      <c r="T12" s="243" t="s">
        <v>119</v>
      </c>
      <c r="U12" s="219">
        <v>0.11900000000000001</v>
      </c>
      <c r="V12" s="219">
        <f>ROUND(E12*U12,2)</f>
        <v>0.48</v>
      </c>
      <c r="W12" s="21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127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29">
        <v>3</v>
      </c>
      <c r="B13" s="230" t="s">
        <v>128</v>
      </c>
      <c r="C13" s="248" t="s">
        <v>129</v>
      </c>
      <c r="D13" s="231" t="s">
        <v>130</v>
      </c>
      <c r="E13" s="232">
        <v>4</v>
      </c>
      <c r="F13" s="233">
        <v>54.800000000000004</v>
      </c>
      <c r="G13" s="234">
        <f>ROUND(E13*F13,2)</f>
        <v>219.2</v>
      </c>
      <c r="H13" s="233">
        <v>0</v>
      </c>
      <c r="I13" s="234">
        <f>ROUND(E13*H13,2)</f>
        <v>0</v>
      </c>
      <c r="J13" s="233">
        <v>54.800000000000004</v>
      </c>
      <c r="K13" s="234">
        <f>ROUND(E13*J13,2)</f>
        <v>219.2</v>
      </c>
      <c r="L13" s="234">
        <v>21</v>
      </c>
      <c r="M13" s="234">
        <f>G13*(1+L13/100)</f>
        <v>265.23199999999997</v>
      </c>
      <c r="N13" s="234">
        <v>0</v>
      </c>
      <c r="O13" s="234">
        <f>ROUND(E13*N13,2)</f>
        <v>0</v>
      </c>
      <c r="P13" s="234">
        <v>0.14500000000000002</v>
      </c>
      <c r="Q13" s="234">
        <f>ROUND(E13*P13,2)</f>
        <v>0.57999999999999996</v>
      </c>
      <c r="R13" s="234" t="s">
        <v>117</v>
      </c>
      <c r="S13" s="234" t="s">
        <v>118</v>
      </c>
      <c r="T13" s="235" t="s">
        <v>119</v>
      </c>
      <c r="U13" s="219">
        <v>0.13300000000000001</v>
      </c>
      <c r="V13" s="219">
        <f>ROUND(E13*U13,2)</f>
        <v>0.53</v>
      </c>
      <c r="W13" s="21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120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7"/>
      <c r="B14" s="218"/>
      <c r="C14" s="249" t="s">
        <v>131</v>
      </c>
      <c r="D14" s="236"/>
      <c r="E14" s="236"/>
      <c r="F14" s="236"/>
      <c r="G14" s="236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122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44" t="str">
        <f>C14</f>
        <v>s vybouráním lože, s přemístěním hmot na skládku na vzdálenost do 3 m nebo naložením na dopravní prostředek</v>
      </c>
      <c r="BB14" s="209"/>
      <c r="BC14" s="209"/>
      <c r="BD14" s="209"/>
      <c r="BE14" s="209"/>
      <c r="BF14" s="209"/>
      <c r="BG14" s="209"/>
      <c r="BH14" s="209"/>
    </row>
    <row r="15" spans="1:60" ht="22.5" outlineLevel="1" x14ac:dyDescent="0.2">
      <c r="A15" s="229">
        <v>4</v>
      </c>
      <c r="B15" s="230" t="s">
        <v>132</v>
      </c>
      <c r="C15" s="248" t="s">
        <v>133</v>
      </c>
      <c r="D15" s="231" t="s">
        <v>134</v>
      </c>
      <c r="E15" s="232">
        <v>0.51</v>
      </c>
      <c r="F15" s="233">
        <v>4570</v>
      </c>
      <c r="G15" s="234">
        <f>ROUND(E15*F15,2)</f>
        <v>2330.6999999999998</v>
      </c>
      <c r="H15" s="233">
        <v>0</v>
      </c>
      <c r="I15" s="234">
        <f>ROUND(E15*H15,2)</f>
        <v>0</v>
      </c>
      <c r="J15" s="233">
        <v>4570</v>
      </c>
      <c r="K15" s="234">
        <f>ROUND(E15*J15,2)</f>
        <v>2330.6999999999998</v>
      </c>
      <c r="L15" s="234">
        <v>21</v>
      </c>
      <c r="M15" s="234">
        <f>G15*(1+L15/100)</f>
        <v>2820.1469999999995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 t="s">
        <v>135</v>
      </c>
      <c r="S15" s="234" t="s">
        <v>118</v>
      </c>
      <c r="T15" s="235" t="s">
        <v>119</v>
      </c>
      <c r="U15" s="219">
        <v>42.400000000000006</v>
      </c>
      <c r="V15" s="219">
        <f>ROUND(E15*U15,2)</f>
        <v>21.62</v>
      </c>
      <c r="W15" s="219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127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17"/>
      <c r="B16" s="218"/>
      <c r="C16" s="249" t="s">
        <v>136</v>
      </c>
      <c r="D16" s="236"/>
      <c r="E16" s="236"/>
      <c r="F16" s="236"/>
      <c r="G16" s="236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122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29">
        <v>5</v>
      </c>
      <c r="B17" s="230" t="s">
        <v>137</v>
      </c>
      <c r="C17" s="248" t="s">
        <v>138</v>
      </c>
      <c r="D17" s="231" t="s">
        <v>134</v>
      </c>
      <c r="E17" s="232">
        <v>2.6190800000000003</v>
      </c>
      <c r="F17" s="233">
        <v>615</v>
      </c>
      <c r="G17" s="234">
        <f>ROUND(E17*F17,2)</f>
        <v>1610.73</v>
      </c>
      <c r="H17" s="233">
        <v>0</v>
      </c>
      <c r="I17" s="234">
        <f>ROUND(E17*H17,2)</f>
        <v>0</v>
      </c>
      <c r="J17" s="233">
        <v>615</v>
      </c>
      <c r="K17" s="234">
        <f>ROUND(E17*J17,2)</f>
        <v>1610.73</v>
      </c>
      <c r="L17" s="234">
        <v>21</v>
      </c>
      <c r="M17" s="234">
        <f>G17*(1+L17/100)</f>
        <v>1948.9832999999999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 t="s">
        <v>135</v>
      </c>
      <c r="S17" s="234" t="s">
        <v>118</v>
      </c>
      <c r="T17" s="235" t="s">
        <v>119</v>
      </c>
      <c r="U17" s="219">
        <v>2.2490000000000001</v>
      </c>
      <c r="V17" s="219">
        <f>ROUND(E17*U17,2)</f>
        <v>5.89</v>
      </c>
      <c r="W17" s="219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120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17"/>
      <c r="B18" s="218"/>
      <c r="C18" s="249" t="s">
        <v>139</v>
      </c>
      <c r="D18" s="236"/>
      <c r="E18" s="236"/>
      <c r="F18" s="236"/>
      <c r="G18" s="236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122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44" t="str">
        <f>C18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17"/>
      <c r="B19" s="218"/>
      <c r="C19" s="250" t="s">
        <v>140</v>
      </c>
      <c r="D19" s="220"/>
      <c r="E19" s="221">
        <v>2.0723800000000003</v>
      </c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124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17"/>
      <c r="B20" s="218"/>
      <c r="C20" s="250" t="s">
        <v>141</v>
      </c>
      <c r="D20" s="220"/>
      <c r="E20" s="221">
        <v>0.54670000000000007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124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29">
        <v>6</v>
      </c>
      <c r="B21" s="230" t="s">
        <v>142</v>
      </c>
      <c r="C21" s="248" t="s">
        <v>143</v>
      </c>
      <c r="D21" s="231" t="s">
        <v>134</v>
      </c>
      <c r="E21" s="232">
        <v>5.8582300000000007</v>
      </c>
      <c r="F21" s="233">
        <v>815</v>
      </c>
      <c r="G21" s="234">
        <f>ROUND(E21*F21,2)</f>
        <v>4774.46</v>
      </c>
      <c r="H21" s="233">
        <v>0</v>
      </c>
      <c r="I21" s="234">
        <f>ROUND(E21*H21,2)</f>
        <v>0</v>
      </c>
      <c r="J21" s="233">
        <v>815</v>
      </c>
      <c r="K21" s="234">
        <f>ROUND(E21*J21,2)</f>
        <v>4774.46</v>
      </c>
      <c r="L21" s="234">
        <v>21</v>
      </c>
      <c r="M21" s="234">
        <f>G21*(1+L21/100)</f>
        <v>5777.0965999999999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 t="s">
        <v>135</v>
      </c>
      <c r="S21" s="234" t="s">
        <v>118</v>
      </c>
      <c r="T21" s="235" t="s">
        <v>119</v>
      </c>
      <c r="U21" s="219">
        <v>2.9650000000000003</v>
      </c>
      <c r="V21" s="219">
        <f>ROUND(E21*U21,2)</f>
        <v>17.37</v>
      </c>
      <c r="W21" s="219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120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ht="22.5" outlineLevel="1" x14ac:dyDescent="0.2">
      <c r="A22" s="217"/>
      <c r="B22" s="218"/>
      <c r="C22" s="249" t="s">
        <v>139</v>
      </c>
      <c r="D22" s="236"/>
      <c r="E22" s="236"/>
      <c r="F22" s="236"/>
      <c r="G22" s="236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122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44" t="str">
        <f>C22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7"/>
      <c r="B23" s="218"/>
      <c r="C23" s="250" t="s">
        <v>144</v>
      </c>
      <c r="D23" s="220"/>
      <c r="E23" s="221">
        <v>4.9418300000000004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124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7"/>
      <c r="B24" s="218"/>
      <c r="C24" s="250" t="s">
        <v>145</v>
      </c>
      <c r="D24" s="220"/>
      <c r="E24" s="221">
        <v>1.3036700000000001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124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7"/>
      <c r="B25" s="218"/>
      <c r="C25" s="250" t="s">
        <v>146</v>
      </c>
      <c r="D25" s="220"/>
      <c r="E25" s="221">
        <v>7.7315800000000001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124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17"/>
      <c r="B26" s="218"/>
      <c r="C26" s="250" t="s">
        <v>147</v>
      </c>
      <c r="D26" s="220"/>
      <c r="E26" s="221">
        <v>-2.6190799999999999</v>
      </c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124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7"/>
      <c r="B27" s="218"/>
      <c r="C27" s="250" t="s">
        <v>148</v>
      </c>
      <c r="D27" s="220"/>
      <c r="E27" s="221">
        <v>-5.4997799999999994</v>
      </c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124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29">
        <v>7</v>
      </c>
      <c r="B28" s="230" t="s">
        <v>149</v>
      </c>
      <c r="C28" s="248" t="s">
        <v>150</v>
      </c>
      <c r="D28" s="231" t="s">
        <v>134</v>
      </c>
      <c r="E28" s="232">
        <v>5.4997800000000003</v>
      </c>
      <c r="F28" s="233">
        <v>935</v>
      </c>
      <c r="G28" s="234">
        <f>ROUND(E28*F28,2)</f>
        <v>5142.29</v>
      </c>
      <c r="H28" s="233">
        <v>10.050000000000001</v>
      </c>
      <c r="I28" s="234">
        <f>ROUND(E28*H28,2)</f>
        <v>55.27</v>
      </c>
      <c r="J28" s="233">
        <v>924.95</v>
      </c>
      <c r="K28" s="234">
        <f>ROUND(E28*J28,2)</f>
        <v>5087.0200000000004</v>
      </c>
      <c r="L28" s="234">
        <v>21</v>
      </c>
      <c r="M28" s="234">
        <f>G28*(1+L28/100)</f>
        <v>6222.1709000000001</v>
      </c>
      <c r="N28" s="234">
        <v>3.5000000000000001E-3</v>
      </c>
      <c r="O28" s="234">
        <f>ROUND(E28*N28,2)</f>
        <v>0.02</v>
      </c>
      <c r="P28" s="234">
        <v>0</v>
      </c>
      <c r="Q28" s="234">
        <f>ROUND(E28*P28,2)</f>
        <v>0</v>
      </c>
      <c r="R28" s="234" t="s">
        <v>135</v>
      </c>
      <c r="S28" s="234" t="s">
        <v>118</v>
      </c>
      <c r="T28" s="235" t="s">
        <v>119</v>
      </c>
      <c r="U28" s="219">
        <v>3.2640000000000002</v>
      </c>
      <c r="V28" s="219">
        <f>ROUND(E28*U28,2)</f>
        <v>17.95</v>
      </c>
      <c r="W28" s="219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120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ht="22.5" outlineLevel="1" x14ac:dyDescent="0.2">
      <c r="A29" s="217"/>
      <c r="B29" s="218"/>
      <c r="C29" s="249" t="s">
        <v>139</v>
      </c>
      <c r="D29" s="236"/>
      <c r="E29" s="236"/>
      <c r="F29" s="236"/>
      <c r="G29" s="236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122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44" t="str">
        <f>C29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7"/>
      <c r="B30" s="218"/>
      <c r="C30" s="250" t="s">
        <v>151</v>
      </c>
      <c r="D30" s="220"/>
      <c r="E30" s="221">
        <v>5.4997800000000003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124</v>
      </c>
      <c r="AH30" s="209">
        <v>0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29">
        <v>8</v>
      </c>
      <c r="B31" s="230" t="s">
        <v>152</v>
      </c>
      <c r="C31" s="248" t="s">
        <v>153</v>
      </c>
      <c r="D31" s="231" t="s">
        <v>134</v>
      </c>
      <c r="E31" s="232">
        <v>4.4304000000000006</v>
      </c>
      <c r="F31" s="233">
        <v>429.5</v>
      </c>
      <c r="G31" s="234">
        <f>ROUND(E31*F31,2)</f>
        <v>1902.86</v>
      </c>
      <c r="H31" s="233">
        <v>0</v>
      </c>
      <c r="I31" s="234">
        <f>ROUND(E31*H31,2)</f>
        <v>0</v>
      </c>
      <c r="J31" s="233">
        <v>429.5</v>
      </c>
      <c r="K31" s="234">
        <f>ROUND(E31*J31,2)</f>
        <v>1902.86</v>
      </c>
      <c r="L31" s="234">
        <v>21</v>
      </c>
      <c r="M31" s="234">
        <f>G31*(1+L31/100)</f>
        <v>2302.4605999999999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 t="s">
        <v>135</v>
      </c>
      <c r="S31" s="234" t="s">
        <v>118</v>
      </c>
      <c r="T31" s="235" t="s">
        <v>119</v>
      </c>
      <c r="U31" s="219">
        <v>0.36500000000000005</v>
      </c>
      <c r="V31" s="219">
        <f>ROUND(E31*U31,2)</f>
        <v>1.62</v>
      </c>
      <c r="W31" s="219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127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ht="33.75" outlineLevel="1" x14ac:dyDescent="0.2">
      <c r="A32" s="217"/>
      <c r="B32" s="218"/>
      <c r="C32" s="249" t="s">
        <v>154</v>
      </c>
      <c r="D32" s="236"/>
      <c r="E32" s="236"/>
      <c r="F32" s="236"/>
      <c r="G32" s="236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122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44" t="str">
        <f>C32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7"/>
      <c r="B33" s="218"/>
      <c r="C33" s="250" t="s">
        <v>155</v>
      </c>
      <c r="D33" s="220"/>
      <c r="E33" s="221">
        <v>4.4304000000000006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124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29">
        <v>9</v>
      </c>
      <c r="B34" s="230" t="s">
        <v>156</v>
      </c>
      <c r="C34" s="248" t="s">
        <v>157</v>
      </c>
      <c r="D34" s="231" t="s">
        <v>134</v>
      </c>
      <c r="E34" s="232">
        <v>8.0022000000000002</v>
      </c>
      <c r="F34" s="233">
        <v>548</v>
      </c>
      <c r="G34" s="234">
        <f>ROUND(E34*F34,2)</f>
        <v>4385.21</v>
      </c>
      <c r="H34" s="233">
        <v>0</v>
      </c>
      <c r="I34" s="234">
        <f>ROUND(E34*H34,2)</f>
        <v>0</v>
      </c>
      <c r="J34" s="233">
        <v>548</v>
      </c>
      <c r="K34" s="234">
        <f>ROUND(E34*J34,2)</f>
        <v>4385.21</v>
      </c>
      <c r="L34" s="234">
        <v>21</v>
      </c>
      <c r="M34" s="234">
        <f>G34*(1+L34/100)</f>
        <v>5306.1040999999996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4" t="s">
        <v>135</v>
      </c>
      <c r="S34" s="234" t="s">
        <v>118</v>
      </c>
      <c r="T34" s="235" t="s">
        <v>119</v>
      </c>
      <c r="U34" s="219">
        <v>0.48500000000000004</v>
      </c>
      <c r="V34" s="219">
        <f>ROUND(E34*U34,2)</f>
        <v>3.88</v>
      </c>
      <c r="W34" s="219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127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ht="33.75" outlineLevel="1" x14ac:dyDescent="0.2">
      <c r="A35" s="217"/>
      <c r="B35" s="218"/>
      <c r="C35" s="249" t="s">
        <v>154</v>
      </c>
      <c r="D35" s="236"/>
      <c r="E35" s="236"/>
      <c r="F35" s="236"/>
      <c r="G35" s="236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122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44" t="str">
        <f>C35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7"/>
      <c r="B36" s="218"/>
      <c r="C36" s="250" t="s">
        <v>158</v>
      </c>
      <c r="D36" s="220"/>
      <c r="E36" s="221">
        <v>2.0124000000000004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124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7"/>
      <c r="B37" s="218"/>
      <c r="C37" s="250" t="s">
        <v>159</v>
      </c>
      <c r="D37" s="220"/>
      <c r="E37" s="221">
        <v>1.9422000000000001</v>
      </c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124</v>
      </c>
      <c r="AH37" s="209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7"/>
      <c r="B38" s="218"/>
      <c r="C38" s="250" t="s">
        <v>160</v>
      </c>
      <c r="D38" s="220"/>
      <c r="E38" s="221">
        <v>8.4780000000000015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124</v>
      </c>
      <c r="AH38" s="209">
        <v>0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7"/>
      <c r="B39" s="218"/>
      <c r="C39" s="250" t="s">
        <v>161</v>
      </c>
      <c r="D39" s="220"/>
      <c r="E39" s="221">
        <v>-4.4303999999999997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124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ht="22.5" outlineLevel="1" x14ac:dyDescent="0.2">
      <c r="A40" s="229">
        <v>10</v>
      </c>
      <c r="B40" s="230" t="s">
        <v>162</v>
      </c>
      <c r="C40" s="248" t="s">
        <v>163</v>
      </c>
      <c r="D40" s="231" t="s">
        <v>134</v>
      </c>
      <c r="E40" s="232">
        <v>0.54998000000000002</v>
      </c>
      <c r="F40" s="233">
        <v>2325</v>
      </c>
      <c r="G40" s="234">
        <f>ROUND(E40*F40,2)</f>
        <v>1278.7</v>
      </c>
      <c r="H40" s="233">
        <v>0</v>
      </c>
      <c r="I40" s="234">
        <f>ROUND(E40*H40,2)</f>
        <v>0</v>
      </c>
      <c r="J40" s="233">
        <v>2325</v>
      </c>
      <c r="K40" s="234">
        <f>ROUND(E40*J40,2)</f>
        <v>1278.7</v>
      </c>
      <c r="L40" s="234">
        <v>21</v>
      </c>
      <c r="M40" s="234">
        <f>G40*(1+L40/100)</f>
        <v>1547.2270000000001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4" t="s">
        <v>135</v>
      </c>
      <c r="S40" s="234" t="s">
        <v>118</v>
      </c>
      <c r="T40" s="235" t="s">
        <v>119</v>
      </c>
      <c r="U40" s="219">
        <v>7.5220000000000002</v>
      </c>
      <c r="V40" s="219">
        <f>ROUND(E40*U40,2)</f>
        <v>4.1399999999999997</v>
      </c>
      <c r="W40" s="219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127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7"/>
      <c r="B41" s="218"/>
      <c r="C41" s="249" t="s">
        <v>164</v>
      </c>
      <c r="D41" s="236"/>
      <c r="E41" s="236"/>
      <c r="F41" s="236"/>
      <c r="G41" s="236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122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44" t="str">
        <f>C41</f>
        <v>zapažených i nezapažených v hor. 5 - 7 s případným nutným přemístěním výkopku ve výkopišti, bez naložení.</v>
      </c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7"/>
      <c r="B42" s="218"/>
      <c r="C42" s="250" t="s">
        <v>165</v>
      </c>
      <c r="D42" s="220"/>
      <c r="E42" s="221">
        <v>0.54998000000000002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124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ht="22.5" outlineLevel="1" x14ac:dyDescent="0.2">
      <c r="A43" s="229">
        <v>11</v>
      </c>
      <c r="B43" s="230" t="s">
        <v>166</v>
      </c>
      <c r="C43" s="248" t="s">
        <v>167</v>
      </c>
      <c r="D43" s="231" t="s">
        <v>116</v>
      </c>
      <c r="E43" s="232">
        <v>9.0870000000000015</v>
      </c>
      <c r="F43" s="233">
        <v>90</v>
      </c>
      <c r="G43" s="234">
        <f>ROUND(E43*F43,2)</f>
        <v>817.83</v>
      </c>
      <c r="H43" s="233">
        <v>10.23</v>
      </c>
      <c r="I43" s="234">
        <f>ROUND(E43*H43,2)</f>
        <v>92.96</v>
      </c>
      <c r="J43" s="233">
        <v>79.77000000000001</v>
      </c>
      <c r="K43" s="234">
        <f>ROUND(E43*J43,2)</f>
        <v>724.87</v>
      </c>
      <c r="L43" s="234">
        <v>21</v>
      </c>
      <c r="M43" s="234">
        <f>G43*(1+L43/100)</f>
        <v>989.57429999999999</v>
      </c>
      <c r="N43" s="234">
        <v>9.9000000000000021E-4</v>
      </c>
      <c r="O43" s="234">
        <f>ROUND(E43*N43,2)</f>
        <v>0.01</v>
      </c>
      <c r="P43" s="234">
        <v>0</v>
      </c>
      <c r="Q43" s="234">
        <f>ROUND(E43*P43,2)</f>
        <v>0</v>
      </c>
      <c r="R43" s="234" t="s">
        <v>135</v>
      </c>
      <c r="S43" s="234" t="s">
        <v>118</v>
      </c>
      <c r="T43" s="235" t="s">
        <v>119</v>
      </c>
      <c r="U43" s="219">
        <v>0.23600000000000002</v>
      </c>
      <c r="V43" s="219">
        <f>ROUND(E43*U43,2)</f>
        <v>2.14</v>
      </c>
      <c r="W43" s="219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120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7"/>
      <c r="B44" s="218"/>
      <c r="C44" s="249" t="s">
        <v>168</v>
      </c>
      <c r="D44" s="236"/>
      <c r="E44" s="236"/>
      <c r="F44" s="236"/>
      <c r="G44" s="236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122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7"/>
      <c r="B45" s="218"/>
      <c r="C45" s="250" t="s">
        <v>169</v>
      </c>
      <c r="D45" s="220"/>
      <c r="E45" s="221">
        <v>2.3010000000000002</v>
      </c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124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7"/>
      <c r="B46" s="218"/>
      <c r="C46" s="250" t="s">
        <v>170</v>
      </c>
      <c r="D46" s="220"/>
      <c r="E46" s="221">
        <v>2.2425000000000002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124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7"/>
      <c r="B47" s="218"/>
      <c r="C47" s="250" t="s">
        <v>171</v>
      </c>
      <c r="D47" s="220"/>
      <c r="E47" s="221">
        <v>4.5435000000000008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124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ht="22.5" outlineLevel="1" x14ac:dyDescent="0.2">
      <c r="A48" s="229">
        <v>12</v>
      </c>
      <c r="B48" s="230" t="s">
        <v>172</v>
      </c>
      <c r="C48" s="248" t="s">
        <v>173</v>
      </c>
      <c r="D48" s="231" t="s">
        <v>116</v>
      </c>
      <c r="E48" s="232">
        <v>18.450000000000003</v>
      </c>
      <c r="F48" s="233">
        <v>163</v>
      </c>
      <c r="G48" s="234">
        <f>ROUND(E48*F48,2)</f>
        <v>3007.35</v>
      </c>
      <c r="H48" s="233">
        <v>12.99</v>
      </c>
      <c r="I48" s="234">
        <f>ROUND(E48*H48,2)</f>
        <v>239.67</v>
      </c>
      <c r="J48" s="233">
        <v>150.01000000000002</v>
      </c>
      <c r="K48" s="234">
        <f>ROUND(E48*J48,2)</f>
        <v>2767.68</v>
      </c>
      <c r="L48" s="234">
        <v>21</v>
      </c>
      <c r="M48" s="234">
        <f>G48*(1+L48/100)</f>
        <v>3638.8934999999997</v>
      </c>
      <c r="N48" s="234">
        <v>8.6000000000000009E-4</v>
      </c>
      <c r="O48" s="234">
        <f>ROUND(E48*N48,2)</f>
        <v>0.02</v>
      </c>
      <c r="P48" s="234">
        <v>0</v>
      </c>
      <c r="Q48" s="234">
        <f>ROUND(E48*P48,2)</f>
        <v>0</v>
      </c>
      <c r="R48" s="234" t="s">
        <v>135</v>
      </c>
      <c r="S48" s="234" t="s">
        <v>118</v>
      </c>
      <c r="T48" s="235" t="s">
        <v>119</v>
      </c>
      <c r="U48" s="219">
        <v>0.47900000000000004</v>
      </c>
      <c r="V48" s="219">
        <f>ROUND(E48*U48,2)</f>
        <v>8.84</v>
      </c>
      <c r="W48" s="219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127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7"/>
      <c r="B49" s="218"/>
      <c r="C49" s="249" t="s">
        <v>168</v>
      </c>
      <c r="D49" s="236"/>
      <c r="E49" s="236"/>
      <c r="F49" s="236"/>
      <c r="G49" s="236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122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17"/>
      <c r="B50" s="218"/>
      <c r="C50" s="250" t="s">
        <v>174</v>
      </c>
      <c r="D50" s="220"/>
      <c r="E50" s="221">
        <v>18.450000000000003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124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29">
        <v>13</v>
      </c>
      <c r="B51" s="230" t="s">
        <v>175</v>
      </c>
      <c r="C51" s="248" t="s">
        <v>176</v>
      </c>
      <c r="D51" s="231" t="s">
        <v>116</v>
      </c>
      <c r="E51" s="232">
        <v>9.0870000000000015</v>
      </c>
      <c r="F51" s="233">
        <v>19.5</v>
      </c>
      <c r="G51" s="234">
        <f>ROUND(E51*F51,2)</f>
        <v>177.2</v>
      </c>
      <c r="H51" s="233">
        <v>0</v>
      </c>
      <c r="I51" s="234">
        <f>ROUND(E51*H51,2)</f>
        <v>0</v>
      </c>
      <c r="J51" s="233">
        <v>19.5</v>
      </c>
      <c r="K51" s="234">
        <f>ROUND(E51*J51,2)</f>
        <v>177.2</v>
      </c>
      <c r="L51" s="234">
        <v>21</v>
      </c>
      <c r="M51" s="234">
        <f>G51*(1+L51/100)</f>
        <v>214.41199999999998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4" t="s">
        <v>135</v>
      </c>
      <c r="S51" s="234" t="s">
        <v>118</v>
      </c>
      <c r="T51" s="235" t="s">
        <v>119</v>
      </c>
      <c r="U51" s="219">
        <v>7.0000000000000007E-2</v>
      </c>
      <c r="V51" s="219">
        <f>ROUND(E51*U51,2)</f>
        <v>0.64</v>
      </c>
      <c r="W51" s="219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120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7"/>
      <c r="B52" s="218"/>
      <c r="C52" s="249" t="s">
        <v>177</v>
      </c>
      <c r="D52" s="236"/>
      <c r="E52" s="236"/>
      <c r="F52" s="236"/>
      <c r="G52" s="236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122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29">
        <v>14</v>
      </c>
      <c r="B53" s="230" t="s">
        <v>178</v>
      </c>
      <c r="C53" s="248" t="s">
        <v>179</v>
      </c>
      <c r="D53" s="231" t="s">
        <v>116</v>
      </c>
      <c r="E53" s="232">
        <v>18.450000000000003</v>
      </c>
      <c r="F53" s="233">
        <v>90.9</v>
      </c>
      <c r="G53" s="234">
        <f>ROUND(E53*F53,2)</f>
        <v>1677.11</v>
      </c>
      <c r="H53" s="233">
        <v>0</v>
      </c>
      <c r="I53" s="234">
        <f>ROUND(E53*H53,2)</f>
        <v>0</v>
      </c>
      <c r="J53" s="233">
        <v>90.9</v>
      </c>
      <c r="K53" s="234">
        <f>ROUND(E53*J53,2)</f>
        <v>1677.11</v>
      </c>
      <c r="L53" s="234">
        <v>21</v>
      </c>
      <c r="M53" s="234">
        <f>G53*(1+L53/100)</f>
        <v>2029.3030999999999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4" t="s">
        <v>135</v>
      </c>
      <c r="S53" s="234" t="s">
        <v>118</v>
      </c>
      <c r="T53" s="235" t="s">
        <v>119</v>
      </c>
      <c r="U53" s="219">
        <v>0.32700000000000001</v>
      </c>
      <c r="V53" s="219">
        <f>ROUND(E53*U53,2)</f>
        <v>6.03</v>
      </c>
      <c r="W53" s="219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127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7"/>
      <c r="B54" s="218"/>
      <c r="C54" s="249" t="s">
        <v>177</v>
      </c>
      <c r="D54" s="236"/>
      <c r="E54" s="236"/>
      <c r="F54" s="236"/>
      <c r="G54" s="236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122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29">
        <v>15</v>
      </c>
      <c r="B55" s="230" t="s">
        <v>180</v>
      </c>
      <c r="C55" s="248" t="s">
        <v>181</v>
      </c>
      <c r="D55" s="231" t="s">
        <v>134</v>
      </c>
      <c r="E55" s="232">
        <v>20.909910000000004</v>
      </c>
      <c r="F55" s="233">
        <v>77.900000000000006</v>
      </c>
      <c r="G55" s="234">
        <f>ROUND(E55*F55,2)</f>
        <v>1628.88</v>
      </c>
      <c r="H55" s="233">
        <v>0</v>
      </c>
      <c r="I55" s="234">
        <f>ROUND(E55*H55,2)</f>
        <v>0</v>
      </c>
      <c r="J55" s="233">
        <v>77.900000000000006</v>
      </c>
      <c r="K55" s="234">
        <f>ROUND(E55*J55,2)</f>
        <v>1628.88</v>
      </c>
      <c r="L55" s="234">
        <v>21</v>
      </c>
      <c r="M55" s="234">
        <f>G55*(1+L55/100)</f>
        <v>1970.9448</v>
      </c>
      <c r="N55" s="234">
        <v>0</v>
      </c>
      <c r="O55" s="234">
        <f>ROUND(E55*N55,2)</f>
        <v>0</v>
      </c>
      <c r="P55" s="234">
        <v>0</v>
      </c>
      <c r="Q55" s="234">
        <f>ROUND(E55*P55,2)</f>
        <v>0</v>
      </c>
      <c r="R55" s="234" t="s">
        <v>135</v>
      </c>
      <c r="S55" s="234" t="s">
        <v>118</v>
      </c>
      <c r="T55" s="235" t="s">
        <v>119</v>
      </c>
      <c r="U55" s="219">
        <v>0.34500000000000003</v>
      </c>
      <c r="V55" s="219">
        <f>ROUND(E55*U55,2)</f>
        <v>7.21</v>
      </c>
      <c r="W55" s="219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127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17"/>
      <c r="B56" s="218"/>
      <c r="C56" s="249" t="s">
        <v>182</v>
      </c>
      <c r="D56" s="236"/>
      <c r="E56" s="236"/>
      <c r="F56" s="236"/>
      <c r="G56" s="236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122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44" t="str">
        <f>C56</f>
        <v>bez naložení do dopravní nádoby, ale s vyprázdněním dopravní nádoby na hromadu nebo na dopravní prostředek,</v>
      </c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7"/>
      <c r="B57" s="218"/>
      <c r="C57" s="250" t="s">
        <v>183</v>
      </c>
      <c r="D57" s="220"/>
      <c r="E57" s="221">
        <v>8.477310000000001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124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7"/>
      <c r="B58" s="218"/>
      <c r="C58" s="250" t="s">
        <v>184</v>
      </c>
      <c r="D58" s="220"/>
      <c r="E58" s="221">
        <v>12.432600000000001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124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29">
        <v>16</v>
      </c>
      <c r="B59" s="230" t="s">
        <v>185</v>
      </c>
      <c r="C59" s="248" t="s">
        <v>186</v>
      </c>
      <c r="D59" s="231" t="s">
        <v>134</v>
      </c>
      <c r="E59" s="232">
        <v>6.0097800000000001</v>
      </c>
      <c r="F59" s="233">
        <v>109.5</v>
      </c>
      <c r="G59" s="234">
        <f>ROUND(E59*F59,2)</f>
        <v>658.07</v>
      </c>
      <c r="H59" s="233">
        <v>0</v>
      </c>
      <c r="I59" s="234">
        <f>ROUND(E59*H59,2)</f>
        <v>0</v>
      </c>
      <c r="J59" s="233">
        <v>109.5</v>
      </c>
      <c r="K59" s="234">
        <f>ROUND(E59*J59,2)</f>
        <v>658.07</v>
      </c>
      <c r="L59" s="234">
        <v>21</v>
      </c>
      <c r="M59" s="234">
        <f>G59*(1+L59/100)</f>
        <v>796.26470000000006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4" t="s">
        <v>135</v>
      </c>
      <c r="S59" s="234" t="s">
        <v>118</v>
      </c>
      <c r="T59" s="235" t="s">
        <v>119</v>
      </c>
      <c r="U59" s="219">
        <v>0.48400000000000004</v>
      </c>
      <c r="V59" s="219">
        <f>ROUND(E59*U59,2)</f>
        <v>2.91</v>
      </c>
      <c r="W59" s="219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127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7"/>
      <c r="B60" s="218"/>
      <c r="C60" s="249" t="s">
        <v>182</v>
      </c>
      <c r="D60" s="236"/>
      <c r="E60" s="236"/>
      <c r="F60" s="236"/>
      <c r="G60" s="236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122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44" t="str">
        <f>C60</f>
        <v>bez naložení do dopravní nádoby, ale s vyprázdněním dopravní nádoby na hromadu nebo na dopravní prostředek,</v>
      </c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7"/>
      <c r="B61" s="218"/>
      <c r="C61" s="250" t="s">
        <v>187</v>
      </c>
      <c r="D61" s="220"/>
      <c r="E61" s="221">
        <v>5.4997800000000003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124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17"/>
      <c r="B62" s="218"/>
      <c r="C62" s="250" t="s">
        <v>188</v>
      </c>
      <c r="D62" s="220"/>
      <c r="E62" s="221">
        <v>0.51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124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29">
        <v>17</v>
      </c>
      <c r="B63" s="230" t="s">
        <v>189</v>
      </c>
      <c r="C63" s="248" t="s">
        <v>190</v>
      </c>
      <c r="D63" s="231" t="s">
        <v>134</v>
      </c>
      <c r="E63" s="232">
        <v>2.4879000000000002</v>
      </c>
      <c r="F63" s="233">
        <v>168</v>
      </c>
      <c r="G63" s="234">
        <f>ROUND(E63*F63,2)</f>
        <v>417.97</v>
      </c>
      <c r="H63" s="233">
        <v>0</v>
      </c>
      <c r="I63" s="234">
        <f>ROUND(E63*H63,2)</f>
        <v>0</v>
      </c>
      <c r="J63" s="233">
        <v>168</v>
      </c>
      <c r="K63" s="234">
        <f>ROUND(E63*J63,2)</f>
        <v>417.97</v>
      </c>
      <c r="L63" s="234">
        <v>21</v>
      </c>
      <c r="M63" s="234">
        <f>G63*(1+L63/100)</f>
        <v>505.74369999999999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4" t="s">
        <v>135</v>
      </c>
      <c r="S63" s="234" t="s">
        <v>118</v>
      </c>
      <c r="T63" s="235" t="s">
        <v>119</v>
      </c>
      <c r="U63" s="219">
        <v>1.1000000000000001E-2</v>
      </c>
      <c r="V63" s="219">
        <f>ROUND(E63*U63,2)</f>
        <v>0.03</v>
      </c>
      <c r="W63" s="219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120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17"/>
      <c r="B64" s="218"/>
      <c r="C64" s="249" t="s">
        <v>191</v>
      </c>
      <c r="D64" s="236"/>
      <c r="E64" s="236"/>
      <c r="F64" s="236"/>
      <c r="G64" s="236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122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44" t="str">
        <f>C64</f>
        <v>po suchu, bez ohledu na druh dopravního prostředku, bez naložení výkopku, avšak se složením bez rozhrnutí,</v>
      </c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7"/>
      <c r="B65" s="218"/>
      <c r="C65" s="250" t="s">
        <v>192</v>
      </c>
      <c r="D65" s="220"/>
      <c r="E65" s="221">
        <v>5.4698400000000005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124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7"/>
      <c r="B66" s="218"/>
      <c r="C66" s="250" t="s">
        <v>193</v>
      </c>
      <c r="D66" s="220"/>
      <c r="E66" s="221">
        <v>2.5178400000000001</v>
      </c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124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7"/>
      <c r="B67" s="218"/>
      <c r="C67" s="250" t="s">
        <v>148</v>
      </c>
      <c r="D67" s="220"/>
      <c r="E67" s="221">
        <v>-5.4997799999999994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124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29">
        <v>18</v>
      </c>
      <c r="B68" s="230" t="s">
        <v>194</v>
      </c>
      <c r="C68" s="248" t="s">
        <v>195</v>
      </c>
      <c r="D68" s="231" t="s">
        <v>134</v>
      </c>
      <c r="E68" s="232">
        <v>6.0097800000000001</v>
      </c>
      <c r="F68" s="233">
        <v>189</v>
      </c>
      <c r="G68" s="234">
        <f>ROUND(E68*F68,2)</f>
        <v>1135.8499999999999</v>
      </c>
      <c r="H68" s="233">
        <v>0</v>
      </c>
      <c r="I68" s="234">
        <f>ROUND(E68*H68,2)</f>
        <v>0</v>
      </c>
      <c r="J68" s="233">
        <v>189</v>
      </c>
      <c r="K68" s="234">
        <f>ROUND(E68*J68,2)</f>
        <v>1135.8499999999999</v>
      </c>
      <c r="L68" s="234">
        <v>21</v>
      </c>
      <c r="M68" s="234">
        <f>G68*(1+L68/100)</f>
        <v>1374.3784999999998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4" t="s">
        <v>135</v>
      </c>
      <c r="S68" s="234" t="s">
        <v>118</v>
      </c>
      <c r="T68" s="235" t="s">
        <v>119</v>
      </c>
      <c r="U68" s="219">
        <v>1.2E-2</v>
      </c>
      <c r="V68" s="219">
        <f>ROUND(E68*U68,2)</f>
        <v>7.0000000000000007E-2</v>
      </c>
      <c r="W68" s="219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127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7"/>
      <c r="B69" s="218"/>
      <c r="C69" s="249" t="s">
        <v>191</v>
      </c>
      <c r="D69" s="236"/>
      <c r="E69" s="236"/>
      <c r="F69" s="236"/>
      <c r="G69" s="236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122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44" t="str">
        <f>C69</f>
        <v>po suchu, bez ohledu na druh dopravního prostředku, bez naložení výkopku, avšak se složením bez rozhrnutí,</v>
      </c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7"/>
      <c r="B70" s="218"/>
      <c r="C70" s="250" t="s">
        <v>187</v>
      </c>
      <c r="D70" s="220"/>
      <c r="E70" s="221">
        <v>5.4997800000000003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124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7"/>
      <c r="B71" s="218"/>
      <c r="C71" s="250" t="s">
        <v>188</v>
      </c>
      <c r="D71" s="220"/>
      <c r="E71" s="221">
        <v>0.51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124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29">
        <v>19</v>
      </c>
      <c r="B72" s="230" t="s">
        <v>196</v>
      </c>
      <c r="C72" s="248" t="s">
        <v>197</v>
      </c>
      <c r="D72" s="231" t="s">
        <v>134</v>
      </c>
      <c r="E72" s="232">
        <v>8.4976800000000008</v>
      </c>
      <c r="F72" s="233">
        <v>22.200000000000003</v>
      </c>
      <c r="G72" s="234">
        <f>ROUND(E72*F72,2)</f>
        <v>188.65</v>
      </c>
      <c r="H72" s="233">
        <v>0</v>
      </c>
      <c r="I72" s="234">
        <f>ROUND(E72*H72,2)</f>
        <v>0</v>
      </c>
      <c r="J72" s="233">
        <v>22.200000000000003</v>
      </c>
      <c r="K72" s="234">
        <f>ROUND(E72*J72,2)</f>
        <v>188.65</v>
      </c>
      <c r="L72" s="234">
        <v>21</v>
      </c>
      <c r="M72" s="234">
        <f>G72*(1+L72/100)</f>
        <v>228.26650000000001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4" t="s">
        <v>135</v>
      </c>
      <c r="S72" s="234" t="s">
        <v>118</v>
      </c>
      <c r="T72" s="235" t="s">
        <v>119</v>
      </c>
      <c r="U72" s="219">
        <v>3.1000000000000003E-2</v>
      </c>
      <c r="V72" s="219">
        <f>ROUND(E72*U72,2)</f>
        <v>0.26</v>
      </c>
      <c r="W72" s="219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127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7"/>
      <c r="B73" s="218"/>
      <c r="C73" s="249" t="s">
        <v>198</v>
      </c>
      <c r="D73" s="236"/>
      <c r="E73" s="236"/>
      <c r="F73" s="236"/>
      <c r="G73" s="236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122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7"/>
      <c r="B74" s="218"/>
      <c r="C74" s="252" t="s">
        <v>199</v>
      </c>
      <c r="D74" s="245"/>
      <c r="E74" s="245"/>
      <c r="F74" s="245"/>
      <c r="G74" s="245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200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44" t="str">
        <f>C74</f>
        <v>Uložení sypaniny do násypů nebo na skládku s rozprostřením sypaniny ve vrstvách a s hrubým urovnáním.</v>
      </c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7"/>
      <c r="B75" s="218"/>
      <c r="C75" s="250" t="s">
        <v>201</v>
      </c>
      <c r="D75" s="220"/>
      <c r="E75" s="221">
        <v>8.4976800000000008</v>
      </c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124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ht="22.5" outlineLevel="1" x14ac:dyDescent="0.2">
      <c r="A76" s="229">
        <v>20</v>
      </c>
      <c r="B76" s="230" t="s">
        <v>202</v>
      </c>
      <c r="C76" s="248" t="s">
        <v>203</v>
      </c>
      <c r="D76" s="231" t="s">
        <v>134</v>
      </c>
      <c r="E76" s="232">
        <v>18.42201</v>
      </c>
      <c r="F76" s="233">
        <v>93.9</v>
      </c>
      <c r="G76" s="234">
        <f>ROUND(E76*F76,2)</f>
        <v>1729.83</v>
      </c>
      <c r="H76" s="233">
        <v>0</v>
      </c>
      <c r="I76" s="234">
        <f>ROUND(E76*H76,2)</f>
        <v>0</v>
      </c>
      <c r="J76" s="233">
        <v>93.9</v>
      </c>
      <c r="K76" s="234">
        <f>ROUND(E76*J76,2)</f>
        <v>1729.83</v>
      </c>
      <c r="L76" s="234">
        <v>21</v>
      </c>
      <c r="M76" s="234">
        <f>G76*(1+L76/100)</f>
        <v>2093.0942999999997</v>
      </c>
      <c r="N76" s="234">
        <v>0</v>
      </c>
      <c r="O76" s="234">
        <f>ROUND(E76*N76,2)</f>
        <v>0</v>
      </c>
      <c r="P76" s="234">
        <v>0</v>
      </c>
      <c r="Q76" s="234">
        <f>ROUND(E76*P76,2)</f>
        <v>0</v>
      </c>
      <c r="R76" s="234" t="s">
        <v>135</v>
      </c>
      <c r="S76" s="234" t="s">
        <v>118</v>
      </c>
      <c r="T76" s="235" t="s">
        <v>119</v>
      </c>
      <c r="U76" s="219">
        <v>0.29900000000000004</v>
      </c>
      <c r="V76" s="219">
        <f>ROUND(E76*U76,2)</f>
        <v>5.51</v>
      </c>
      <c r="W76" s="219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127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17"/>
      <c r="B77" s="218"/>
      <c r="C77" s="249" t="s">
        <v>204</v>
      </c>
      <c r="D77" s="236"/>
      <c r="E77" s="236"/>
      <c r="F77" s="236"/>
      <c r="G77" s="236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122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17"/>
      <c r="B78" s="218"/>
      <c r="C78" s="252" t="s">
        <v>205</v>
      </c>
      <c r="D78" s="245"/>
      <c r="E78" s="245"/>
      <c r="F78" s="245"/>
      <c r="G78" s="245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200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7"/>
      <c r="B79" s="218"/>
      <c r="C79" s="250" t="s">
        <v>206</v>
      </c>
      <c r="D79" s="220"/>
      <c r="E79" s="221">
        <v>13.97709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124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7"/>
      <c r="B80" s="218"/>
      <c r="C80" s="250" t="s">
        <v>184</v>
      </c>
      <c r="D80" s="220"/>
      <c r="E80" s="221">
        <v>12.432600000000001</v>
      </c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124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7"/>
      <c r="B81" s="218"/>
      <c r="C81" s="250" t="s">
        <v>207</v>
      </c>
      <c r="D81" s="220"/>
      <c r="E81" s="221">
        <v>-8.497679999999999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124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7"/>
      <c r="B82" s="218"/>
      <c r="C82" s="250" t="s">
        <v>188</v>
      </c>
      <c r="D82" s="220"/>
      <c r="E82" s="221">
        <v>0.51</v>
      </c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124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29">
        <v>21</v>
      </c>
      <c r="B83" s="230" t="s">
        <v>208</v>
      </c>
      <c r="C83" s="248" t="s">
        <v>209</v>
      </c>
      <c r="D83" s="231" t="s">
        <v>134</v>
      </c>
      <c r="E83" s="232">
        <v>3.7374400000000003</v>
      </c>
      <c r="F83" s="233">
        <v>358.5</v>
      </c>
      <c r="G83" s="234">
        <f>ROUND(E83*F83,2)</f>
        <v>1339.87</v>
      </c>
      <c r="H83" s="233">
        <v>0</v>
      </c>
      <c r="I83" s="234">
        <f>ROUND(E83*H83,2)</f>
        <v>0</v>
      </c>
      <c r="J83" s="233">
        <v>358.5</v>
      </c>
      <c r="K83" s="234">
        <f>ROUND(E83*J83,2)</f>
        <v>1339.87</v>
      </c>
      <c r="L83" s="234">
        <v>21</v>
      </c>
      <c r="M83" s="234">
        <f>G83*(1+L83/100)</f>
        <v>1621.2426999999998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4" t="s">
        <v>135</v>
      </c>
      <c r="S83" s="234" t="s">
        <v>118</v>
      </c>
      <c r="T83" s="235" t="s">
        <v>119</v>
      </c>
      <c r="U83" s="219">
        <v>1.5870000000000002</v>
      </c>
      <c r="V83" s="219">
        <f>ROUND(E83*U83,2)</f>
        <v>5.93</v>
      </c>
      <c r="W83" s="219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127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ht="22.5" outlineLevel="1" x14ac:dyDescent="0.2">
      <c r="A84" s="217"/>
      <c r="B84" s="218"/>
      <c r="C84" s="249" t="s">
        <v>210</v>
      </c>
      <c r="D84" s="236"/>
      <c r="E84" s="236"/>
      <c r="F84" s="236"/>
      <c r="G84" s="236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122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44" t="str">
        <f>C84</f>
        <v>sypaninou z vhodných hornin tř. 1 - 4 nebo materiálem připraveným podél výkopu ve vzdálenosti do 3 m od jeho kraje, pro jakoukoliv hloubku výkopu a jakoukoliv míru zhutnění,</v>
      </c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7"/>
      <c r="B85" s="218"/>
      <c r="C85" s="250" t="s">
        <v>211</v>
      </c>
      <c r="D85" s="220"/>
      <c r="E85" s="221">
        <v>3.7374400000000003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124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37">
        <v>22</v>
      </c>
      <c r="B86" s="238" t="s">
        <v>212</v>
      </c>
      <c r="C86" s="251" t="s">
        <v>213</v>
      </c>
      <c r="D86" s="239" t="s">
        <v>134</v>
      </c>
      <c r="E86" s="240">
        <v>2.4879000000000002</v>
      </c>
      <c r="F86" s="241">
        <v>260</v>
      </c>
      <c r="G86" s="242">
        <f>ROUND(E86*F86,2)</f>
        <v>646.85</v>
      </c>
      <c r="H86" s="241">
        <v>0</v>
      </c>
      <c r="I86" s="242">
        <f>ROUND(E86*H86,2)</f>
        <v>0</v>
      </c>
      <c r="J86" s="241">
        <v>260</v>
      </c>
      <c r="K86" s="242">
        <f>ROUND(E86*J86,2)</f>
        <v>646.85</v>
      </c>
      <c r="L86" s="242">
        <v>21</v>
      </c>
      <c r="M86" s="242">
        <f>G86*(1+L86/100)</f>
        <v>782.68849999999998</v>
      </c>
      <c r="N86" s="242">
        <v>0</v>
      </c>
      <c r="O86" s="242">
        <f>ROUND(E86*N86,2)</f>
        <v>0</v>
      </c>
      <c r="P86" s="242">
        <v>0</v>
      </c>
      <c r="Q86" s="242">
        <f>ROUND(E86*P86,2)</f>
        <v>0</v>
      </c>
      <c r="R86" s="242" t="s">
        <v>135</v>
      </c>
      <c r="S86" s="242" t="s">
        <v>118</v>
      </c>
      <c r="T86" s="243" t="s">
        <v>119</v>
      </c>
      <c r="U86" s="219">
        <v>0</v>
      </c>
      <c r="V86" s="219">
        <f>ROUND(E86*U86,2)</f>
        <v>0</v>
      </c>
      <c r="W86" s="219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120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29">
        <v>23</v>
      </c>
      <c r="B87" s="230" t="s">
        <v>214</v>
      </c>
      <c r="C87" s="248" t="s">
        <v>215</v>
      </c>
      <c r="D87" s="231" t="s">
        <v>134</v>
      </c>
      <c r="E87" s="232">
        <v>5.4997800000000003</v>
      </c>
      <c r="F87" s="233">
        <v>260</v>
      </c>
      <c r="G87" s="234">
        <f>ROUND(E87*F87,2)</f>
        <v>1429.94</v>
      </c>
      <c r="H87" s="233">
        <v>0</v>
      </c>
      <c r="I87" s="234">
        <f>ROUND(E87*H87,2)</f>
        <v>0</v>
      </c>
      <c r="J87" s="233">
        <v>260</v>
      </c>
      <c r="K87" s="234">
        <f>ROUND(E87*J87,2)</f>
        <v>1429.94</v>
      </c>
      <c r="L87" s="234">
        <v>21</v>
      </c>
      <c r="M87" s="234">
        <f>G87*(1+L87/100)</f>
        <v>1730.2274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4" t="s">
        <v>135</v>
      </c>
      <c r="S87" s="234" t="s">
        <v>118</v>
      </c>
      <c r="T87" s="235" t="s">
        <v>119</v>
      </c>
      <c r="U87" s="219">
        <v>0</v>
      </c>
      <c r="V87" s="219">
        <f>ROUND(E87*U87,2)</f>
        <v>0</v>
      </c>
      <c r="W87" s="219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127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7"/>
      <c r="B88" s="218"/>
      <c r="C88" s="250" t="s">
        <v>216</v>
      </c>
      <c r="D88" s="220"/>
      <c r="E88" s="221">
        <v>5.4997800000000003</v>
      </c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124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29">
        <v>24</v>
      </c>
      <c r="B89" s="230" t="s">
        <v>217</v>
      </c>
      <c r="C89" s="248" t="s">
        <v>218</v>
      </c>
      <c r="D89" s="231" t="s">
        <v>219</v>
      </c>
      <c r="E89" s="232">
        <v>6.4171800000000001</v>
      </c>
      <c r="F89" s="233">
        <v>298</v>
      </c>
      <c r="G89" s="234">
        <f>ROUND(E89*F89,2)</f>
        <v>1912.32</v>
      </c>
      <c r="H89" s="233">
        <v>298</v>
      </c>
      <c r="I89" s="234">
        <f>ROUND(E89*H89,2)</f>
        <v>1912.32</v>
      </c>
      <c r="J89" s="233">
        <v>0</v>
      </c>
      <c r="K89" s="234">
        <f>ROUND(E89*J89,2)</f>
        <v>0</v>
      </c>
      <c r="L89" s="234">
        <v>21</v>
      </c>
      <c r="M89" s="234">
        <f>G89*(1+L89/100)</f>
        <v>2313.9071999999996</v>
      </c>
      <c r="N89" s="234">
        <v>1</v>
      </c>
      <c r="O89" s="234">
        <f>ROUND(E89*N89,2)</f>
        <v>6.42</v>
      </c>
      <c r="P89" s="234">
        <v>0</v>
      </c>
      <c r="Q89" s="234">
        <f>ROUND(E89*P89,2)</f>
        <v>0</v>
      </c>
      <c r="R89" s="234" t="s">
        <v>220</v>
      </c>
      <c r="S89" s="234" t="s">
        <v>118</v>
      </c>
      <c r="T89" s="235" t="s">
        <v>119</v>
      </c>
      <c r="U89" s="219">
        <v>0</v>
      </c>
      <c r="V89" s="219">
        <f>ROUND(E89*U89,2)</f>
        <v>0</v>
      </c>
      <c r="W89" s="219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221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7"/>
      <c r="B90" s="218"/>
      <c r="C90" s="250" t="s">
        <v>222</v>
      </c>
      <c r="D90" s="220"/>
      <c r="E90" s="221">
        <v>6.4171800000000001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124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x14ac:dyDescent="0.2">
      <c r="A91" s="223" t="s">
        <v>112</v>
      </c>
      <c r="B91" s="224" t="s">
        <v>70</v>
      </c>
      <c r="C91" s="247" t="s">
        <v>71</v>
      </c>
      <c r="D91" s="225"/>
      <c r="E91" s="226"/>
      <c r="F91" s="227"/>
      <c r="G91" s="227">
        <f>SUMIF(AG92:AG97,"&lt;&gt;NOR",G92:G97)</f>
        <v>3848.63</v>
      </c>
      <c r="H91" s="227"/>
      <c r="I91" s="227">
        <f>SUM(I92:I97)</f>
        <v>3120.66</v>
      </c>
      <c r="J91" s="227"/>
      <c r="K91" s="227">
        <f>SUM(K92:K97)</f>
        <v>727.97</v>
      </c>
      <c r="L91" s="227"/>
      <c r="M91" s="227">
        <f>SUM(M92:M97)</f>
        <v>4656.8422999999993</v>
      </c>
      <c r="N91" s="227"/>
      <c r="O91" s="227">
        <f>SUM(O92:O97)</f>
        <v>4.6999999999999993</v>
      </c>
      <c r="P91" s="227"/>
      <c r="Q91" s="227">
        <f>SUM(Q92:Q97)</f>
        <v>0</v>
      </c>
      <c r="R91" s="227"/>
      <c r="S91" s="227"/>
      <c r="T91" s="228"/>
      <c r="U91" s="222"/>
      <c r="V91" s="222">
        <f>SUM(V92:V97)</f>
        <v>2.75</v>
      </c>
      <c r="W91" s="222"/>
      <c r="AG91" t="s">
        <v>113</v>
      </c>
    </row>
    <row r="92" spans="1:60" outlineLevel="1" x14ac:dyDescent="0.2">
      <c r="A92" s="229">
        <v>25</v>
      </c>
      <c r="B92" s="230" t="s">
        <v>223</v>
      </c>
      <c r="C92" s="248" t="s">
        <v>224</v>
      </c>
      <c r="D92" s="231" t="s">
        <v>134</v>
      </c>
      <c r="E92" s="232">
        <v>0.627</v>
      </c>
      <c r="F92" s="233">
        <v>858</v>
      </c>
      <c r="G92" s="234">
        <f>ROUND(E92*F92,2)</f>
        <v>537.97</v>
      </c>
      <c r="H92" s="233">
        <v>553.81000000000006</v>
      </c>
      <c r="I92" s="234">
        <f>ROUND(E92*H92,2)</f>
        <v>347.24</v>
      </c>
      <c r="J92" s="233">
        <v>304.19000000000005</v>
      </c>
      <c r="K92" s="234">
        <f>ROUND(E92*J92,2)</f>
        <v>190.73</v>
      </c>
      <c r="L92" s="234">
        <v>21</v>
      </c>
      <c r="M92" s="234">
        <f>G92*(1+L92/100)</f>
        <v>650.94370000000004</v>
      </c>
      <c r="N92" s="234">
        <v>1.8907700000000001</v>
      </c>
      <c r="O92" s="234">
        <f>ROUND(E92*N92,2)</f>
        <v>1.19</v>
      </c>
      <c r="P92" s="234">
        <v>0</v>
      </c>
      <c r="Q92" s="234">
        <f>ROUND(E92*P92,2)</f>
        <v>0</v>
      </c>
      <c r="R92" s="234" t="s">
        <v>225</v>
      </c>
      <c r="S92" s="234" t="s">
        <v>118</v>
      </c>
      <c r="T92" s="235" t="s">
        <v>119</v>
      </c>
      <c r="U92" s="219">
        <v>1.3170000000000002</v>
      </c>
      <c r="V92" s="219">
        <f>ROUND(E92*U92,2)</f>
        <v>0.83</v>
      </c>
      <c r="W92" s="219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120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17"/>
      <c r="B93" s="218"/>
      <c r="C93" s="249" t="s">
        <v>226</v>
      </c>
      <c r="D93" s="236"/>
      <c r="E93" s="236"/>
      <c r="F93" s="236"/>
      <c r="G93" s="236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122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7"/>
      <c r="B94" s="218"/>
      <c r="C94" s="250" t="s">
        <v>227</v>
      </c>
      <c r="D94" s="220"/>
      <c r="E94" s="221">
        <v>0.627</v>
      </c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124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29">
        <v>26</v>
      </c>
      <c r="B95" s="230" t="s">
        <v>228</v>
      </c>
      <c r="C95" s="248" t="s">
        <v>229</v>
      </c>
      <c r="D95" s="231" t="s">
        <v>134</v>
      </c>
      <c r="E95" s="232">
        <v>1.4058000000000002</v>
      </c>
      <c r="F95" s="233">
        <v>2355</v>
      </c>
      <c r="G95" s="234">
        <f>ROUND(E95*F95,2)</f>
        <v>3310.66</v>
      </c>
      <c r="H95" s="233">
        <v>1972.8400000000001</v>
      </c>
      <c r="I95" s="234">
        <f>ROUND(E95*H95,2)</f>
        <v>2773.42</v>
      </c>
      <c r="J95" s="233">
        <v>382.16</v>
      </c>
      <c r="K95" s="234">
        <f>ROUND(E95*J95,2)</f>
        <v>537.24</v>
      </c>
      <c r="L95" s="234">
        <v>21</v>
      </c>
      <c r="M95" s="234">
        <f>G95*(1+L95/100)</f>
        <v>4005.8985999999995</v>
      </c>
      <c r="N95" s="234">
        <v>2.5</v>
      </c>
      <c r="O95" s="234">
        <f>ROUND(E95*N95,2)</f>
        <v>3.51</v>
      </c>
      <c r="P95" s="234">
        <v>0</v>
      </c>
      <c r="Q95" s="234">
        <f>ROUND(E95*P95,2)</f>
        <v>0</v>
      </c>
      <c r="R95" s="234" t="s">
        <v>225</v>
      </c>
      <c r="S95" s="234" t="s">
        <v>118</v>
      </c>
      <c r="T95" s="235" t="s">
        <v>119</v>
      </c>
      <c r="U95" s="219">
        <v>1.3650000000000002</v>
      </c>
      <c r="V95" s="219">
        <f>ROUND(E95*U95,2)</f>
        <v>1.92</v>
      </c>
      <c r="W95" s="219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127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17"/>
      <c r="B96" s="218"/>
      <c r="C96" s="249" t="s">
        <v>230</v>
      </c>
      <c r="D96" s="236"/>
      <c r="E96" s="236"/>
      <c r="F96" s="236"/>
      <c r="G96" s="236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122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7"/>
      <c r="B97" s="218"/>
      <c r="C97" s="250" t="s">
        <v>231</v>
      </c>
      <c r="D97" s="220"/>
      <c r="E97" s="221">
        <v>1.4058000000000002</v>
      </c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124</v>
      </c>
      <c r="AH97" s="209">
        <v>0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x14ac:dyDescent="0.2">
      <c r="A98" s="223" t="s">
        <v>112</v>
      </c>
      <c r="B98" s="224" t="s">
        <v>72</v>
      </c>
      <c r="C98" s="247" t="s">
        <v>73</v>
      </c>
      <c r="D98" s="225"/>
      <c r="E98" s="226"/>
      <c r="F98" s="227"/>
      <c r="G98" s="227">
        <f>SUMIF(AG99:AG106,"&lt;&gt;NOR",G99:G106)</f>
        <v>1559.19</v>
      </c>
      <c r="H98" s="227"/>
      <c r="I98" s="227">
        <f>SUM(I99:I106)</f>
        <v>847.82</v>
      </c>
      <c r="J98" s="227"/>
      <c r="K98" s="227">
        <f>SUM(K99:K106)</f>
        <v>711.37</v>
      </c>
      <c r="L98" s="227"/>
      <c r="M98" s="227">
        <f>SUM(M99:M106)</f>
        <v>1886.6198999999999</v>
      </c>
      <c r="N98" s="227"/>
      <c r="O98" s="227">
        <f>SUM(O99:O106)</f>
        <v>2.2800000000000002</v>
      </c>
      <c r="P98" s="227"/>
      <c r="Q98" s="227">
        <f>SUM(Q99:Q106)</f>
        <v>0</v>
      </c>
      <c r="R98" s="227"/>
      <c r="S98" s="227"/>
      <c r="T98" s="228"/>
      <c r="U98" s="222"/>
      <c r="V98" s="222">
        <f>SUM(V99:V106)</f>
        <v>2.14</v>
      </c>
      <c r="W98" s="222"/>
      <c r="AG98" t="s">
        <v>113</v>
      </c>
    </row>
    <row r="99" spans="1:60" outlineLevel="1" x14ac:dyDescent="0.2">
      <c r="A99" s="229">
        <v>27</v>
      </c>
      <c r="B99" s="230" t="s">
        <v>232</v>
      </c>
      <c r="C99" s="248" t="s">
        <v>233</v>
      </c>
      <c r="D99" s="231" t="s">
        <v>134</v>
      </c>
      <c r="E99" s="232">
        <v>0.60000000000000009</v>
      </c>
      <c r="F99" s="233">
        <v>543</v>
      </c>
      <c r="G99" s="234">
        <f>ROUND(E99*F99,2)</f>
        <v>325.8</v>
      </c>
      <c r="H99" s="233">
        <v>494.12</v>
      </c>
      <c r="I99" s="234">
        <f>ROUND(E99*H99,2)</f>
        <v>296.47000000000003</v>
      </c>
      <c r="J99" s="233">
        <v>48.88</v>
      </c>
      <c r="K99" s="234">
        <f>ROUND(E99*J99,2)</f>
        <v>29.33</v>
      </c>
      <c r="L99" s="234">
        <v>21</v>
      </c>
      <c r="M99" s="234">
        <f>G99*(1+L99/100)</f>
        <v>394.21800000000002</v>
      </c>
      <c r="N99" s="234">
        <v>1.6867000000000001</v>
      </c>
      <c r="O99" s="234">
        <f>ROUND(E99*N99,2)</f>
        <v>1.01</v>
      </c>
      <c r="P99" s="234">
        <v>0</v>
      </c>
      <c r="Q99" s="234">
        <f>ROUND(E99*P99,2)</f>
        <v>0</v>
      </c>
      <c r="R99" s="234" t="s">
        <v>117</v>
      </c>
      <c r="S99" s="234" t="s">
        <v>118</v>
      </c>
      <c r="T99" s="235" t="s">
        <v>119</v>
      </c>
      <c r="U99" s="219">
        <v>0.16200000000000001</v>
      </c>
      <c r="V99" s="219">
        <f>ROUND(E99*U99,2)</f>
        <v>0.1</v>
      </c>
      <c r="W99" s="219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127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7"/>
      <c r="B100" s="218"/>
      <c r="C100" s="249" t="s">
        <v>234</v>
      </c>
      <c r="D100" s="236"/>
      <c r="E100" s="236"/>
      <c r="F100" s="236"/>
      <c r="G100" s="236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122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17"/>
      <c r="B101" s="218"/>
      <c r="C101" s="250" t="s">
        <v>235</v>
      </c>
      <c r="D101" s="220"/>
      <c r="E101" s="221">
        <v>0.60000000000000009</v>
      </c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124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29">
        <v>28</v>
      </c>
      <c r="B102" s="230" t="s">
        <v>236</v>
      </c>
      <c r="C102" s="248" t="s">
        <v>237</v>
      </c>
      <c r="D102" s="231" t="s">
        <v>219</v>
      </c>
      <c r="E102" s="232">
        <v>0.81600000000000006</v>
      </c>
      <c r="F102" s="233">
        <v>487</v>
      </c>
      <c r="G102" s="234">
        <f>ROUND(E102*F102,2)</f>
        <v>397.39</v>
      </c>
      <c r="H102" s="233">
        <v>440.72</v>
      </c>
      <c r="I102" s="234">
        <f>ROUND(E102*H102,2)</f>
        <v>359.63</v>
      </c>
      <c r="J102" s="233">
        <v>46.28</v>
      </c>
      <c r="K102" s="234">
        <f>ROUND(E102*J102,2)</f>
        <v>37.76</v>
      </c>
      <c r="L102" s="234">
        <v>21</v>
      </c>
      <c r="M102" s="234">
        <f>G102*(1+L102/100)</f>
        <v>480.84189999999995</v>
      </c>
      <c r="N102" s="234">
        <v>1.1000000000000001</v>
      </c>
      <c r="O102" s="234">
        <f>ROUND(E102*N102,2)</f>
        <v>0.9</v>
      </c>
      <c r="P102" s="234">
        <v>0</v>
      </c>
      <c r="Q102" s="234">
        <f>ROUND(E102*P102,2)</f>
        <v>0</v>
      </c>
      <c r="R102" s="234" t="s">
        <v>117</v>
      </c>
      <c r="S102" s="234" t="s">
        <v>118</v>
      </c>
      <c r="T102" s="235" t="s">
        <v>119</v>
      </c>
      <c r="U102" s="219">
        <v>0.16300000000000001</v>
      </c>
      <c r="V102" s="219">
        <f>ROUND(E102*U102,2)</f>
        <v>0.13</v>
      </c>
      <c r="W102" s="21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127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7"/>
      <c r="B103" s="218"/>
      <c r="C103" s="249" t="s">
        <v>234</v>
      </c>
      <c r="D103" s="236"/>
      <c r="E103" s="236"/>
      <c r="F103" s="236"/>
      <c r="G103" s="236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122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7"/>
      <c r="B104" s="218"/>
      <c r="C104" s="250" t="s">
        <v>238</v>
      </c>
      <c r="D104" s="220"/>
      <c r="E104" s="221">
        <v>0.81600000000000006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124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29">
        <v>29</v>
      </c>
      <c r="B105" s="230" t="s">
        <v>239</v>
      </c>
      <c r="C105" s="248" t="s">
        <v>240</v>
      </c>
      <c r="D105" s="231" t="s">
        <v>116</v>
      </c>
      <c r="E105" s="232">
        <v>4</v>
      </c>
      <c r="F105" s="233">
        <v>209</v>
      </c>
      <c r="G105" s="234">
        <f>ROUND(E105*F105,2)</f>
        <v>836</v>
      </c>
      <c r="H105" s="233">
        <v>47.930000000000007</v>
      </c>
      <c r="I105" s="234">
        <f>ROUND(E105*H105,2)</f>
        <v>191.72</v>
      </c>
      <c r="J105" s="233">
        <v>161.07000000000002</v>
      </c>
      <c r="K105" s="234">
        <f>ROUND(E105*J105,2)</f>
        <v>644.28</v>
      </c>
      <c r="L105" s="234">
        <v>21</v>
      </c>
      <c r="M105" s="234">
        <f>G105*(1+L105/100)</f>
        <v>1011.56</v>
      </c>
      <c r="N105" s="234">
        <v>9.2800000000000007E-2</v>
      </c>
      <c r="O105" s="234">
        <f>ROUND(E105*N105,2)</f>
        <v>0.37</v>
      </c>
      <c r="P105" s="234">
        <v>0</v>
      </c>
      <c r="Q105" s="234">
        <f>ROUND(E105*P105,2)</f>
        <v>0</v>
      </c>
      <c r="R105" s="234" t="s">
        <v>117</v>
      </c>
      <c r="S105" s="234" t="s">
        <v>118</v>
      </c>
      <c r="T105" s="235" t="s">
        <v>119</v>
      </c>
      <c r="U105" s="219">
        <v>0.47800000000000004</v>
      </c>
      <c r="V105" s="219">
        <f>ROUND(E105*U105,2)</f>
        <v>1.91</v>
      </c>
      <c r="W105" s="219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120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ht="22.5" outlineLevel="1" x14ac:dyDescent="0.2">
      <c r="A106" s="217"/>
      <c r="B106" s="218"/>
      <c r="C106" s="249" t="s">
        <v>241</v>
      </c>
      <c r="D106" s="236"/>
      <c r="E106" s="236"/>
      <c r="F106" s="236"/>
      <c r="G106" s="236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122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44" t="str">
        <f>C106</f>
        <v>s provedením lože z kameniva drceného, s vyplněním spár, s dvojitým hutněním a se smetením přebytečného materiálu na krajnici. S dodáním hmot pro lože a výplň spár.</v>
      </c>
      <c r="BB106" s="209"/>
      <c r="BC106" s="209"/>
      <c r="BD106" s="209"/>
      <c r="BE106" s="209"/>
      <c r="BF106" s="209"/>
      <c r="BG106" s="209"/>
      <c r="BH106" s="209"/>
    </row>
    <row r="107" spans="1:60" x14ac:dyDescent="0.2">
      <c r="A107" s="223" t="s">
        <v>112</v>
      </c>
      <c r="B107" s="224" t="s">
        <v>74</v>
      </c>
      <c r="C107" s="247" t="s">
        <v>75</v>
      </c>
      <c r="D107" s="225"/>
      <c r="E107" s="226"/>
      <c r="F107" s="227"/>
      <c r="G107" s="227">
        <f>SUMIF(AG108:AG144,"&lt;&gt;NOR",G108:G144)</f>
        <v>38345.920000000006</v>
      </c>
      <c r="H107" s="227"/>
      <c r="I107" s="227">
        <f>SUM(I108:I144)</f>
        <v>29763.729999999996</v>
      </c>
      <c r="J107" s="227"/>
      <c r="K107" s="227">
        <f>SUM(K108:K144)</f>
        <v>8582.2000000000007</v>
      </c>
      <c r="L107" s="227"/>
      <c r="M107" s="227">
        <f>SUM(M108:M144)</f>
        <v>46398.563199999997</v>
      </c>
      <c r="N107" s="227"/>
      <c r="O107" s="227">
        <f>SUM(O108:O144)</f>
        <v>4.38</v>
      </c>
      <c r="P107" s="227"/>
      <c r="Q107" s="227">
        <f>SUM(Q108:Q144)</f>
        <v>0.3</v>
      </c>
      <c r="R107" s="227"/>
      <c r="S107" s="227"/>
      <c r="T107" s="228"/>
      <c r="U107" s="222"/>
      <c r="V107" s="222">
        <f>SUM(V108:V144)</f>
        <v>23.66</v>
      </c>
      <c r="W107" s="222"/>
      <c r="AG107" t="s">
        <v>113</v>
      </c>
    </row>
    <row r="108" spans="1:60" ht="22.5" outlineLevel="1" x14ac:dyDescent="0.2">
      <c r="A108" s="229">
        <v>30</v>
      </c>
      <c r="B108" s="230" t="s">
        <v>242</v>
      </c>
      <c r="C108" s="248" t="s">
        <v>243</v>
      </c>
      <c r="D108" s="231" t="s">
        <v>130</v>
      </c>
      <c r="E108" s="232">
        <v>7.1000000000000005</v>
      </c>
      <c r="F108" s="233">
        <v>134.5</v>
      </c>
      <c r="G108" s="234">
        <f>ROUND(E108*F108,2)</f>
        <v>954.95</v>
      </c>
      <c r="H108" s="233">
        <v>0.8</v>
      </c>
      <c r="I108" s="234">
        <f>ROUND(E108*H108,2)</f>
        <v>5.68</v>
      </c>
      <c r="J108" s="233">
        <v>133.70000000000002</v>
      </c>
      <c r="K108" s="234">
        <f>ROUND(E108*J108,2)</f>
        <v>949.27</v>
      </c>
      <c r="L108" s="234">
        <v>21</v>
      </c>
      <c r="M108" s="234">
        <f>G108*(1+L108/100)</f>
        <v>1155.4895000000001</v>
      </c>
      <c r="N108" s="234">
        <v>3.0000000000000001E-5</v>
      </c>
      <c r="O108" s="234">
        <f>ROUND(E108*N108,2)</f>
        <v>0</v>
      </c>
      <c r="P108" s="234">
        <v>0</v>
      </c>
      <c r="Q108" s="234">
        <f>ROUND(E108*P108,2)</f>
        <v>0</v>
      </c>
      <c r="R108" s="234" t="s">
        <v>225</v>
      </c>
      <c r="S108" s="234" t="s">
        <v>118</v>
      </c>
      <c r="T108" s="235" t="s">
        <v>119</v>
      </c>
      <c r="U108" s="219">
        <v>0.41700000000000004</v>
      </c>
      <c r="V108" s="219">
        <f>ROUND(E108*U108,2)</f>
        <v>2.96</v>
      </c>
      <c r="W108" s="219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120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7"/>
      <c r="B109" s="218"/>
      <c r="C109" s="249" t="s">
        <v>244</v>
      </c>
      <c r="D109" s="236"/>
      <c r="E109" s="236"/>
      <c r="F109" s="236"/>
      <c r="G109" s="236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122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29">
        <v>31</v>
      </c>
      <c r="B110" s="230" t="s">
        <v>245</v>
      </c>
      <c r="C110" s="248" t="s">
        <v>246</v>
      </c>
      <c r="D110" s="231" t="s">
        <v>247</v>
      </c>
      <c r="E110" s="232">
        <v>1</v>
      </c>
      <c r="F110" s="233">
        <v>307</v>
      </c>
      <c r="G110" s="234">
        <f>ROUND(E110*F110,2)</f>
        <v>307</v>
      </c>
      <c r="H110" s="233">
        <v>1.87</v>
      </c>
      <c r="I110" s="234">
        <f>ROUND(E110*H110,2)</f>
        <v>1.87</v>
      </c>
      <c r="J110" s="233">
        <v>305.13000000000005</v>
      </c>
      <c r="K110" s="234">
        <f>ROUND(E110*J110,2)</f>
        <v>305.13</v>
      </c>
      <c r="L110" s="234">
        <v>21</v>
      </c>
      <c r="M110" s="234">
        <f>G110*(1+L110/100)</f>
        <v>371.46999999999997</v>
      </c>
      <c r="N110" s="234">
        <v>7.0000000000000007E-5</v>
      </c>
      <c r="O110" s="234">
        <f>ROUND(E110*N110,2)</f>
        <v>0</v>
      </c>
      <c r="P110" s="234">
        <v>0</v>
      </c>
      <c r="Q110" s="234">
        <f>ROUND(E110*P110,2)</f>
        <v>0</v>
      </c>
      <c r="R110" s="234" t="s">
        <v>225</v>
      </c>
      <c r="S110" s="234" t="s">
        <v>118</v>
      </c>
      <c r="T110" s="235" t="s">
        <v>119</v>
      </c>
      <c r="U110" s="219">
        <v>0.626</v>
      </c>
      <c r="V110" s="219">
        <f>ROUND(E110*U110,2)</f>
        <v>0.63</v>
      </c>
      <c r="W110" s="219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120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7"/>
      <c r="B111" s="218"/>
      <c r="C111" s="249" t="s">
        <v>248</v>
      </c>
      <c r="D111" s="236"/>
      <c r="E111" s="236"/>
      <c r="F111" s="236"/>
      <c r="G111" s="236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122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29">
        <v>32</v>
      </c>
      <c r="B112" s="230" t="s">
        <v>249</v>
      </c>
      <c r="C112" s="248" t="s">
        <v>250</v>
      </c>
      <c r="D112" s="231" t="s">
        <v>247</v>
      </c>
      <c r="E112" s="232">
        <v>5</v>
      </c>
      <c r="F112" s="233">
        <v>75.2</v>
      </c>
      <c r="G112" s="234">
        <f>ROUND(E112*F112,2)</f>
        <v>376</v>
      </c>
      <c r="H112" s="233">
        <v>0.8</v>
      </c>
      <c r="I112" s="234">
        <f>ROUND(E112*H112,2)</f>
        <v>4</v>
      </c>
      <c r="J112" s="233">
        <v>74.400000000000006</v>
      </c>
      <c r="K112" s="234">
        <f>ROUND(E112*J112,2)</f>
        <v>372</v>
      </c>
      <c r="L112" s="234">
        <v>21</v>
      </c>
      <c r="M112" s="234">
        <f>G112*(1+L112/100)</f>
        <v>454.96</v>
      </c>
      <c r="N112" s="234">
        <v>3.0000000000000001E-5</v>
      </c>
      <c r="O112" s="234">
        <f>ROUND(E112*N112,2)</f>
        <v>0</v>
      </c>
      <c r="P112" s="234">
        <v>0</v>
      </c>
      <c r="Q112" s="234">
        <f>ROUND(E112*P112,2)</f>
        <v>0</v>
      </c>
      <c r="R112" s="234" t="s">
        <v>225</v>
      </c>
      <c r="S112" s="234" t="s">
        <v>118</v>
      </c>
      <c r="T112" s="235" t="s">
        <v>119</v>
      </c>
      <c r="U112" s="219">
        <v>0.24900000000000003</v>
      </c>
      <c r="V112" s="219">
        <f>ROUND(E112*U112,2)</f>
        <v>1.25</v>
      </c>
      <c r="W112" s="219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120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7"/>
      <c r="B113" s="218"/>
      <c r="C113" s="249" t="s">
        <v>248</v>
      </c>
      <c r="D113" s="236"/>
      <c r="E113" s="236"/>
      <c r="F113" s="236"/>
      <c r="G113" s="236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122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29">
        <v>33</v>
      </c>
      <c r="B114" s="230" t="s">
        <v>251</v>
      </c>
      <c r="C114" s="248" t="s">
        <v>252</v>
      </c>
      <c r="D114" s="231" t="s">
        <v>130</v>
      </c>
      <c r="E114" s="232">
        <v>1.5</v>
      </c>
      <c r="F114" s="233">
        <v>24</v>
      </c>
      <c r="G114" s="234">
        <f>ROUND(E114*F114,2)</f>
        <v>36</v>
      </c>
      <c r="H114" s="233">
        <v>0.17</v>
      </c>
      <c r="I114" s="234">
        <f>ROUND(E114*H114,2)</f>
        <v>0.26</v>
      </c>
      <c r="J114" s="233">
        <v>23.830000000000002</v>
      </c>
      <c r="K114" s="234">
        <f>ROUND(E114*J114,2)</f>
        <v>35.75</v>
      </c>
      <c r="L114" s="234">
        <v>21</v>
      </c>
      <c r="M114" s="234">
        <f>G114*(1+L114/100)</f>
        <v>43.56</v>
      </c>
      <c r="N114" s="234">
        <v>1.0000000000000001E-5</v>
      </c>
      <c r="O114" s="234">
        <f>ROUND(E114*N114,2)</f>
        <v>0</v>
      </c>
      <c r="P114" s="234">
        <v>0</v>
      </c>
      <c r="Q114" s="234">
        <f>ROUND(E114*P114,2)</f>
        <v>0</v>
      </c>
      <c r="R114" s="234" t="s">
        <v>225</v>
      </c>
      <c r="S114" s="234" t="s">
        <v>118</v>
      </c>
      <c r="T114" s="235" t="s">
        <v>119</v>
      </c>
      <c r="U114" s="219">
        <v>0.08</v>
      </c>
      <c r="V114" s="219">
        <f>ROUND(E114*U114,2)</f>
        <v>0.12</v>
      </c>
      <c r="W114" s="219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120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17"/>
      <c r="B115" s="218"/>
      <c r="C115" s="249" t="s">
        <v>253</v>
      </c>
      <c r="D115" s="236"/>
      <c r="E115" s="236"/>
      <c r="F115" s="236"/>
      <c r="G115" s="236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122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ht="22.5" outlineLevel="1" x14ac:dyDescent="0.2">
      <c r="A116" s="229">
        <v>34</v>
      </c>
      <c r="B116" s="230" t="s">
        <v>254</v>
      </c>
      <c r="C116" s="248" t="s">
        <v>255</v>
      </c>
      <c r="D116" s="231" t="s">
        <v>247</v>
      </c>
      <c r="E116" s="232">
        <v>3</v>
      </c>
      <c r="F116" s="233">
        <v>62.1</v>
      </c>
      <c r="G116" s="234">
        <f>ROUND(E116*F116,2)</f>
        <v>186.3</v>
      </c>
      <c r="H116" s="233">
        <v>0.53</v>
      </c>
      <c r="I116" s="234">
        <f>ROUND(E116*H116,2)</f>
        <v>1.59</v>
      </c>
      <c r="J116" s="233">
        <v>61.57</v>
      </c>
      <c r="K116" s="234">
        <f>ROUND(E116*J116,2)</f>
        <v>184.71</v>
      </c>
      <c r="L116" s="234">
        <v>21</v>
      </c>
      <c r="M116" s="234">
        <f>G116*(1+L116/100)</f>
        <v>225.423</v>
      </c>
      <c r="N116" s="234">
        <v>2.0000000000000002E-5</v>
      </c>
      <c r="O116" s="234">
        <f>ROUND(E116*N116,2)</f>
        <v>0</v>
      </c>
      <c r="P116" s="234">
        <v>0</v>
      </c>
      <c r="Q116" s="234">
        <f>ROUND(E116*P116,2)</f>
        <v>0</v>
      </c>
      <c r="R116" s="234" t="s">
        <v>225</v>
      </c>
      <c r="S116" s="234" t="s">
        <v>118</v>
      </c>
      <c r="T116" s="235" t="s">
        <v>119</v>
      </c>
      <c r="U116" s="219">
        <v>0.20600000000000002</v>
      </c>
      <c r="V116" s="219">
        <f>ROUND(E116*U116,2)</f>
        <v>0.62</v>
      </c>
      <c r="W116" s="219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120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7"/>
      <c r="B117" s="218"/>
      <c r="C117" s="249" t="s">
        <v>226</v>
      </c>
      <c r="D117" s="236"/>
      <c r="E117" s="236"/>
      <c r="F117" s="236"/>
      <c r="G117" s="236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122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ht="22.5" outlineLevel="1" x14ac:dyDescent="0.2">
      <c r="A118" s="229">
        <v>35</v>
      </c>
      <c r="B118" s="230" t="s">
        <v>256</v>
      </c>
      <c r="C118" s="248" t="s">
        <v>257</v>
      </c>
      <c r="D118" s="231" t="s">
        <v>130</v>
      </c>
      <c r="E118" s="232">
        <v>7.1000000000000005</v>
      </c>
      <c r="F118" s="233">
        <v>19.100000000000001</v>
      </c>
      <c r="G118" s="234">
        <f>ROUND(E118*F118,2)</f>
        <v>135.61000000000001</v>
      </c>
      <c r="H118" s="233">
        <v>1.4300000000000002</v>
      </c>
      <c r="I118" s="234">
        <f>ROUND(E118*H118,2)</f>
        <v>10.15</v>
      </c>
      <c r="J118" s="233">
        <v>17.670000000000002</v>
      </c>
      <c r="K118" s="234">
        <f>ROUND(E118*J118,2)</f>
        <v>125.46</v>
      </c>
      <c r="L118" s="234">
        <v>21</v>
      </c>
      <c r="M118" s="234">
        <f>G118*(1+L118/100)</f>
        <v>164.08810000000003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4" t="s">
        <v>225</v>
      </c>
      <c r="S118" s="234" t="s">
        <v>118</v>
      </c>
      <c r="T118" s="235" t="s">
        <v>119</v>
      </c>
      <c r="U118" s="219">
        <v>5.9000000000000004E-2</v>
      </c>
      <c r="V118" s="219">
        <f>ROUND(E118*U118,2)</f>
        <v>0.42</v>
      </c>
      <c r="W118" s="219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120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17"/>
      <c r="B119" s="218"/>
      <c r="C119" s="249" t="s">
        <v>258</v>
      </c>
      <c r="D119" s="236"/>
      <c r="E119" s="236"/>
      <c r="F119" s="236"/>
      <c r="G119" s="236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122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29">
        <v>36</v>
      </c>
      <c r="B120" s="230" t="s">
        <v>259</v>
      </c>
      <c r="C120" s="248" t="s">
        <v>260</v>
      </c>
      <c r="D120" s="231" t="s">
        <v>247</v>
      </c>
      <c r="E120" s="232">
        <v>3</v>
      </c>
      <c r="F120" s="233">
        <v>712</v>
      </c>
      <c r="G120" s="234">
        <f>ROUND(E120*F120,2)</f>
        <v>2136</v>
      </c>
      <c r="H120" s="233">
        <v>11.040000000000001</v>
      </c>
      <c r="I120" s="234">
        <f>ROUND(E120*H120,2)</f>
        <v>33.119999999999997</v>
      </c>
      <c r="J120" s="233">
        <v>700.96</v>
      </c>
      <c r="K120" s="234">
        <f>ROUND(E120*J120,2)</f>
        <v>2102.88</v>
      </c>
      <c r="L120" s="234">
        <v>21</v>
      </c>
      <c r="M120" s="234">
        <f>G120*(1+L120/100)</f>
        <v>2584.56</v>
      </c>
      <c r="N120" s="234">
        <v>9.3600000000000003E-3</v>
      </c>
      <c r="O120" s="234">
        <f>ROUND(E120*N120,2)</f>
        <v>0.03</v>
      </c>
      <c r="P120" s="234">
        <v>0</v>
      </c>
      <c r="Q120" s="234">
        <f>ROUND(E120*P120,2)</f>
        <v>0</v>
      </c>
      <c r="R120" s="234" t="s">
        <v>225</v>
      </c>
      <c r="S120" s="234" t="s">
        <v>118</v>
      </c>
      <c r="T120" s="235" t="s">
        <v>119</v>
      </c>
      <c r="U120" s="219">
        <v>1.6890000000000001</v>
      </c>
      <c r="V120" s="219">
        <f>ROUND(E120*U120,2)</f>
        <v>5.07</v>
      </c>
      <c r="W120" s="219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127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7"/>
      <c r="B121" s="218"/>
      <c r="C121" s="249" t="s">
        <v>261</v>
      </c>
      <c r="D121" s="236"/>
      <c r="E121" s="236"/>
      <c r="F121" s="236"/>
      <c r="G121" s="236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122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37">
        <v>37</v>
      </c>
      <c r="B122" s="238" t="s">
        <v>262</v>
      </c>
      <c r="C122" s="251" t="s">
        <v>263</v>
      </c>
      <c r="D122" s="239" t="s">
        <v>247</v>
      </c>
      <c r="E122" s="240">
        <v>3</v>
      </c>
      <c r="F122" s="241">
        <v>1197</v>
      </c>
      <c r="G122" s="242">
        <f>ROUND(E122*F122,2)</f>
        <v>3591</v>
      </c>
      <c r="H122" s="241">
        <v>0</v>
      </c>
      <c r="I122" s="242">
        <f>ROUND(E122*H122,2)</f>
        <v>0</v>
      </c>
      <c r="J122" s="241">
        <v>1197</v>
      </c>
      <c r="K122" s="242">
        <f>ROUND(E122*J122,2)</f>
        <v>3591</v>
      </c>
      <c r="L122" s="242">
        <v>21</v>
      </c>
      <c r="M122" s="242">
        <f>G122*(1+L122/100)</f>
        <v>4345.1099999999997</v>
      </c>
      <c r="N122" s="242">
        <v>0.34090000000000004</v>
      </c>
      <c r="O122" s="242">
        <f>ROUND(E122*N122,2)</f>
        <v>1.02</v>
      </c>
      <c r="P122" s="242">
        <v>0</v>
      </c>
      <c r="Q122" s="242">
        <f>ROUND(E122*P122,2)</f>
        <v>0</v>
      </c>
      <c r="R122" s="242"/>
      <c r="S122" s="242" t="s">
        <v>264</v>
      </c>
      <c r="T122" s="243" t="s">
        <v>119</v>
      </c>
      <c r="U122" s="219">
        <v>4.1980000000000004</v>
      </c>
      <c r="V122" s="219">
        <f>ROUND(E122*U122,2)</f>
        <v>12.59</v>
      </c>
      <c r="W122" s="219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127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37">
        <v>38</v>
      </c>
      <c r="B123" s="238" t="s">
        <v>265</v>
      </c>
      <c r="C123" s="251" t="s">
        <v>266</v>
      </c>
      <c r="D123" s="239" t="s">
        <v>247</v>
      </c>
      <c r="E123" s="240">
        <v>2</v>
      </c>
      <c r="F123" s="241">
        <v>458</v>
      </c>
      <c r="G123" s="242">
        <f>ROUND(E123*F123,2)</f>
        <v>916</v>
      </c>
      <c r="H123" s="241">
        <v>0</v>
      </c>
      <c r="I123" s="242">
        <f>ROUND(E123*H123,2)</f>
        <v>0</v>
      </c>
      <c r="J123" s="241">
        <v>458</v>
      </c>
      <c r="K123" s="242">
        <f>ROUND(E123*J123,2)</f>
        <v>916</v>
      </c>
      <c r="L123" s="242">
        <v>21</v>
      </c>
      <c r="M123" s="242">
        <f>G123*(1+L123/100)</f>
        <v>1108.3599999999999</v>
      </c>
      <c r="N123" s="242">
        <v>0</v>
      </c>
      <c r="O123" s="242">
        <f>ROUND(E123*N123,2)</f>
        <v>0</v>
      </c>
      <c r="P123" s="242">
        <v>0.15000000000000002</v>
      </c>
      <c r="Q123" s="242">
        <f>ROUND(E123*P123,2)</f>
        <v>0.3</v>
      </c>
      <c r="R123" s="242"/>
      <c r="S123" s="242" t="s">
        <v>264</v>
      </c>
      <c r="T123" s="243" t="s">
        <v>267</v>
      </c>
      <c r="U123" s="219">
        <v>0</v>
      </c>
      <c r="V123" s="219">
        <f>ROUND(E123*U123,2)</f>
        <v>0</v>
      </c>
      <c r="W123" s="219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127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ht="22.5" outlineLevel="1" x14ac:dyDescent="0.2">
      <c r="A124" s="229">
        <v>39</v>
      </c>
      <c r="B124" s="230" t="s">
        <v>268</v>
      </c>
      <c r="C124" s="248" t="s">
        <v>269</v>
      </c>
      <c r="D124" s="231" t="s">
        <v>247</v>
      </c>
      <c r="E124" s="232">
        <v>3.2790000000000004</v>
      </c>
      <c r="F124" s="233">
        <v>186.5</v>
      </c>
      <c r="G124" s="234">
        <f>ROUND(E124*F124,2)</f>
        <v>611.53</v>
      </c>
      <c r="H124" s="233">
        <v>186.5</v>
      </c>
      <c r="I124" s="234">
        <f>ROUND(E124*H124,2)</f>
        <v>611.53</v>
      </c>
      <c r="J124" s="233">
        <v>0</v>
      </c>
      <c r="K124" s="234">
        <f>ROUND(E124*J124,2)</f>
        <v>0</v>
      </c>
      <c r="L124" s="234">
        <v>21</v>
      </c>
      <c r="M124" s="234">
        <f>G124*(1+L124/100)</f>
        <v>739.95129999999995</v>
      </c>
      <c r="N124" s="234">
        <v>2.0500000000000002E-3</v>
      </c>
      <c r="O124" s="234">
        <f>ROUND(E124*N124,2)</f>
        <v>0.01</v>
      </c>
      <c r="P124" s="234">
        <v>0</v>
      </c>
      <c r="Q124" s="234">
        <f>ROUND(E124*P124,2)</f>
        <v>0</v>
      </c>
      <c r="R124" s="234" t="s">
        <v>220</v>
      </c>
      <c r="S124" s="234" t="s">
        <v>118</v>
      </c>
      <c r="T124" s="235" t="s">
        <v>119</v>
      </c>
      <c r="U124" s="219">
        <v>0</v>
      </c>
      <c r="V124" s="219">
        <f>ROUND(E124*U124,2)</f>
        <v>0</v>
      </c>
      <c r="W124" s="219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270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17"/>
      <c r="B125" s="218"/>
      <c r="C125" s="250" t="s">
        <v>271</v>
      </c>
      <c r="D125" s="220"/>
      <c r="E125" s="221">
        <v>3.2790000000000004</v>
      </c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124</v>
      </c>
      <c r="AH125" s="209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29">
        <v>40</v>
      </c>
      <c r="B126" s="230" t="s">
        <v>272</v>
      </c>
      <c r="C126" s="248" t="s">
        <v>273</v>
      </c>
      <c r="D126" s="231" t="s">
        <v>247</v>
      </c>
      <c r="E126" s="232">
        <v>3.0450000000000004</v>
      </c>
      <c r="F126" s="233">
        <v>465</v>
      </c>
      <c r="G126" s="234">
        <f>ROUND(E126*F126,2)</f>
        <v>1415.93</v>
      </c>
      <c r="H126" s="233">
        <v>465</v>
      </c>
      <c r="I126" s="234">
        <f>ROUND(E126*H126,2)</f>
        <v>1415.93</v>
      </c>
      <c r="J126" s="233">
        <v>0</v>
      </c>
      <c r="K126" s="234">
        <f>ROUND(E126*J126,2)</f>
        <v>0</v>
      </c>
      <c r="L126" s="234">
        <v>21</v>
      </c>
      <c r="M126" s="234">
        <f>G126*(1+L126/100)</f>
        <v>1713.2753</v>
      </c>
      <c r="N126" s="234">
        <v>9.2000000000000003E-4</v>
      </c>
      <c r="O126" s="234">
        <f>ROUND(E126*N126,2)</f>
        <v>0</v>
      </c>
      <c r="P126" s="234">
        <v>0</v>
      </c>
      <c r="Q126" s="234">
        <f>ROUND(E126*P126,2)</f>
        <v>0</v>
      </c>
      <c r="R126" s="234" t="s">
        <v>220</v>
      </c>
      <c r="S126" s="234" t="s">
        <v>118</v>
      </c>
      <c r="T126" s="235" t="s">
        <v>119</v>
      </c>
      <c r="U126" s="219">
        <v>0</v>
      </c>
      <c r="V126" s="219">
        <f>ROUND(E126*U126,2)</f>
        <v>0</v>
      </c>
      <c r="W126" s="219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270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7"/>
      <c r="B127" s="218"/>
      <c r="C127" s="250" t="s">
        <v>274</v>
      </c>
      <c r="D127" s="220"/>
      <c r="E127" s="221">
        <v>3.0450000000000004</v>
      </c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124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ht="22.5" outlineLevel="1" x14ac:dyDescent="0.2">
      <c r="A128" s="237">
        <v>41</v>
      </c>
      <c r="B128" s="238" t="s">
        <v>275</v>
      </c>
      <c r="C128" s="251" t="s">
        <v>276</v>
      </c>
      <c r="D128" s="239" t="s">
        <v>247</v>
      </c>
      <c r="E128" s="240">
        <v>3</v>
      </c>
      <c r="F128" s="241">
        <v>2800</v>
      </c>
      <c r="G128" s="242">
        <f>ROUND(E128*F128,2)</f>
        <v>8400</v>
      </c>
      <c r="H128" s="241">
        <v>2800</v>
      </c>
      <c r="I128" s="242">
        <f>ROUND(E128*H128,2)</f>
        <v>8400</v>
      </c>
      <c r="J128" s="241">
        <v>0</v>
      </c>
      <c r="K128" s="242">
        <f>ROUND(E128*J128,2)</f>
        <v>0</v>
      </c>
      <c r="L128" s="242">
        <v>21</v>
      </c>
      <c r="M128" s="242">
        <f>G128*(1+L128/100)</f>
        <v>10164</v>
      </c>
      <c r="N128" s="242">
        <v>0.10900000000000001</v>
      </c>
      <c r="O128" s="242">
        <f>ROUND(E128*N128,2)</f>
        <v>0.33</v>
      </c>
      <c r="P128" s="242">
        <v>0</v>
      </c>
      <c r="Q128" s="242">
        <f>ROUND(E128*P128,2)</f>
        <v>0</v>
      </c>
      <c r="R128" s="242" t="s">
        <v>220</v>
      </c>
      <c r="S128" s="242" t="s">
        <v>118</v>
      </c>
      <c r="T128" s="243" t="s">
        <v>119</v>
      </c>
      <c r="U128" s="219">
        <v>0</v>
      </c>
      <c r="V128" s="219">
        <f>ROUND(E128*U128,2)</f>
        <v>0</v>
      </c>
      <c r="W128" s="219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221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ht="22.5" outlineLevel="1" x14ac:dyDescent="0.2">
      <c r="A129" s="229">
        <v>42</v>
      </c>
      <c r="B129" s="230" t="s">
        <v>277</v>
      </c>
      <c r="C129" s="248" t="s">
        <v>278</v>
      </c>
      <c r="D129" s="231" t="s">
        <v>247</v>
      </c>
      <c r="E129" s="232">
        <v>3.0300000000000002</v>
      </c>
      <c r="F129" s="233">
        <v>433</v>
      </c>
      <c r="G129" s="234">
        <f>ROUND(E129*F129,2)</f>
        <v>1311.99</v>
      </c>
      <c r="H129" s="233">
        <v>433</v>
      </c>
      <c r="I129" s="234">
        <f>ROUND(E129*H129,2)</f>
        <v>1311.99</v>
      </c>
      <c r="J129" s="233">
        <v>0</v>
      </c>
      <c r="K129" s="234">
        <f>ROUND(E129*J129,2)</f>
        <v>0</v>
      </c>
      <c r="L129" s="234">
        <v>21</v>
      </c>
      <c r="M129" s="234">
        <f>G129*(1+L129/100)</f>
        <v>1587.5079000000001</v>
      </c>
      <c r="N129" s="234">
        <v>7.0000000000000007E-2</v>
      </c>
      <c r="O129" s="234">
        <f>ROUND(E129*N129,2)</f>
        <v>0.21</v>
      </c>
      <c r="P129" s="234">
        <v>0</v>
      </c>
      <c r="Q129" s="234">
        <f>ROUND(E129*P129,2)</f>
        <v>0</v>
      </c>
      <c r="R129" s="234" t="s">
        <v>220</v>
      </c>
      <c r="S129" s="234" t="s">
        <v>118</v>
      </c>
      <c r="T129" s="235" t="s">
        <v>119</v>
      </c>
      <c r="U129" s="219">
        <v>0</v>
      </c>
      <c r="V129" s="219">
        <f>ROUND(E129*U129,2)</f>
        <v>0</v>
      </c>
      <c r="W129" s="219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221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7"/>
      <c r="B130" s="218"/>
      <c r="C130" s="250" t="s">
        <v>279</v>
      </c>
      <c r="D130" s="220"/>
      <c r="E130" s="221">
        <v>3.0300000000000002</v>
      </c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124</v>
      </c>
      <c r="AH130" s="209">
        <v>0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29">
        <v>43</v>
      </c>
      <c r="B131" s="230" t="s">
        <v>280</v>
      </c>
      <c r="C131" s="248" t="s">
        <v>281</v>
      </c>
      <c r="D131" s="231" t="s">
        <v>247</v>
      </c>
      <c r="E131" s="232">
        <v>2.02</v>
      </c>
      <c r="F131" s="233">
        <v>278</v>
      </c>
      <c r="G131" s="234">
        <f>ROUND(E131*F131,2)</f>
        <v>561.55999999999995</v>
      </c>
      <c r="H131" s="233">
        <v>278</v>
      </c>
      <c r="I131" s="234">
        <f>ROUND(E131*H131,2)</f>
        <v>561.55999999999995</v>
      </c>
      <c r="J131" s="233">
        <v>0</v>
      </c>
      <c r="K131" s="234">
        <f>ROUND(E131*J131,2)</f>
        <v>0</v>
      </c>
      <c r="L131" s="234">
        <v>21</v>
      </c>
      <c r="M131" s="234">
        <f>G131*(1+L131/100)</f>
        <v>679.48759999999993</v>
      </c>
      <c r="N131" s="234">
        <v>7.6000000000000012E-2</v>
      </c>
      <c r="O131" s="234">
        <f>ROUND(E131*N131,2)</f>
        <v>0.15</v>
      </c>
      <c r="P131" s="234">
        <v>0</v>
      </c>
      <c r="Q131" s="234">
        <f>ROUND(E131*P131,2)</f>
        <v>0</v>
      </c>
      <c r="R131" s="234" t="s">
        <v>220</v>
      </c>
      <c r="S131" s="234" t="s">
        <v>118</v>
      </c>
      <c r="T131" s="235" t="s">
        <v>119</v>
      </c>
      <c r="U131" s="219">
        <v>0</v>
      </c>
      <c r="V131" s="219">
        <f>ROUND(E131*U131,2)</f>
        <v>0</v>
      </c>
      <c r="W131" s="219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270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17"/>
      <c r="B132" s="218"/>
      <c r="C132" s="250" t="s">
        <v>282</v>
      </c>
      <c r="D132" s="220"/>
      <c r="E132" s="221">
        <v>2.02</v>
      </c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124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29">
        <v>44</v>
      </c>
      <c r="B133" s="230" t="s">
        <v>283</v>
      </c>
      <c r="C133" s="248" t="s">
        <v>284</v>
      </c>
      <c r="D133" s="231" t="s">
        <v>247</v>
      </c>
      <c r="E133" s="232">
        <v>4.04</v>
      </c>
      <c r="F133" s="233">
        <v>436.5</v>
      </c>
      <c r="G133" s="234">
        <f>ROUND(E133*F133,2)</f>
        <v>1763.46</v>
      </c>
      <c r="H133" s="233">
        <v>436.5</v>
      </c>
      <c r="I133" s="234">
        <f>ROUND(E133*H133,2)</f>
        <v>1763.46</v>
      </c>
      <c r="J133" s="233">
        <v>0</v>
      </c>
      <c r="K133" s="234">
        <f>ROUND(E133*J133,2)</f>
        <v>0</v>
      </c>
      <c r="L133" s="234">
        <v>21</v>
      </c>
      <c r="M133" s="234">
        <f>G133*(1+L133/100)</f>
        <v>2133.7865999999999</v>
      </c>
      <c r="N133" s="234">
        <v>0.15500000000000003</v>
      </c>
      <c r="O133" s="234">
        <f>ROUND(E133*N133,2)</f>
        <v>0.63</v>
      </c>
      <c r="P133" s="234">
        <v>0</v>
      </c>
      <c r="Q133" s="234">
        <f>ROUND(E133*P133,2)</f>
        <v>0</v>
      </c>
      <c r="R133" s="234" t="s">
        <v>220</v>
      </c>
      <c r="S133" s="234" t="s">
        <v>118</v>
      </c>
      <c r="T133" s="235" t="s">
        <v>119</v>
      </c>
      <c r="U133" s="219">
        <v>0</v>
      </c>
      <c r="V133" s="219">
        <f>ROUND(E133*U133,2)</f>
        <v>0</v>
      </c>
      <c r="W133" s="219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270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7"/>
      <c r="B134" s="218"/>
      <c r="C134" s="250" t="s">
        <v>285</v>
      </c>
      <c r="D134" s="220"/>
      <c r="E134" s="221">
        <v>4.04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124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29">
        <v>45</v>
      </c>
      <c r="B135" s="230" t="s">
        <v>286</v>
      </c>
      <c r="C135" s="248" t="s">
        <v>287</v>
      </c>
      <c r="D135" s="231" t="s">
        <v>247</v>
      </c>
      <c r="E135" s="232">
        <v>3.0300000000000002</v>
      </c>
      <c r="F135" s="233">
        <v>1638</v>
      </c>
      <c r="G135" s="234">
        <f>ROUND(E135*F135,2)</f>
        <v>4963.1400000000003</v>
      </c>
      <c r="H135" s="233">
        <v>1638</v>
      </c>
      <c r="I135" s="234">
        <f>ROUND(E135*H135,2)</f>
        <v>4963.1400000000003</v>
      </c>
      <c r="J135" s="233">
        <v>0</v>
      </c>
      <c r="K135" s="234">
        <f>ROUND(E135*J135,2)</f>
        <v>0</v>
      </c>
      <c r="L135" s="234">
        <v>21</v>
      </c>
      <c r="M135" s="234">
        <f>G135*(1+L135/100)</f>
        <v>6005.3994000000002</v>
      </c>
      <c r="N135" s="234">
        <v>0.35000000000000003</v>
      </c>
      <c r="O135" s="234">
        <f>ROUND(E135*N135,2)</f>
        <v>1.06</v>
      </c>
      <c r="P135" s="234">
        <v>0</v>
      </c>
      <c r="Q135" s="234">
        <f>ROUND(E135*P135,2)</f>
        <v>0</v>
      </c>
      <c r="R135" s="234" t="s">
        <v>220</v>
      </c>
      <c r="S135" s="234" t="s">
        <v>118</v>
      </c>
      <c r="T135" s="235" t="s">
        <v>119</v>
      </c>
      <c r="U135" s="219">
        <v>0</v>
      </c>
      <c r="V135" s="219">
        <f>ROUND(E135*U135,2)</f>
        <v>0</v>
      </c>
      <c r="W135" s="219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270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7"/>
      <c r="B136" s="218"/>
      <c r="C136" s="250" t="s">
        <v>279</v>
      </c>
      <c r="D136" s="220"/>
      <c r="E136" s="221">
        <v>3.0300000000000002</v>
      </c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124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29">
        <v>46</v>
      </c>
      <c r="B137" s="230" t="s">
        <v>288</v>
      </c>
      <c r="C137" s="248" t="s">
        <v>289</v>
      </c>
      <c r="D137" s="231" t="s">
        <v>247</v>
      </c>
      <c r="E137" s="232">
        <v>3.0300000000000002</v>
      </c>
      <c r="F137" s="233">
        <v>567</v>
      </c>
      <c r="G137" s="234">
        <f>ROUND(E137*F137,2)</f>
        <v>1718.01</v>
      </c>
      <c r="H137" s="233">
        <v>567</v>
      </c>
      <c r="I137" s="234">
        <f>ROUND(E137*H137,2)</f>
        <v>1718.01</v>
      </c>
      <c r="J137" s="233">
        <v>0</v>
      </c>
      <c r="K137" s="234">
        <f>ROUND(E137*J137,2)</f>
        <v>0</v>
      </c>
      <c r="L137" s="234">
        <v>21</v>
      </c>
      <c r="M137" s="234">
        <f>G137*(1+L137/100)</f>
        <v>2078.7921000000001</v>
      </c>
      <c r="N137" s="234">
        <v>0.17500000000000002</v>
      </c>
      <c r="O137" s="234">
        <f>ROUND(E137*N137,2)</f>
        <v>0.53</v>
      </c>
      <c r="P137" s="234">
        <v>0</v>
      </c>
      <c r="Q137" s="234">
        <f>ROUND(E137*P137,2)</f>
        <v>0</v>
      </c>
      <c r="R137" s="234" t="s">
        <v>220</v>
      </c>
      <c r="S137" s="234" t="s">
        <v>118</v>
      </c>
      <c r="T137" s="235" t="s">
        <v>119</v>
      </c>
      <c r="U137" s="219">
        <v>0</v>
      </c>
      <c r="V137" s="219">
        <f>ROUND(E137*U137,2)</f>
        <v>0</v>
      </c>
      <c r="W137" s="219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270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17"/>
      <c r="B138" s="218"/>
      <c r="C138" s="250" t="s">
        <v>279</v>
      </c>
      <c r="D138" s="220"/>
      <c r="E138" s="221">
        <v>3.0300000000000002</v>
      </c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124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29">
        <v>47</v>
      </c>
      <c r="B139" s="230" t="s">
        <v>290</v>
      </c>
      <c r="C139" s="248" t="s">
        <v>291</v>
      </c>
      <c r="D139" s="231" t="s">
        <v>130</v>
      </c>
      <c r="E139" s="232">
        <v>7.2065000000000001</v>
      </c>
      <c r="F139" s="233">
        <v>620</v>
      </c>
      <c r="G139" s="234">
        <f>ROUND(E139*F139,2)</f>
        <v>4468.03</v>
      </c>
      <c r="H139" s="233">
        <v>620</v>
      </c>
      <c r="I139" s="234">
        <f>ROUND(E139*H139,2)</f>
        <v>4468.03</v>
      </c>
      <c r="J139" s="233">
        <v>0</v>
      </c>
      <c r="K139" s="234">
        <f>ROUND(E139*J139,2)</f>
        <v>0</v>
      </c>
      <c r="L139" s="234">
        <v>21</v>
      </c>
      <c r="M139" s="234">
        <f>G139*(1+L139/100)</f>
        <v>5406.3162999999995</v>
      </c>
      <c r="N139" s="234">
        <v>3.7000000000000005E-2</v>
      </c>
      <c r="O139" s="234">
        <f>ROUND(E139*N139,2)</f>
        <v>0.27</v>
      </c>
      <c r="P139" s="234">
        <v>0</v>
      </c>
      <c r="Q139" s="234">
        <f>ROUND(E139*P139,2)</f>
        <v>0</v>
      </c>
      <c r="R139" s="234" t="s">
        <v>220</v>
      </c>
      <c r="S139" s="234" t="s">
        <v>118</v>
      </c>
      <c r="T139" s="235" t="s">
        <v>119</v>
      </c>
      <c r="U139" s="219">
        <v>0</v>
      </c>
      <c r="V139" s="219">
        <f>ROUND(E139*U139,2)</f>
        <v>0</v>
      </c>
      <c r="W139" s="219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270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17"/>
      <c r="B140" s="218"/>
      <c r="C140" s="250" t="s">
        <v>292</v>
      </c>
      <c r="D140" s="220"/>
      <c r="E140" s="221">
        <v>7.2065000000000001</v>
      </c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124</v>
      </c>
      <c r="AH140" s="209">
        <v>0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29">
        <v>48</v>
      </c>
      <c r="B141" s="230" t="s">
        <v>293</v>
      </c>
      <c r="C141" s="248" t="s">
        <v>294</v>
      </c>
      <c r="D141" s="231" t="s">
        <v>247</v>
      </c>
      <c r="E141" s="232">
        <v>5.0750000000000002</v>
      </c>
      <c r="F141" s="233">
        <v>514</v>
      </c>
      <c r="G141" s="234">
        <f>ROUND(E141*F141,2)</f>
        <v>2608.5500000000002</v>
      </c>
      <c r="H141" s="233">
        <v>514</v>
      </c>
      <c r="I141" s="234">
        <f>ROUND(E141*H141,2)</f>
        <v>2608.5500000000002</v>
      </c>
      <c r="J141" s="233">
        <v>0</v>
      </c>
      <c r="K141" s="234">
        <f>ROUND(E141*J141,2)</f>
        <v>0</v>
      </c>
      <c r="L141" s="234">
        <v>21</v>
      </c>
      <c r="M141" s="234">
        <f>G141*(1+L141/100)</f>
        <v>3156.3454999999999</v>
      </c>
      <c r="N141" s="234">
        <v>1.5000000000000001E-2</v>
      </c>
      <c r="O141" s="234">
        <f>ROUND(E141*N141,2)</f>
        <v>0.08</v>
      </c>
      <c r="P141" s="234">
        <v>0</v>
      </c>
      <c r="Q141" s="234">
        <f>ROUND(E141*P141,2)</f>
        <v>0</v>
      </c>
      <c r="R141" s="234" t="s">
        <v>220</v>
      </c>
      <c r="S141" s="234" t="s">
        <v>118</v>
      </c>
      <c r="T141" s="235" t="s">
        <v>119</v>
      </c>
      <c r="U141" s="219">
        <v>0</v>
      </c>
      <c r="V141" s="219">
        <f>ROUND(E141*U141,2)</f>
        <v>0</v>
      </c>
      <c r="W141" s="219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270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7"/>
      <c r="B142" s="218"/>
      <c r="C142" s="250" t="s">
        <v>295</v>
      </c>
      <c r="D142" s="220"/>
      <c r="E142" s="221">
        <v>5.0750000000000002</v>
      </c>
      <c r="F142" s="219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124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ht="22.5" outlineLevel="1" x14ac:dyDescent="0.2">
      <c r="A143" s="229">
        <v>49</v>
      </c>
      <c r="B143" s="230" t="s">
        <v>296</v>
      </c>
      <c r="C143" s="248" t="s">
        <v>297</v>
      </c>
      <c r="D143" s="231" t="s">
        <v>247</v>
      </c>
      <c r="E143" s="232">
        <v>1.0150000000000001</v>
      </c>
      <c r="F143" s="233">
        <v>1857</v>
      </c>
      <c r="G143" s="234">
        <f>ROUND(E143*F143,2)</f>
        <v>1884.86</v>
      </c>
      <c r="H143" s="233">
        <v>1857</v>
      </c>
      <c r="I143" s="234">
        <f>ROUND(E143*H143,2)</f>
        <v>1884.86</v>
      </c>
      <c r="J143" s="233">
        <v>0</v>
      </c>
      <c r="K143" s="234">
        <f>ROUND(E143*J143,2)</f>
        <v>0</v>
      </c>
      <c r="L143" s="234">
        <v>21</v>
      </c>
      <c r="M143" s="234">
        <f>G143*(1+L143/100)</f>
        <v>2280.6805999999997</v>
      </c>
      <c r="N143" s="234">
        <v>6.0000000000000005E-2</v>
      </c>
      <c r="O143" s="234">
        <f>ROUND(E143*N143,2)</f>
        <v>0.06</v>
      </c>
      <c r="P143" s="234">
        <v>0</v>
      </c>
      <c r="Q143" s="234">
        <f>ROUND(E143*P143,2)</f>
        <v>0</v>
      </c>
      <c r="R143" s="234" t="s">
        <v>220</v>
      </c>
      <c r="S143" s="234" t="s">
        <v>118</v>
      </c>
      <c r="T143" s="235" t="s">
        <v>119</v>
      </c>
      <c r="U143" s="219">
        <v>0</v>
      </c>
      <c r="V143" s="219">
        <f>ROUND(E143*U143,2)</f>
        <v>0</v>
      </c>
      <c r="W143" s="219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270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17"/>
      <c r="B144" s="218"/>
      <c r="C144" s="250" t="s">
        <v>298</v>
      </c>
      <c r="D144" s="220"/>
      <c r="E144" s="221">
        <v>1.0150000000000001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124</v>
      </c>
      <c r="AH144" s="209">
        <v>0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x14ac:dyDescent="0.2">
      <c r="A145" s="223" t="s">
        <v>112</v>
      </c>
      <c r="B145" s="224" t="s">
        <v>76</v>
      </c>
      <c r="C145" s="247" t="s">
        <v>77</v>
      </c>
      <c r="D145" s="225"/>
      <c r="E145" s="226"/>
      <c r="F145" s="227"/>
      <c r="G145" s="227">
        <f>SUMIF(AG146:AG147,"&lt;&gt;NOR",G146:G147)</f>
        <v>794</v>
      </c>
      <c r="H145" s="227"/>
      <c r="I145" s="227">
        <f>SUM(I146:I147)</f>
        <v>459.56</v>
      </c>
      <c r="J145" s="227"/>
      <c r="K145" s="227">
        <f>SUM(K146:K147)</f>
        <v>334.44</v>
      </c>
      <c r="L145" s="227"/>
      <c r="M145" s="227">
        <f>SUM(M146:M147)</f>
        <v>960.74</v>
      </c>
      <c r="N145" s="227"/>
      <c r="O145" s="227">
        <f>SUM(O146:O147)</f>
        <v>0.59</v>
      </c>
      <c r="P145" s="227"/>
      <c r="Q145" s="227">
        <f>SUM(Q146:Q147)</f>
        <v>0</v>
      </c>
      <c r="R145" s="227"/>
      <c r="S145" s="227"/>
      <c r="T145" s="228"/>
      <c r="U145" s="222"/>
      <c r="V145" s="222">
        <f>SUM(V146:V147)</f>
        <v>0.86</v>
      </c>
      <c r="W145" s="222"/>
      <c r="AG145" t="s">
        <v>113</v>
      </c>
    </row>
    <row r="146" spans="1:60" ht="22.5" outlineLevel="1" x14ac:dyDescent="0.2">
      <c r="A146" s="229">
        <v>50</v>
      </c>
      <c r="B146" s="230" t="s">
        <v>299</v>
      </c>
      <c r="C146" s="248" t="s">
        <v>300</v>
      </c>
      <c r="D146" s="231" t="s">
        <v>130</v>
      </c>
      <c r="E146" s="232">
        <v>4</v>
      </c>
      <c r="F146" s="233">
        <v>198.5</v>
      </c>
      <c r="G146" s="234">
        <f>ROUND(E146*F146,2)</f>
        <v>794</v>
      </c>
      <c r="H146" s="233">
        <v>114.89</v>
      </c>
      <c r="I146" s="234">
        <f>ROUND(E146*H146,2)</f>
        <v>459.56</v>
      </c>
      <c r="J146" s="233">
        <v>83.610000000000014</v>
      </c>
      <c r="K146" s="234">
        <f>ROUND(E146*J146,2)</f>
        <v>334.44</v>
      </c>
      <c r="L146" s="234">
        <v>21</v>
      </c>
      <c r="M146" s="234">
        <f>G146*(1+L146/100)</f>
        <v>960.74</v>
      </c>
      <c r="N146" s="234">
        <v>0.14874000000000001</v>
      </c>
      <c r="O146" s="234">
        <f>ROUND(E146*N146,2)</f>
        <v>0.59</v>
      </c>
      <c r="P146" s="234">
        <v>0</v>
      </c>
      <c r="Q146" s="234">
        <f>ROUND(E146*P146,2)</f>
        <v>0</v>
      </c>
      <c r="R146" s="234" t="s">
        <v>117</v>
      </c>
      <c r="S146" s="234" t="s">
        <v>118</v>
      </c>
      <c r="T146" s="235" t="s">
        <v>119</v>
      </c>
      <c r="U146" s="219">
        <v>0.21600000000000003</v>
      </c>
      <c r="V146" s="219">
        <f>ROUND(E146*U146,2)</f>
        <v>0.86</v>
      </c>
      <c r="W146" s="219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127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17"/>
      <c r="B147" s="218"/>
      <c r="C147" s="249" t="s">
        <v>301</v>
      </c>
      <c r="D147" s="236"/>
      <c r="E147" s="236"/>
      <c r="F147" s="236"/>
      <c r="G147" s="236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122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44" t="str">
        <f>C147</f>
        <v>se zatřením lože, s vyplněním a zatřením spár cementovou maltou. S dodáním hmot pro lože tl. 80-100 mm.</v>
      </c>
      <c r="BB147" s="209"/>
      <c r="BC147" s="209"/>
      <c r="BD147" s="209"/>
      <c r="BE147" s="209"/>
      <c r="BF147" s="209"/>
      <c r="BG147" s="209"/>
      <c r="BH147" s="209"/>
    </row>
    <row r="148" spans="1:60" x14ac:dyDescent="0.2">
      <c r="A148" s="223" t="s">
        <v>112</v>
      </c>
      <c r="B148" s="224" t="s">
        <v>78</v>
      </c>
      <c r="C148" s="247" t="s">
        <v>79</v>
      </c>
      <c r="D148" s="225"/>
      <c r="E148" s="226"/>
      <c r="F148" s="227"/>
      <c r="G148" s="227">
        <f>SUMIF(AG149:AG152,"&lt;&gt;NOR",G149:G152)</f>
        <v>208.39999999999998</v>
      </c>
      <c r="H148" s="227"/>
      <c r="I148" s="227">
        <f>SUM(I149:I152)</f>
        <v>0</v>
      </c>
      <c r="J148" s="227"/>
      <c r="K148" s="227">
        <f>SUM(K149:K152)</f>
        <v>208.39999999999998</v>
      </c>
      <c r="L148" s="227"/>
      <c r="M148" s="227">
        <f>SUM(M149:M152)</f>
        <v>252.16399999999999</v>
      </c>
      <c r="N148" s="227"/>
      <c r="O148" s="227">
        <f>SUM(O149:O152)</f>
        <v>0</v>
      </c>
      <c r="P148" s="227"/>
      <c r="Q148" s="227">
        <f>SUM(Q149:Q152)</f>
        <v>0</v>
      </c>
      <c r="R148" s="227"/>
      <c r="S148" s="227"/>
      <c r="T148" s="228"/>
      <c r="U148" s="222"/>
      <c r="V148" s="222">
        <f>SUM(V149:V152)</f>
        <v>0.82000000000000006</v>
      </c>
      <c r="W148" s="222"/>
      <c r="AG148" t="s">
        <v>113</v>
      </c>
    </row>
    <row r="149" spans="1:60" ht="22.5" outlineLevel="1" x14ac:dyDescent="0.2">
      <c r="A149" s="229">
        <v>51</v>
      </c>
      <c r="B149" s="230" t="s">
        <v>302</v>
      </c>
      <c r="C149" s="248" t="s">
        <v>303</v>
      </c>
      <c r="D149" s="231" t="s">
        <v>130</v>
      </c>
      <c r="E149" s="232">
        <v>4</v>
      </c>
      <c r="F149" s="233">
        <v>21.700000000000003</v>
      </c>
      <c r="G149" s="234">
        <f>ROUND(E149*F149,2)</f>
        <v>86.8</v>
      </c>
      <c r="H149" s="233">
        <v>0</v>
      </c>
      <c r="I149" s="234">
        <f>ROUND(E149*H149,2)</f>
        <v>0</v>
      </c>
      <c r="J149" s="233">
        <v>21.700000000000003</v>
      </c>
      <c r="K149" s="234">
        <f>ROUND(E149*J149,2)</f>
        <v>86.8</v>
      </c>
      <c r="L149" s="234">
        <v>21</v>
      </c>
      <c r="M149" s="234">
        <f>G149*(1+L149/100)</f>
        <v>105.02799999999999</v>
      </c>
      <c r="N149" s="234">
        <v>0</v>
      </c>
      <c r="O149" s="234">
        <f>ROUND(E149*N149,2)</f>
        <v>0</v>
      </c>
      <c r="P149" s="234">
        <v>0</v>
      </c>
      <c r="Q149" s="234">
        <f>ROUND(E149*P149,2)</f>
        <v>0</v>
      </c>
      <c r="R149" s="234" t="s">
        <v>117</v>
      </c>
      <c r="S149" s="234" t="s">
        <v>118</v>
      </c>
      <c r="T149" s="235" t="s">
        <v>119</v>
      </c>
      <c r="U149" s="219">
        <v>9.0000000000000011E-2</v>
      </c>
      <c r="V149" s="219">
        <f>ROUND(E149*U149,2)</f>
        <v>0.36</v>
      </c>
      <c r="W149" s="219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127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ht="22.5" outlineLevel="1" x14ac:dyDescent="0.2">
      <c r="A150" s="217"/>
      <c r="B150" s="218"/>
      <c r="C150" s="249" t="s">
        <v>304</v>
      </c>
      <c r="D150" s="236"/>
      <c r="E150" s="236"/>
      <c r="F150" s="236"/>
      <c r="G150" s="236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122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44" t="str">
        <f>C150</f>
        <v>krajníků, desek nebo panelů od spojovacího materiálu s odklizením a uložením očištěných hmot a spojovacího materiálu na skládku na vzdálenost do 10 m</v>
      </c>
      <c r="BB150" s="209"/>
      <c r="BC150" s="209"/>
      <c r="BD150" s="209"/>
      <c r="BE150" s="209"/>
      <c r="BF150" s="209"/>
      <c r="BG150" s="209"/>
      <c r="BH150" s="209"/>
    </row>
    <row r="151" spans="1:60" ht="22.5" outlineLevel="1" x14ac:dyDescent="0.2">
      <c r="A151" s="229">
        <v>52</v>
      </c>
      <c r="B151" s="230" t="s">
        <v>305</v>
      </c>
      <c r="C151" s="248" t="s">
        <v>306</v>
      </c>
      <c r="D151" s="231" t="s">
        <v>116</v>
      </c>
      <c r="E151" s="232">
        <v>4</v>
      </c>
      <c r="F151" s="233">
        <v>30.400000000000002</v>
      </c>
      <c r="G151" s="234">
        <f>ROUND(E151*F151,2)</f>
        <v>121.6</v>
      </c>
      <c r="H151" s="233">
        <v>0</v>
      </c>
      <c r="I151" s="234">
        <f>ROUND(E151*H151,2)</f>
        <v>0</v>
      </c>
      <c r="J151" s="233">
        <v>30.400000000000002</v>
      </c>
      <c r="K151" s="234">
        <f>ROUND(E151*J151,2)</f>
        <v>121.6</v>
      </c>
      <c r="L151" s="234">
        <v>21</v>
      </c>
      <c r="M151" s="234">
        <f>G151*(1+L151/100)</f>
        <v>147.136</v>
      </c>
      <c r="N151" s="234">
        <v>0</v>
      </c>
      <c r="O151" s="234">
        <f>ROUND(E151*N151,2)</f>
        <v>0</v>
      </c>
      <c r="P151" s="234">
        <v>0</v>
      </c>
      <c r="Q151" s="234">
        <f>ROUND(E151*P151,2)</f>
        <v>0</v>
      </c>
      <c r="R151" s="234" t="s">
        <v>117</v>
      </c>
      <c r="S151" s="234" t="s">
        <v>118</v>
      </c>
      <c r="T151" s="235" t="s">
        <v>119</v>
      </c>
      <c r="U151" s="219">
        <v>0.115</v>
      </c>
      <c r="V151" s="219">
        <f>ROUND(E151*U151,2)</f>
        <v>0.46</v>
      </c>
      <c r="W151" s="219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120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ht="22.5" outlineLevel="1" x14ac:dyDescent="0.2">
      <c r="A152" s="217"/>
      <c r="B152" s="218"/>
      <c r="C152" s="249" t="s">
        <v>304</v>
      </c>
      <c r="D152" s="236"/>
      <c r="E152" s="236"/>
      <c r="F152" s="236"/>
      <c r="G152" s="236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122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44" t="str">
        <f>C152</f>
        <v>krajníků, desek nebo panelů od spojovacího materiálu s odklizením a uložením očištěných hmot a spojovacího materiálu na skládku na vzdálenost do 10 m</v>
      </c>
      <c r="BB152" s="209"/>
      <c r="BC152" s="209"/>
      <c r="BD152" s="209"/>
      <c r="BE152" s="209"/>
      <c r="BF152" s="209"/>
      <c r="BG152" s="209"/>
      <c r="BH152" s="209"/>
    </row>
    <row r="153" spans="1:60" x14ac:dyDescent="0.2">
      <c r="A153" s="223" t="s">
        <v>112</v>
      </c>
      <c r="B153" s="224" t="s">
        <v>80</v>
      </c>
      <c r="C153" s="247" t="s">
        <v>81</v>
      </c>
      <c r="D153" s="225"/>
      <c r="E153" s="226"/>
      <c r="F153" s="227"/>
      <c r="G153" s="227">
        <f>SUMIF(AG154:AG156,"&lt;&gt;NOR",G154:G156)</f>
        <v>1616.5</v>
      </c>
      <c r="H153" s="227"/>
      <c r="I153" s="227">
        <f>SUM(I154:I156)</f>
        <v>0</v>
      </c>
      <c r="J153" s="227"/>
      <c r="K153" s="227">
        <f>SUM(K154:K156)</f>
        <v>1616.5</v>
      </c>
      <c r="L153" s="227"/>
      <c r="M153" s="227">
        <f>SUM(M154:M156)</f>
        <v>1955.9649999999999</v>
      </c>
      <c r="N153" s="227"/>
      <c r="O153" s="227">
        <f>SUM(O154:O156)</f>
        <v>0</v>
      </c>
      <c r="P153" s="227"/>
      <c r="Q153" s="227">
        <f>SUM(Q154:Q156)</f>
        <v>0</v>
      </c>
      <c r="R153" s="227"/>
      <c r="S153" s="227"/>
      <c r="T153" s="228"/>
      <c r="U153" s="222"/>
      <c r="V153" s="222">
        <f>SUM(V154:V156)</f>
        <v>15.41</v>
      </c>
      <c r="W153" s="222"/>
      <c r="AG153" t="s">
        <v>113</v>
      </c>
    </row>
    <row r="154" spans="1:60" outlineLevel="1" x14ac:dyDescent="0.2">
      <c r="A154" s="229">
        <v>53</v>
      </c>
      <c r="B154" s="230" t="s">
        <v>307</v>
      </c>
      <c r="C154" s="248" t="s">
        <v>308</v>
      </c>
      <c r="D154" s="231" t="s">
        <v>219</v>
      </c>
      <c r="E154" s="232">
        <v>18.411130000000004</v>
      </c>
      <c r="F154" s="233">
        <v>87.800000000000011</v>
      </c>
      <c r="G154" s="234">
        <f>ROUND(E154*F154,2)</f>
        <v>1616.5</v>
      </c>
      <c r="H154" s="233">
        <v>0</v>
      </c>
      <c r="I154" s="234">
        <f>ROUND(E154*H154,2)</f>
        <v>0</v>
      </c>
      <c r="J154" s="233">
        <v>87.800000000000011</v>
      </c>
      <c r="K154" s="234">
        <f>ROUND(E154*J154,2)</f>
        <v>1616.5</v>
      </c>
      <c r="L154" s="234">
        <v>21</v>
      </c>
      <c r="M154" s="234">
        <f>G154*(1+L154/100)</f>
        <v>1955.9649999999999</v>
      </c>
      <c r="N154" s="234">
        <v>0</v>
      </c>
      <c r="O154" s="234">
        <f>ROUND(E154*N154,2)</f>
        <v>0</v>
      </c>
      <c r="P154" s="234">
        <v>0</v>
      </c>
      <c r="Q154" s="234">
        <f>ROUND(E154*P154,2)</f>
        <v>0</v>
      </c>
      <c r="R154" s="234" t="s">
        <v>225</v>
      </c>
      <c r="S154" s="234" t="s">
        <v>118</v>
      </c>
      <c r="T154" s="235" t="s">
        <v>119</v>
      </c>
      <c r="U154" s="219">
        <v>0.83700000000000008</v>
      </c>
      <c r="V154" s="219">
        <f>ROUND(E154*U154,2)</f>
        <v>15.41</v>
      </c>
      <c r="W154" s="219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309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17"/>
      <c r="B155" s="218"/>
      <c r="C155" s="249" t="s">
        <v>310</v>
      </c>
      <c r="D155" s="236"/>
      <c r="E155" s="236"/>
      <c r="F155" s="236"/>
      <c r="G155" s="236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122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7"/>
      <c r="B156" s="218"/>
      <c r="C156" s="252" t="s">
        <v>311</v>
      </c>
      <c r="D156" s="245"/>
      <c r="E156" s="245"/>
      <c r="F156" s="245"/>
      <c r="G156" s="245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200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x14ac:dyDescent="0.2">
      <c r="A157" s="223" t="s">
        <v>112</v>
      </c>
      <c r="B157" s="224" t="s">
        <v>82</v>
      </c>
      <c r="C157" s="247" t="s">
        <v>83</v>
      </c>
      <c r="D157" s="225"/>
      <c r="E157" s="226"/>
      <c r="F157" s="227"/>
      <c r="G157" s="227">
        <f>SUMIF(AG158:AG162,"&lt;&gt;NOR",G158:G162)</f>
        <v>1443.75</v>
      </c>
      <c r="H157" s="227"/>
      <c r="I157" s="227">
        <f>SUM(I158:I162)</f>
        <v>0</v>
      </c>
      <c r="J157" s="227"/>
      <c r="K157" s="227">
        <f>SUM(K158:K162)</f>
        <v>1443.75</v>
      </c>
      <c r="L157" s="227"/>
      <c r="M157" s="227">
        <f>SUM(M158:M162)</f>
        <v>1746.9375</v>
      </c>
      <c r="N157" s="227"/>
      <c r="O157" s="227">
        <f>SUM(O158:O162)</f>
        <v>0</v>
      </c>
      <c r="P157" s="227"/>
      <c r="Q157" s="227">
        <f>SUM(Q158:Q162)</f>
        <v>0</v>
      </c>
      <c r="R157" s="227"/>
      <c r="S157" s="227"/>
      <c r="T157" s="228"/>
      <c r="U157" s="222"/>
      <c r="V157" s="222">
        <f>SUM(V158:V162)</f>
        <v>7.0000000000000007E-2</v>
      </c>
      <c r="W157" s="222"/>
      <c r="AG157" t="s">
        <v>113</v>
      </c>
    </row>
    <row r="158" spans="1:60" outlineLevel="1" x14ac:dyDescent="0.2">
      <c r="A158" s="237">
        <v>54</v>
      </c>
      <c r="B158" s="238" t="s">
        <v>312</v>
      </c>
      <c r="C158" s="251" t="s">
        <v>313</v>
      </c>
      <c r="D158" s="239" t="s">
        <v>314</v>
      </c>
      <c r="E158" s="240">
        <v>2.64</v>
      </c>
      <c r="F158" s="241">
        <v>350</v>
      </c>
      <c r="G158" s="242">
        <f>ROUND(E158*F158,2)</f>
        <v>924</v>
      </c>
      <c r="H158" s="241">
        <v>0</v>
      </c>
      <c r="I158" s="242">
        <f>ROUND(E158*H158,2)</f>
        <v>0</v>
      </c>
      <c r="J158" s="241">
        <v>350</v>
      </c>
      <c r="K158" s="242">
        <f>ROUND(E158*J158,2)</f>
        <v>924</v>
      </c>
      <c r="L158" s="242">
        <v>21</v>
      </c>
      <c r="M158" s="242">
        <f>G158*(1+L158/100)</f>
        <v>1118.04</v>
      </c>
      <c r="N158" s="242">
        <v>0</v>
      </c>
      <c r="O158" s="242">
        <f>ROUND(E158*N158,2)</f>
        <v>0</v>
      </c>
      <c r="P158" s="242">
        <v>0</v>
      </c>
      <c r="Q158" s="242">
        <f>ROUND(E158*P158,2)</f>
        <v>0</v>
      </c>
      <c r="R158" s="242"/>
      <c r="S158" s="242" t="s">
        <v>264</v>
      </c>
      <c r="T158" s="243" t="s">
        <v>267</v>
      </c>
      <c r="U158" s="219">
        <v>0</v>
      </c>
      <c r="V158" s="219">
        <f>ROUND(E158*U158,2)</f>
        <v>0</v>
      </c>
      <c r="W158" s="219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120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37">
        <v>55</v>
      </c>
      <c r="B159" s="238" t="s">
        <v>315</v>
      </c>
      <c r="C159" s="251" t="s">
        <v>316</v>
      </c>
      <c r="D159" s="239" t="s">
        <v>219</v>
      </c>
      <c r="E159" s="240">
        <v>0.51</v>
      </c>
      <c r="F159" s="241">
        <v>201</v>
      </c>
      <c r="G159" s="242">
        <f>ROUND(E159*F159,2)</f>
        <v>102.51</v>
      </c>
      <c r="H159" s="241">
        <v>0</v>
      </c>
      <c r="I159" s="242">
        <f>ROUND(E159*H159,2)</f>
        <v>0</v>
      </c>
      <c r="J159" s="241">
        <v>201</v>
      </c>
      <c r="K159" s="242">
        <f>ROUND(E159*J159,2)</f>
        <v>102.51</v>
      </c>
      <c r="L159" s="242">
        <v>21</v>
      </c>
      <c r="M159" s="242">
        <f>G159*(1+L159/100)</f>
        <v>124.03710000000001</v>
      </c>
      <c r="N159" s="242">
        <v>0</v>
      </c>
      <c r="O159" s="242">
        <f>ROUND(E159*N159,2)</f>
        <v>0</v>
      </c>
      <c r="P159" s="242">
        <v>0</v>
      </c>
      <c r="Q159" s="242">
        <f>ROUND(E159*P159,2)</f>
        <v>0</v>
      </c>
      <c r="R159" s="242" t="s">
        <v>317</v>
      </c>
      <c r="S159" s="242" t="s">
        <v>118</v>
      </c>
      <c r="T159" s="243" t="s">
        <v>119</v>
      </c>
      <c r="U159" s="219">
        <v>0</v>
      </c>
      <c r="V159" s="219">
        <f>ROUND(E159*U159,2)</f>
        <v>0</v>
      </c>
      <c r="W159" s="219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120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ht="22.5" outlineLevel="1" x14ac:dyDescent="0.2">
      <c r="A160" s="237">
        <v>56</v>
      </c>
      <c r="B160" s="238" t="s">
        <v>318</v>
      </c>
      <c r="C160" s="251" t="s">
        <v>319</v>
      </c>
      <c r="D160" s="239" t="s">
        <v>219</v>
      </c>
      <c r="E160" s="240">
        <v>4.4200000000000008</v>
      </c>
      <c r="F160" s="241">
        <v>41.7</v>
      </c>
      <c r="G160" s="242">
        <f>ROUND(E160*F160,2)</f>
        <v>184.31</v>
      </c>
      <c r="H160" s="241">
        <v>0</v>
      </c>
      <c r="I160" s="242">
        <f>ROUND(E160*H160,2)</f>
        <v>0</v>
      </c>
      <c r="J160" s="241">
        <v>41.7</v>
      </c>
      <c r="K160" s="242">
        <f>ROUND(E160*J160,2)</f>
        <v>184.31</v>
      </c>
      <c r="L160" s="242">
        <v>21</v>
      </c>
      <c r="M160" s="242">
        <f>G160*(1+L160/100)</f>
        <v>223.01509999999999</v>
      </c>
      <c r="N160" s="242">
        <v>0</v>
      </c>
      <c r="O160" s="242">
        <f>ROUND(E160*N160,2)</f>
        <v>0</v>
      </c>
      <c r="P160" s="242">
        <v>0</v>
      </c>
      <c r="Q160" s="242">
        <f>ROUND(E160*P160,2)</f>
        <v>0</v>
      </c>
      <c r="R160" s="242" t="s">
        <v>117</v>
      </c>
      <c r="S160" s="242" t="s">
        <v>118</v>
      </c>
      <c r="T160" s="243" t="s">
        <v>119</v>
      </c>
      <c r="U160" s="219">
        <v>0.01</v>
      </c>
      <c r="V160" s="219">
        <f>ROUND(E160*U160,2)</f>
        <v>0.04</v>
      </c>
      <c r="W160" s="219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320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ht="22.5" outlineLevel="1" x14ac:dyDescent="0.2">
      <c r="A161" s="237">
        <v>57</v>
      </c>
      <c r="B161" s="238" t="s">
        <v>321</v>
      </c>
      <c r="C161" s="251" t="s">
        <v>322</v>
      </c>
      <c r="D161" s="239" t="s">
        <v>219</v>
      </c>
      <c r="E161" s="240">
        <v>17.680000000000003</v>
      </c>
      <c r="F161" s="241">
        <v>10.8</v>
      </c>
      <c r="G161" s="242">
        <f>ROUND(E161*F161,2)</f>
        <v>190.94</v>
      </c>
      <c r="H161" s="241">
        <v>0</v>
      </c>
      <c r="I161" s="242">
        <f>ROUND(E161*H161,2)</f>
        <v>0</v>
      </c>
      <c r="J161" s="241">
        <v>10.8</v>
      </c>
      <c r="K161" s="242">
        <f>ROUND(E161*J161,2)</f>
        <v>190.94</v>
      </c>
      <c r="L161" s="242">
        <v>21</v>
      </c>
      <c r="M161" s="242">
        <f>G161*(1+L161/100)</f>
        <v>231.03739999999999</v>
      </c>
      <c r="N161" s="242">
        <v>0</v>
      </c>
      <c r="O161" s="242">
        <f>ROUND(E161*N161,2)</f>
        <v>0</v>
      </c>
      <c r="P161" s="242">
        <v>0</v>
      </c>
      <c r="Q161" s="242">
        <f>ROUND(E161*P161,2)</f>
        <v>0</v>
      </c>
      <c r="R161" s="242" t="s">
        <v>117</v>
      </c>
      <c r="S161" s="242" t="s">
        <v>118</v>
      </c>
      <c r="T161" s="243" t="s">
        <v>119</v>
      </c>
      <c r="U161" s="219">
        <v>0</v>
      </c>
      <c r="V161" s="219">
        <f>ROUND(E161*U161,2)</f>
        <v>0</v>
      </c>
      <c r="W161" s="219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320</v>
      </c>
      <c r="AH161" s="209"/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29">
        <v>58</v>
      </c>
      <c r="B162" s="230" t="s">
        <v>323</v>
      </c>
      <c r="C162" s="248" t="s">
        <v>324</v>
      </c>
      <c r="D162" s="231" t="s">
        <v>219</v>
      </c>
      <c r="E162" s="232">
        <v>4.4200000000000008</v>
      </c>
      <c r="F162" s="233">
        <v>9.5</v>
      </c>
      <c r="G162" s="234">
        <f>ROUND(E162*F162,2)</f>
        <v>41.99</v>
      </c>
      <c r="H162" s="233">
        <v>0</v>
      </c>
      <c r="I162" s="234">
        <f>ROUND(E162*H162,2)</f>
        <v>0</v>
      </c>
      <c r="J162" s="233">
        <v>9.5</v>
      </c>
      <c r="K162" s="234">
        <f>ROUND(E162*J162,2)</f>
        <v>41.99</v>
      </c>
      <c r="L162" s="234">
        <v>21</v>
      </c>
      <c r="M162" s="234">
        <f>G162*(1+L162/100)</f>
        <v>50.807900000000004</v>
      </c>
      <c r="N162" s="234">
        <v>0</v>
      </c>
      <c r="O162" s="234">
        <f>ROUND(E162*N162,2)</f>
        <v>0</v>
      </c>
      <c r="P162" s="234">
        <v>0</v>
      </c>
      <c r="Q162" s="234">
        <f>ROUND(E162*P162,2)</f>
        <v>0</v>
      </c>
      <c r="R162" s="234"/>
      <c r="S162" s="234" t="s">
        <v>118</v>
      </c>
      <c r="T162" s="235" t="s">
        <v>119</v>
      </c>
      <c r="U162" s="219">
        <v>6.0000000000000001E-3</v>
      </c>
      <c r="V162" s="219">
        <f>ROUND(E162*U162,2)</f>
        <v>0.03</v>
      </c>
      <c r="W162" s="219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320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x14ac:dyDescent="0.2">
      <c r="A163" s="5"/>
      <c r="B163" s="6"/>
      <c r="C163" s="253"/>
      <c r="D163" s="8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AE163">
        <v>15</v>
      </c>
      <c r="AF163">
        <v>21</v>
      </c>
    </row>
    <row r="164" spans="1:60" x14ac:dyDescent="0.2">
      <c r="A164" s="212"/>
      <c r="B164" s="213" t="s">
        <v>29</v>
      </c>
      <c r="C164" s="254"/>
      <c r="D164" s="214"/>
      <c r="E164" s="215"/>
      <c r="F164" s="215"/>
      <c r="G164" s="246">
        <f>G8+G91+G98+G107+G145+G148+G153+G157</f>
        <v>86580.66</v>
      </c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AE164">
        <f>SUMIF(L7:L162,AE163,G7:G162)</f>
        <v>0</v>
      </c>
      <c r="AF164">
        <f>SUMIF(L7:L162,AF163,G7:G162)</f>
        <v>86580.660000000018</v>
      </c>
      <c r="AG164" t="s">
        <v>325</v>
      </c>
    </row>
    <row r="165" spans="1:60" x14ac:dyDescent="0.2">
      <c r="A165" s="216" t="s">
        <v>326</v>
      </c>
      <c r="B165" s="216"/>
      <c r="C165" s="253"/>
      <c r="D165" s="8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60" x14ac:dyDescent="0.2">
      <c r="A166" s="5"/>
      <c r="B166" s="6" t="s">
        <v>327</v>
      </c>
      <c r="C166" s="253" t="s">
        <v>328</v>
      </c>
      <c r="D166" s="8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AG166" t="s">
        <v>329</v>
      </c>
    </row>
    <row r="167" spans="1:60" x14ac:dyDescent="0.2">
      <c r="A167" s="5"/>
      <c r="B167" s="6" t="s">
        <v>330</v>
      </c>
      <c r="C167" s="253" t="s">
        <v>331</v>
      </c>
      <c r="D167" s="8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AG167" t="s">
        <v>332</v>
      </c>
    </row>
    <row r="168" spans="1:60" x14ac:dyDescent="0.2">
      <c r="A168" s="5"/>
      <c r="B168" s="6"/>
      <c r="C168" s="253" t="s">
        <v>333</v>
      </c>
      <c r="D168" s="8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AG168" t="s">
        <v>334</v>
      </c>
    </row>
    <row r="169" spans="1:60" x14ac:dyDescent="0.2">
      <c r="A169" s="5"/>
      <c r="B169" s="6"/>
      <c r="C169" s="253"/>
      <c r="D169" s="8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60" x14ac:dyDescent="0.2">
      <c r="C170" s="255"/>
      <c r="D170" s="193"/>
      <c r="AG170" t="s">
        <v>335</v>
      </c>
    </row>
    <row r="171" spans="1:60" x14ac:dyDescent="0.2">
      <c r="D171" s="193"/>
    </row>
    <row r="172" spans="1:60" x14ac:dyDescent="0.2">
      <c r="D172" s="193"/>
    </row>
    <row r="173" spans="1:60" x14ac:dyDescent="0.2">
      <c r="D173" s="193"/>
    </row>
    <row r="174" spans="1:60" x14ac:dyDescent="0.2">
      <c r="D174" s="193"/>
    </row>
    <row r="175" spans="1:60" x14ac:dyDescent="0.2">
      <c r="D175" s="193"/>
    </row>
    <row r="176" spans="1:60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mergeCells count="44">
    <mergeCell ref="C150:G150"/>
    <mergeCell ref="C152:G152"/>
    <mergeCell ref="C155:G155"/>
    <mergeCell ref="C156:G156"/>
    <mergeCell ref="C113:G113"/>
    <mergeCell ref="C115:G115"/>
    <mergeCell ref="C117:G117"/>
    <mergeCell ref="C119:G119"/>
    <mergeCell ref="C121:G121"/>
    <mergeCell ref="C147:G147"/>
    <mergeCell ref="C96:G96"/>
    <mergeCell ref="C100:G100"/>
    <mergeCell ref="C103:G103"/>
    <mergeCell ref="C106:G106"/>
    <mergeCell ref="C109:G109"/>
    <mergeCell ref="C111:G111"/>
    <mergeCell ref="C73:G73"/>
    <mergeCell ref="C74:G74"/>
    <mergeCell ref="C77:G77"/>
    <mergeCell ref="C78:G78"/>
    <mergeCell ref="C84:G84"/>
    <mergeCell ref="C93:G93"/>
    <mergeCell ref="C52:G52"/>
    <mergeCell ref="C54:G54"/>
    <mergeCell ref="C56:G56"/>
    <mergeCell ref="C60:G60"/>
    <mergeCell ref="C64:G64"/>
    <mergeCell ref="C69:G69"/>
    <mergeCell ref="C29:G29"/>
    <mergeCell ref="C32:G32"/>
    <mergeCell ref="C35:G35"/>
    <mergeCell ref="C41:G41"/>
    <mergeCell ref="C44:G44"/>
    <mergeCell ref="C49:G49"/>
    <mergeCell ref="A1:G1"/>
    <mergeCell ref="C2:G2"/>
    <mergeCell ref="C3:G3"/>
    <mergeCell ref="C4:G4"/>
    <mergeCell ref="A165:B165"/>
    <mergeCell ref="C10:G10"/>
    <mergeCell ref="C14:G14"/>
    <mergeCell ref="C16:G16"/>
    <mergeCell ref="C18:G18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SO301 001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'SO301 001 Pol'!Názvy_tisku</vt:lpstr>
      <vt:lpstr>oadresa</vt:lpstr>
      <vt:lpstr>Stavba!Objednatel</vt:lpstr>
      <vt:lpstr>Stavba!Objekt</vt:lpstr>
      <vt:lpstr>'SO301 001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2014-02-28T09:52:57Z</cp:lastPrinted>
  <dcterms:created xsi:type="dcterms:W3CDTF">2009-04-08T07:15:50Z</dcterms:created>
  <dcterms:modified xsi:type="dcterms:W3CDTF">2018-11-14T09:55:23Z</dcterms:modified>
</cp:coreProperties>
</file>