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0265" windowHeight="10230" activeTab="0"/>
  </bookViews>
  <sheets>
    <sheet name="Rekapitulace stavby" sheetId="1" r:id="rId1"/>
    <sheet name="J - Jižní stěna" sheetId="2" r:id="rId2"/>
    <sheet name="S - Severní stěna" sheetId="3" r:id="rId3"/>
    <sheet name="V - Východní stěna" sheetId="4" r:id="rId4"/>
    <sheet name="Z - Západní stěna" sheetId="5" r:id="rId5"/>
  </sheets>
  <definedNames>
    <definedName name="_xlnm.Print_Area" localSheetId="1">'J - Jižní stěna'!$C$4:$Q$70,'J - Jižní stěna'!$C$76:$Q$111,'J - Jižní stěna'!$C$117:$Q$189</definedName>
    <definedName name="_xlnm.Print_Area" localSheetId="0">'Rekapitulace stavby'!$C$4:$AP$70,'Rekapitulace stavby'!$C$76:$AP$98</definedName>
    <definedName name="_xlnm.Print_Area" localSheetId="2">'S - Severní stěna'!$C$4:$Q$70,'S - Severní stěna'!$C$76:$Q$112,'S - Severní stěna'!$C$118:$Q$200</definedName>
    <definedName name="_xlnm.Print_Area" localSheetId="3">'V - Východní stěna'!$C$4:$Q$70,'V - Východní stěna'!$C$76:$Q$111,'V - Východní stěna'!$C$117:$Q$195</definedName>
    <definedName name="_xlnm.Print_Area" localSheetId="4">'Z - Západní stěna'!$C$4:$Q$70,'Z - Západní stěna'!$C$76:$Q$111,'Z - Západní stěna'!$C$117:$Q$195</definedName>
    <definedName name="_xlnm.Print_Titles" localSheetId="0">'Rekapitulace stavby'!$85:$85</definedName>
    <definedName name="_xlnm.Print_Titles" localSheetId="1">'J - Jižní stěna'!$127:$127</definedName>
    <definedName name="_xlnm.Print_Titles" localSheetId="2">'S - Severní stěna'!$128:$128</definedName>
    <definedName name="_xlnm.Print_Titles" localSheetId="3">'V - Východní stěna'!$127:$127</definedName>
    <definedName name="_xlnm.Print_Titles" localSheetId="4">'Z - Západní stěna'!$127:$127</definedName>
  </definedNames>
  <calcPr fullCalcOnLoad="1"/>
</workbook>
</file>

<file path=xl/sharedStrings.xml><?xml version="1.0" encoding="utf-8"?>
<sst xmlns="http://schemas.openxmlformats.org/spreadsheetml/2006/main" count="3950" uniqueCount="475">
  <si>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</si>
  <si>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</si>
  <si>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</si>
  <si>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</si>
  <si>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</si>
  <si>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</si>
  <si>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</si>
  <si>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</si>
  <si>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</si>
  <si>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</si>
  <si>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</si>
  <si>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</si>
  <si>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</si>
  <si>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</si>
  <si>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</si>
  <si>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</si>
  <si>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</si>
  <si>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KocZII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</si>
  <si>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</si>
  <si>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</si>
  <si>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fasády domu č.p. 730, Nové Město na Moravě</t>
  </si>
  <si>
    <t>0,1</t>
  </si>
  <si>
    <t>JKSO:</t>
  </si>
  <si>
    <t/>
  </si>
  <si>
    <t>CC-CZ:</t>
  </si>
  <si>
    <t>1</t>
  </si>
  <si>
    <t>Místo:</t>
  </si>
  <si>
    <t>Nové Město na Moravě</t>
  </si>
  <si>
    <t>Datum:</t>
  </si>
  <si>
    <t>31.5.2016</t>
  </si>
  <si>
    <t>10</t>
  </si>
  <si>
    <t>100</t>
  </si>
  <si>
    <t>Objednatel:</t>
  </si>
  <si>
    <t>IČ:</t>
  </si>
  <si>
    <t>00294900</t>
  </si>
  <si>
    <t>Město Nové Město na Moravě, Vratislavovo nám. 103</t>
  </si>
  <si>
    <t>DIČ:</t>
  </si>
  <si>
    <t>CZ00294900</t>
  </si>
  <si>
    <t>Zhotovitel:</t>
  </si>
  <si>
    <t>Vyplň údaj</t>
  </si>
  <si>
    <t>Projektant:</t>
  </si>
  <si>
    <t>24130389</t>
  </si>
  <si>
    <t>MCT-RR, spol. s r.o., Pražská 16, Praha 10</t>
  </si>
  <si>
    <t>True</t>
  </si>
  <si>
    <t>Zpracovatel:</t>
  </si>
  <si>
    <t>Ing. Zdeněk Kocian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</si>
  <si>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</si>
  <si>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</si>
  <si>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</si>
  <si>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</si>
  <si>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</si>
  <si>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</si>
  <si>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</si>
  <si>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</si>
  <si>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</si>
  <si>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</si>
  <si>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</si>
  <si>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</si>
  <si>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</si>
  <si>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</si>
  <si>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</si>
  <si>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</si>
  <si>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</si>
  <si>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</si>
  <si>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</si>
  <si>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</si>
  <si>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</si>
  <si>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</si>
  <si>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</si>
  <si>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</si>
  <si>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</si>
  <si>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</si>
  <si>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</si>
  <si>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</si>
  <si>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</si>
  <si>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</si>
  <si>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</si>
  <si>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</si>
  <si>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</si>
  <si>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</si>
  <si>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</si>
  <si>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</si>
  <si>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</si>
  <si>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</si>
  <si>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</si>
  <si>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</si>
  <si>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</si>
  <si>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</si>
  <si>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</si>
  <si>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{b3b56522-7677-4ef5-abc9-269fdb612b83}</t>
  </si>
  <si>
    <t>{00000000-0000-0000-0000-000000000000}</t>
  </si>
  <si>
    <t>/</t>
  </si>
  <si>
    <t>J</t>
  </si>
  <si>
    <t>Jižní stěna</t>
  </si>
  <si>
    <t>{e692d7b4-d0ff-47a9-bd6c-30db531365ae}</t>
  </si>
  <si>
    <t>S</t>
  </si>
  <si>
    <t>Severní stěna</t>
  </si>
  <si>
    <t>{1c300658-91ad-42f2-a580-a5fb6bb7bdee}</t>
  </si>
  <si>
    <t>V</t>
  </si>
  <si>
    <t>Východní stěna</t>
  </si>
  <si>
    <t>{cdc018b4-8ecd-4eba-86b7-38436fb85229}</t>
  </si>
  <si>
    <t>Z</t>
  </si>
  <si>
    <t>Západní stěna</t>
  </si>
  <si>
    <t>{908d21c5-cd2c-4c1d-b709-5bfae033f022}</t>
  </si>
  <si>
    <t>2) Ostatní náklady ze souhrnného listu</t>
  </si>
  <si>
    <t>Procent. zadání
[% nákladů rozpočtu]</t>
  </si>
  <si>
    <t>Zařazení nákladů</t>
  </si>
  <si>
    <t>stavební čast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</si>
  <si>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</si>
  <si>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</si>
  <si>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</si>
  <si>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</si>
  <si>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</si>
  <si>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</si>
  <si>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</si>
  <si>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</si>
  <si>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</si>
  <si>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J - Jižní stěna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</si>
  <si>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</si>
  <si>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</si>
  <si>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</si>
  <si>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</si>
  <si>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</si>
  <si>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</si>
  <si>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</si>
  <si>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</si>
  <si>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</si>
  <si>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</si>
  <si>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</si>
  <si>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</si>
  <si>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</si>
  <si>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</si>
  <si>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</si>
  <si>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</si>
  <si>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</si>
  <si>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</si>
  <si>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</si>
  <si>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VP -   Vícepráce</t>
  </si>
  <si>
    <t>2) Ostatní náklady</t>
  </si>
  <si>
    <t>Zařízení staveniště</t>
  </si>
  <si>
    <t>VRN</t>
  </si>
  <si>
    <t>2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</si>
  <si>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</si>
  <si>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</si>
  <si>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</si>
  <si>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</si>
  <si>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</si>
  <si>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</si>
  <si>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</si>
  <si>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</si>
  <si>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</si>
  <si>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</si>
  <si>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</si>
  <si>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</si>
  <si>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</si>
  <si>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</si>
  <si>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</si>
  <si>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</si>
  <si>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</si>
  <si>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</si>
  <si>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621142001</t>
  </si>
  <si>
    <t>Dodatečné přikotvení izolantu - dle statického posouzení podle oblasti kotvení 7 - 9 ks hmoždin/m2</t>
  </si>
  <si>
    <t>m2</t>
  </si>
  <si>
    <t>4</t>
  </si>
  <si>
    <t>-1108338054</t>
  </si>
  <si>
    <t>622131121</t>
  </si>
  <si>
    <t>Penetrace akrylát-silikon vnějších stěn nanášená ručně 100%</t>
  </si>
  <si>
    <t>1941794997</t>
  </si>
  <si>
    <t>3</t>
  </si>
  <si>
    <t>622142001</t>
  </si>
  <si>
    <t>Potažení vnějších stěn sklovláknitým pletivem vtlačeným do tenkovrstvé hmoty - do 30% plochy</t>
  </si>
  <si>
    <t>390666466</t>
  </si>
  <si>
    <t>622211020</t>
  </si>
  <si>
    <t>Montáž kontaktního zateplení vnějších stěn z polystyrénových desek tl do 120 mm - stříška nad lodžiemi</t>
  </si>
  <si>
    <t>-115643028</t>
  </si>
  <si>
    <t>5</t>
  </si>
  <si>
    <t>M</t>
  </si>
  <si>
    <t>283764310</t>
  </si>
  <si>
    <t>deska z extrudovaného polystyrénu XPS 500 SF 100 mm - stříška</t>
  </si>
  <si>
    <t>8</t>
  </si>
  <si>
    <t>-1307730421</t>
  </si>
  <si>
    <t>6</t>
  </si>
  <si>
    <t>622215121</t>
  </si>
  <si>
    <t>Oprava kontaktního zateplení stěn z polystyrenových desek tloušťky do 120 mm plochy do 0,1m2 - hnízda ptactva cca 200x200mm</t>
  </si>
  <si>
    <t>kus</t>
  </si>
  <si>
    <t>-155625005</t>
  </si>
  <si>
    <t>7</t>
  </si>
  <si>
    <t>622252002</t>
  </si>
  <si>
    <t>Montáž ostatních lišt kontaktního zateplení</t>
  </si>
  <si>
    <t>m</t>
  </si>
  <si>
    <t>-613565764</t>
  </si>
  <si>
    <t>590515020</t>
  </si>
  <si>
    <t>profil dilatační rohový , dl. 2,5 m</t>
  </si>
  <si>
    <t>-578719904</t>
  </si>
  <si>
    <t>9</t>
  </si>
  <si>
    <t>590514840</t>
  </si>
  <si>
    <t>lišta rohová PVC 10/10 cm s tkaninou bal. 2,5 m</t>
  </si>
  <si>
    <t>977849063</t>
  </si>
  <si>
    <t>590514750</t>
  </si>
  <si>
    <t>profil okenní začišťovací s tkaninou - 6 mm/2,4 m</t>
  </si>
  <si>
    <t>-146002341</t>
  </si>
  <si>
    <t>11</t>
  </si>
  <si>
    <t>590515100</t>
  </si>
  <si>
    <t>profil okenní s přiznanou okapnicí plast 2,0 m - nadpraží</t>
  </si>
  <si>
    <t>301533013</t>
  </si>
  <si>
    <t>12</t>
  </si>
  <si>
    <t>590515180</t>
  </si>
  <si>
    <t>paropropustná páska exteriér</t>
  </si>
  <si>
    <t>-836822482</t>
  </si>
  <si>
    <t>13</t>
  </si>
  <si>
    <t>590515120</t>
  </si>
  <si>
    <t>profil parapetní - boční připojení stojáku parapetu</t>
  </si>
  <si>
    <t>1928292270</t>
  </si>
  <si>
    <t>14</t>
  </si>
  <si>
    <t>590515160</t>
  </si>
  <si>
    <t>profil parapetní - podélné nalepení parapetu</t>
  </si>
  <si>
    <t>-203475830</t>
  </si>
  <si>
    <t>622321131</t>
  </si>
  <si>
    <t>Potažení vnějších stěn tmelem tloušťky 3 - 4 mm - plocha nové omítky</t>
  </si>
  <si>
    <t>-1064593379</t>
  </si>
  <si>
    <t>16</t>
  </si>
  <si>
    <t>622531011</t>
  </si>
  <si>
    <t>Tenkovrstvá silikonová zrnitá omítka tl. 1,5 mm včetně penetrace vnějších stěn</t>
  </si>
  <si>
    <t>-954447754</t>
  </si>
  <si>
    <t>17</t>
  </si>
  <si>
    <t>623142001</t>
  </si>
  <si>
    <t>Potažení jednotlivých malých ploch vnějších stěn sklovláknitým pletivem vtlačeným do tenkovrstvé hmoty - praskliny větší než 0,1mm - celkem cca 200m2</t>
  </si>
  <si>
    <t>-1712287603</t>
  </si>
  <si>
    <t>18</t>
  </si>
  <si>
    <t>623531021</t>
  </si>
  <si>
    <t>Příplatek k vrchní omítce za vyšší obsah pigmentu - do 50% plochy</t>
  </si>
  <si>
    <t>-14047439</t>
  </si>
  <si>
    <t>19</t>
  </si>
  <si>
    <t>629991011</t>
  </si>
  <si>
    <t>Zakrytí výplní otvorů a svislých ploch fólií přilepenou lepící páskou</t>
  </si>
  <si>
    <t>959292148</t>
  </si>
  <si>
    <t>20</t>
  </si>
  <si>
    <t>941311113</t>
  </si>
  <si>
    <t>Montáž lešení řadového modulového lehkého zatížení do 200 kg/m2 š do 0,9 m v do 40 m</t>
  </si>
  <si>
    <t>627698369</t>
  </si>
  <si>
    <t>941311213</t>
  </si>
  <si>
    <t>Příplatek k lešení řadovému modulovému lehkému š 0,9 m v do 40 m za první a ZKD den použití - celkem 50 dní</t>
  </si>
  <si>
    <t>2022664144</t>
  </si>
  <si>
    <t>22</t>
  </si>
  <si>
    <t>941311813</t>
  </si>
  <si>
    <t>Demontáž lešení řadového modulového lehkého zatížení do 200 kg/m2 š do 0,9 m v do 40 m</t>
  </si>
  <si>
    <t>121734443</t>
  </si>
  <si>
    <t>23</t>
  </si>
  <si>
    <t>944511111</t>
  </si>
  <si>
    <t>Montáž ochranné sítě z textilie z umělých vláken</t>
  </si>
  <si>
    <t>1373159409</t>
  </si>
  <si>
    <t>24</t>
  </si>
  <si>
    <t>944511211</t>
  </si>
  <si>
    <t>Příplatek k ochranné síti za první a ZKD den použití</t>
  </si>
  <si>
    <t>38970593</t>
  </si>
  <si>
    <t>25</t>
  </si>
  <si>
    <t>944511811</t>
  </si>
  <si>
    <t>Demontáž ochranné sítě z textilie z umělých vláken</t>
  </si>
  <si>
    <t>1227773026</t>
  </si>
  <si>
    <t>26</t>
  </si>
  <si>
    <t>966080105</t>
  </si>
  <si>
    <t>Odstranění povrchové úpravy kontaktního zateplení až na vrstvu izolantu do 30% plochy</t>
  </si>
  <si>
    <t>-1627135537</t>
  </si>
  <si>
    <t>27</t>
  </si>
  <si>
    <t>985131111</t>
  </si>
  <si>
    <t>Očištění a omytí ploch stěn vodou ( ne tlakovou ! )</t>
  </si>
  <si>
    <t>516717302</t>
  </si>
  <si>
    <t>28</t>
  </si>
  <si>
    <t>997013012</t>
  </si>
  <si>
    <t>Vyklizení ulehlé suti z prostorů přes 15 m2 s naložením z hl do 10 m - domontovaná omítka a tmel</t>
  </si>
  <si>
    <t>m3</t>
  </si>
  <si>
    <t>-800670621</t>
  </si>
  <si>
    <t>29</t>
  </si>
  <si>
    <t>997013501</t>
  </si>
  <si>
    <t>Odvoz suti a vybouraných hmot na skládku nebo meziskládku do 1 km se složením</t>
  </si>
  <si>
    <t>t</t>
  </si>
  <si>
    <t>72048159</t>
  </si>
  <si>
    <t>30</t>
  </si>
  <si>
    <t>997013509</t>
  </si>
  <si>
    <t>Příplatek k odvozu suti a vybouraných hmot na skládku ZKD 1 km přes 1 km - vzdálenost na skládku 20 km</t>
  </si>
  <si>
    <t>-1189878639</t>
  </si>
  <si>
    <t>31</t>
  </si>
  <si>
    <t>997013831</t>
  </si>
  <si>
    <t>Poplatek za uložení stavebního směsného odpadu na skládce (skládkovné)</t>
  </si>
  <si>
    <t>1734781506</t>
  </si>
  <si>
    <t>32</t>
  </si>
  <si>
    <t>998017004</t>
  </si>
  <si>
    <t>Přesun hmot s omezením mechanizace pro budovy v do 36 m</t>
  </si>
  <si>
    <t>-1821702009</t>
  </si>
  <si>
    <t>33</t>
  </si>
  <si>
    <t>764002851</t>
  </si>
  <si>
    <t>Demontáž oplechování parapetů do suti</t>
  </si>
  <si>
    <t>-377015313</t>
  </si>
  <si>
    <t>34</t>
  </si>
  <si>
    <t>764216644</t>
  </si>
  <si>
    <t>Oplechování rovných parapetů celoplošně lepené z Pz s povrchovou úpravou rš 330 mm</t>
  </si>
  <si>
    <t>1501679401</t>
  </si>
  <si>
    <t>35</t>
  </si>
  <si>
    <t>764218631</t>
  </si>
  <si>
    <t>Oplechování rovné římsy celoplošně lepené z Pz s upraveným povrchem rš přes 670 mm . stříška nad lodžiemi</t>
  </si>
  <si>
    <t>-161121106</t>
  </si>
  <si>
    <t>36</t>
  </si>
  <si>
    <t>998764104</t>
  </si>
  <si>
    <t>Přesun hmot tonážní pro konstrukce klempířské v objektech v do 36 m</t>
  </si>
  <si>
    <t>-1625828849</t>
  </si>
  <si>
    <t>37</t>
  </si>
  <si>
    <t>783826315</t>
  </si>
  <si>
    <t>Silikonový nátěr omítek s mikrovlákny</t>
  </si>
  <si>
    <t>-578269239</t>
  </si>
  <si>
    <t>38</t>
  </si>
  <si>
    <t>011503000</t>
  </si>
  <si>
    <t>Stavební průzkum - ověření přídržnosti nové základní vrstvy k vrstvě tepelného izolantu pio odstranění omítkových vrstev - TZ 2.3.3</t>
  </si>
  <si>
    <t>ks</t>
  </si>
  <si>
    <t>1024</t>
  </si>
  <si>
    <t>1692662789</t>
  </si>
  <si>
    <t>39</t>
  </si>
  <si>
    <t>011514000</t>
  </si>
  <si>
    <t>Stavební průzkum - sondy podle TZ 2.3.4</t>
  </si>
  <si>
    <t>285995622</t>
  </si>
  <si>
    <t>40</t>
  </si>
  <si>
    <t>011534000</t>
  </si>
  <si>
    <t>Stavební průzkum - ověření přídržnosti nové základní vrstvy k omítkovým vrstvám stávajícího systému - TZ 2.3.3</t>
  </si>
  <si>
    <t>1123080725</t>
  </si>
  <si>
    <t>41</t>
  </si>
  <si>
    <t>011544000</t>
  </si>
  <si>
    <t>Projekt technologického postupu dodavatele prací</t>
  </si>
  <si>
    <t>soubor</t>
  </si>
  <si>
    <t>-467848380</t>
  </si>
  <si>
    <t>42</t>
  </si>
  <si>
    <t>030001000</t>
  </si>
  <si>
    <t>349647914</t>
  </si>
  <si>
    <t>44</t>
  </si>
  <si>
    <t>072002000</t>
  </si>
  <si>
    <t>Mimostaveništní doprava</t>
  </si>
  <si>
    <t>-1631460387</t>
  </si>
  <si>
    <t>VP - Vícepráce</t>
  </si>
  <si>
    <t>PN</t>
  </si>
  <si>
    <t>S - Severní stěna</t>
  </si>
  <si>
    <t xml:space="preserve">    751 - Vzduchotechnika</t>
  </si>
  <si>
    <t>Penetrace akrylát-silikon vnějších stěn nanášená ručně - před lepením izolantu</t>
  </si>
  <si>
    <t>-68937201</t>
  </si>
  <si>
    <t>622211001</t>
  </si>
  <si>
    <t>Montáž kontaktního zateplení vnějších stěn z polystyrénových desek tl do 40 mm - parapety</t>
  </si>
  <si>
    <t>328895503</t>
  </si>
  <si>
    <t>283759430</t>
  </si>
  <si>
    <t>deska fasádní polystyrénová EPS 100 F 1000 x 500 x 30 mm</t>
  </si>
  <si>
    <t>496902317</t>
  </si>
  <si>
    <t>622211021</t>
  </si>
  <si>
    <t>Montáž kontaktního zateplení vnějších stěn z polystyrénových desek tl do 120 mm</t>
  </si>
  <si>
    <t>-617405546</t>
  </si>
  <si>
    <t>283759380</t>
  </si>
  <si>
    <t>deska fasádní polystyrénová EPS 70 F 1000 x 500 x 100 mm</t>
  </si>
  <si>
    <t>1254442617</t>
  </si>
  <si>
    <t>622211022</t>
  </si>
  <si>
    <t>Montáž kontaktního zateplení vnějších stěn z polystyrénových desek tl do 120 mm - stříška nad vstupem</t>
  </si>
  <si>
    <t>-100113153</t>
  </si>
  <si>
    <t>deska z extrudovaného polystyrénu  XPS 500 SF 100 mm - stříška</t>
  </si>
  <si>
    <t>-55481896</t>
  </si>
  <si>
    <t>622212001</t>
  </si>
  <si>
    <t>Montáž kontaktního zateplení vnějšího ostění a nadpraží hl. špalety do 200 mm z polystyrenu tl do 40 mm</t>
  </si>
  <si>
    <t>-1208269811</t>
  </si>
  <si>
    <t>283759320</t>
  </si>
  <si>
    <t>deska fasádní polystyrénová EPS 70 F 1000 x 500 x 40 mm</t>
  </si>
  <si>
    <t>1704667017</t>
  </si>
  <si>
    <t>622221021</t>
  </si>
  <si>
    <t>Montáž kontaktního zateplení vnějších stěn z minerální vlny s podélnou orientací vláken tl do 120 mm</t>
  </si>
  <si>
    <t>-186246642</t>
  </si>
  <si>
    <t>631515270</t>
  </si>
  <si>
    <t>deska minerální izolační s podélnou orientací vláken tl. 100 mm, la = 0,039 W/mK</t>
  </si>
  <si>
    <t>913908894</t>
  </si>
  <si>
    <t>622251101</t>
  </si>
  <si>
    <t>Příplatek k cenám kontaktního zateplení stěn za použití tepelněizolačních zátek z polystyrenu</t>
  </si>
  <si>
    <t>-948384904</t>
  </si>
  <si>
    <t>622251105</t>
  </si>
  <si>
    <t>Příplatek k cenám kontaktního zateplení stěn za použití tepelněizolačních zátek z minerální vlny</t>
  </si>
  <si>
    <t>1467384002</t>
  </si>
  <si>
    <t>622252001</t>
  </si>
  <si>
    <t>Montáž zakládacích soklových lišt kontaktního zateplení</t>
  </si>
  <si>
    <t>-1847644121</t>
  </si>
  <si>
    <t>590514160</t>
  </si>
  <si>
    <t>lišta zakládací LO 103 mm tl 1,0 mm</t>
  </si>
  <si>
    <t>783125395</t>
  </si>
  <si>
    <t>590514180</t>
  </si>
  <si>
    <t>plastový nástavec na zakládací lištu s okapnicí</t>
  </si>
  <si>
    <t>-1046567005</t>
  </si>
  <si>
    <t>590514320</t>
  </si>
  <si>
    <t>hmoždinka zatloukací na zakládací lištu ND 6 x 60 mm</t>
  </si>
  <si>
    <t>-1497425311</t>
  </si>
  <si>
    <t>-1826113408</t>
  </si>
  <si>
    <t>1067964474</t>
  </si>
  <si>
    <t>-39551617</t>
  </si>
  <si>
    <t>1396618116</t>
  </si>
  <si>
    <t>1742340147</t>
  </si>
  <si>
    <t>537983837</t>
  </si>
  <si>
    <t>893297327</t>
  </si>
  <si>
    <t>1068804935</t>
  </si>
  <si>
    <t>-857624872</t>
  </si>
  <si>
    <t>Zakrytí výplní otvorů fólií přilepenou lepící páskou</t>
  </si>
  <si>
    <t>1032461896</t>
  </si>
  <si>
    <t>557634428</t>
  </si>
  <si>
    <t>Příplatek k lešení řadovému modulovému lehkému š 0,9 m v do 40 m za první a ZKD den použití - celkem 60 dní</t>
  </si>
  <si>
    <t>-2094159087</t>
  </si>
  <si>
    <t>1099954081</t>
  </si>
  <si>
    <t>-1609633674</t>
  </si>
  <si>
    <t>496511262</t>
  </si>
  <si>
    <t>-629050981</t>
  </si>
  <si>
    <t>966080101</t>
  </si>
  <si>
    <t>Bourání kontaktního zateplení z polystyrenových desek tloušťky do 60 mm - ostění, nadpraží, parapety</t>
  </si>
  <si>
    <t>2101872988</t>
  </si>
  <si>
    <t>966080103</t>
  </si>
  <si>
    <t>Bourání kontaktního zateplení z polystyrenových desek tloušťky do 120 mm</t>
  </si>
  <si>
    <t>463405367</t>
  </si>
  <si>
    <t>966080113</t>
  </si>
  <si>
    <t>Bourání kontaktního zateplení z desek z minerální vlny tloušťky do 120 mm</t>
  </si>
  <si>
    <t>1693178337</t>
  </si>
  <si>
    <t>-495908569</t>
  </si>
  <si>
    <t>Vyklizení ulehlé suti z prostorů přes 15 m2 s naložením z hl do 10 m - demontovaný ETICS</t>
  </si>
  <si>
    <t>-745309482</t>
  </si>
  <si>
    <t>743595311</t>
  </si>
  <si>
    <t>-729981959</t>
  </si>
  <si>
    <t>997013814</t>
  </si>
  <si>
    <t>Poplatek za uložení stavebního odpadu z izolačních hmot na skládce (skládkovné)</t>
  </si>
  <si>
    <t>786558813</t>
  </si>
  <si>
    <t>1218283973</t>
  </si>
  <si>
    <t>43</t>
  </si>
  <si>
    <t>751398021</t>
  </si>
  <si>
    <t xml:space="preserve">Dodávka a montáž větrací mřížky stěnové pr. 100mm s okapničkou, se sítí proti hmyzu, včetně prodloužení plastovou trubkou pr. 100mm - provedení viz. detail D.1-d.08 </t>
  </si>
  <si>
    <t>-724158881</t>
  </si>
  <si>
    <t>-470210818</t>
  </si>
  <si>
    <t>45</t>
  </si>
  <si>
    <t>589301844</t>
  </si>
  <si>
    <t>46</t>
  </si>
  <si>
    <t>-755347912</t>
  </si>
  <si>
    <t>47</t>
  </si>
  <si>
    <t>Silikonový nátěr omítek s mikrovlákny - pilířky nad vstupem</t>
  </si>
  <si>
    <t>946140184</t>
  </si>
  <si>
    <t>48</t>
  </si>
  <si>
    <t>Stavební průzkum - zkouška přídržnosti nové lepící hmoty k podkladu - TZ 2.3.2</t>
  </si>
  <si>
    <t>-1817135379</t>
  </si>
  <si>
    <t>49</t>
  </si>
  <si>
    <t>-733646931</t>
  </si>
  <si>
    <t>50</t>
  </si>
  <si>
    <t>-247574177</t>
  </si>
  <si>
    <t>51</t>
  </si>
  <si>
    <t>703322858</t>
  </si>
  <si>
    <t>53</t>
  </si>
  <si>
    <t>-1971069426</t>
  </si>
  <si>
    <t>V - Východní stěna</t>
  </si>
  <si>
    <t xml:space="preserve">    VRN4 - Inženýrská činnost</t>
  </si>
  <si>
    <t>Penetrace akrylát-silikon vnějších stěn nanášená ručně</t>
  </si>
  <si>
    <t>Montáž kontaktního zateplení vnějších stěn z polystyrénových desek tl do 120 mm - nároží š. 0,5m</t>
  </si>
  <si>
    <t>-864020929</t>
  </si>
  <si>
    <t>deska fasádní polystyrénová EPS 70 F 1000 x 500 x 100 mm - nároží</t>
  </si>
  <si>
    <t>242819260</t>
  </si>
  <si>
    <t>Montáž kontaktního zateplení vnějších stěn z minerální vlny s podélnou orientací vláken tl do 120 mm - nároží š. 0,5m</t>
  </si>
  <si>
    <t>737813195</t>
  </si>
  <si>
    <t>deska minerální izolační s podélnou orientací vláken tl. 100 mm, la = 0,039 W/mK - nároží</t>
  </si>
  <si>
    <t>-318208268</t>
  </si>
  <si>
    <t>Potažení vnějších stěn tmelem tloušťky 3 - 4 mm</t>
  </si>
  <si>
    <t>Potažení jednotlivých malých ploch vnějších stěn sklovláknitým pletivem vtlačeným do tenkovrstvé hmoty - praskliny větší než 0,1mm - celkem cca 50m2</t>
  </si>
  <si>
    <t>-238251546</t>
  </si>
  <si>
    <t>Příplatek k lešení řadovému modulovému lehkému š 0,9 m v do 40 m za první a ZKD den použití - celkem 40 dní</t>
  </si>
  <si>
    <t>Bourání kontaktního zateplení z polystyrenových desek tloušťky do 120 mm - pás nároží š. 0,5m</t>
  </si>
  <si>
    <t>31536014</t>
  </si>
  <si>
    <t>Bourání kontaktního zateplení z desek z minerální vlny tloušťky do 120 mm - pás nároží š. 0,5m</t>
  </si>
  <si>
    <t>1367896174</t>
  </si>
  <si>
    <t>040001000</t>
  </si>
  <si>
    <t>Inženýrská činnost</t>
  </si>
  <si>
    <t>-1613701518</t>
  </si>
  <si>
    <t>-550681379</t>
  </si>
  <si>
    <t>Z - Západní stěna</t>
  </si>
  <si>
    <t>1367509339</t>
  </si>
  <si>
    <t>-1148873884</t>
  </si>
  <si>
    <t>865683343</t>
  </si>
  <si>
    <t>NEVYPLŇOVAT !!!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</si>
</sst>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8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b/>
      <sz val="10"/>
      <color indexed="56"/>
      <name val="Trebuchet MS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9" fillId="0" borderId="13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15" xfId="0" applyNumberFormat="1" applyFont="1" applyBorder="1" applyAlignment="1" applyProtection="1">
      <alignment vertical="center"/>
      <protection/>
    </xf>
    <xf numFmtId="4" fontId="29" fillId="0" borderId="16" xfId="0" applyNumberFormat="1" applyFont="1" applyBorder="1" applyAlignment="1" applyProtection="1">
      <alignment vertical="center"/>
      <protection/>
    </xf>
    <xf numFmtId="166" fontId="29" fillId="0" borderId="16" xfId="0" applyNumberFormat="1" applyFont="1" applyBorder="1" applyAlignment="1" applyProtection="1">
      <alignment vertical="center"/>
      <protection/>
    </xf>
    <xf numFmtId="4" fontId="29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 applyProtection="1">
      <alignment vertical="center"/>
      <protection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  <protection/>
    </xf>
    <xf numFmtId="0" fontId="24" fillId="4" borderId="0" xfId="0" applyFont="1" applyFill="1" applyBorder="1" applyAlignment="1" applyProtection="1">
      <alignment horizontal="left"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2" fillId="0" borderId="11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center" vertical="center"/>
      <protection/>
    </xf>
    <xf numFmtId="49" fontId="34" fillId="0" borderId="24" xfId="0" applyNumberFormat="1" applyFont="1" applyBorder="1" applyAlignment="1" applyProtection="1">
      <alignment horizontal="left" vertical="center" wrapText="1"/>
      <protection/>
    </xf>
    <xf numFmtId="0" fontId="34" fillId="0" borderId="24" xfId="0" applyFont="1" applyBorder="1" applyAlignment="1" applyProtection="1">
      <alignment horizontal="center" vertical="center" wrapText="1"/>
      <protection/>
    </xf>
    <xf numFmtId="167" fontId="34" fillId="0" borderId="24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35" fillId="3" borderId="0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/>
    </xf>
    <xf numFmtId="0" fontId="13" fillId="4" borderId="0" xfId="0" applyFont="1" applyFill="1" applyAlignment="1">
      <alignment horizontal="center" vertical="center"/>
    </xf>
    <xf numFmtId="0" fontId="0" fillId="0" borderId="0" xfId="0"/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left" vertical="center"/>
      <protection/>
    </xf>
    <xf numFmtId="4" fontId="24" fillId="4" borderId="0" xfId="0" applyNumberFormat="1" applyFont="1" applyFill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25" xfId="0" applyFont="1" applyFill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33" fillId="3" borderId="24" xfId="0" applyFont="1" applyFill="1" applyBorder="1" applyAlignment="1" applyProtection="1">
      <alignment horizontal="left" vertical="center" wrapText="1"/>
      <protection locked="0"/>
    </xf>
    <xf numFmtId="4" fontId="2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left" vertical="center" wrapText="1"/>
      <protection/>
    </xf>
    <xf numFmtId="4" fontId="34" fillId="3" borderId="24" xfId="0" applyNumberFormat="1" applyFont="1" applyFill="1" applyBorder="1" applyAlignment="1" applyProtection="1">
      <alignment vertical="center"/>
      <protection locked="0"/>
    </xf>
    <xf numFmtId="4" fontId="34" fillId="3" borderId="24" xfId="0" applyNumberFormat="1" applyFont="1" applyFill="1" applyBorder="1" applyAlignment="1" applyProtection="1">
      <alignment vertical="center"/>
      <protection/>
    </xf>
    <xf numFmtId="4" fontId="34" fillId="0" borderId="24" xfId="0" applyNumberFormat="1" applyFont="1" applyBorder="1" applyAlignment="1" applyProtection="1">
      <alignment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1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4" fillId="4" borderId="25" xfId="0" applyNumberFormat="1" applyFont="1" applyFill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9"/>
  <sheetViews>
    <sheetView showGridLines="0" tabSelected="1" workbookViewId="0" topLeftCell="A1">
      <pane ySplit="1" topLeftCell="A2" activePane="bottomLeft" state="frozen"/>
      <selection pane="bottomLeft" activeCell="M9" sqref="M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215" t="s">
        <v>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R2" s="188" t="s">
        <v>8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7" t="s">
        <v>9</v>
      </c>
      <c r="BT2" s="17" t="s">
        <v>10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5" customHeight="1">
      <c r="B4" s="21"/>
      <c r="C4" s="211" t="s">
        <v>12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2"/>
      <c r="AS4" s="23" t="s">
        <v>13</v>
      </c>
      <c r="BE4" s="24" t="s">
        <v>14</v>
      </c>
      <c r="BS4" s="17" t="s">
        <v>15</v>
      </c>
    </row>
    <row r="5" spans="2:71" ht="14.45" customHeight="1">
      <c r="B5" s="21"/>
      <c r="C5" s="25"/>
      <c r="D5" s="26" t="s">
        <v>16</v>
      </c>
      <c r="E5" s="25"/>
      <c r="F5" s="25"/>
      <c r="G5" s="25"/>
      <c r="H5" s="25"/>
      <c r="I5" s="25"/>
      <c r="J5" s="25"/>
      <c r="K5" s="219" t="s">
        <v>17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5"/>
      <c r="AQ5" s="22"/>
      <c r="BE5" s="217" t="s">
        <v>18</v>
      </c>
      <c r="BS5" s="17" t="s">
        <v>9</v>
      </c>
    </row>
    <row r="6" spans="2:71" ht="36.95" customHeight="1">
      <c r="B6" s="21"/>
      <c r="C6" s="25"/>
      <c r="D6" s="28" t="s">
        <v>19</v>
      </c>
      <c r="E6" s="25"/>
      <c r="F6" s="25"/>
      <c r="G6" s="25"/>
      <c r="H6" s="25"/>
      <c r="I6" s="25"/>
      <c r="J6" s="25"/>
      <c r="K6" s="221" t="s">
        <v>20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5"/>
      <c r="AQ6" s="22"/>
      <c r="BE6" s="218"/>
      <c r="BS6" s="17" t="s">
        <v>21</v>
      </c>
    </row>
    <row r="7" spans="2:71" ht="14.45" customHeight="1">
      <c r="B7" s="21"/>
      <c r="C7" s="25"/>
      <c r="D7" s="29" t="s">
        <v>22</v>
      </c>
      <c r="E7" s="25"/>
      <c r="F7" s="25"/>
      <c r="G7" s="25"/>
      <c r="H7" s="25"/>
      <c r="I7" s="25"/>
      <c r="J7" s="25"/>
      <c r="K7" s="27" t="s">
        <v>23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24</v>
      </c>
      <c r="AL7" s="25"/>
      <c r="AM7" s="25"/>
      <c r="AN7" s="27" t="s">
        <v>23</v>
      </c>
      <c r="AO7" s="25"/>
      <c r="AP7" s="25"/>
      <c r="AQ7" s="22"/>
      <c r="BE7" s="218"/>
      <c r="BS7" s="17" t="s">
        <v>25</v>
      </c>
    </row>
    <row r="8" spans="2:71" ht="14.45" customHeight="1">
      <c r="B8" s="21"/>
      <c r="C8" s="25"/>
      <c r="D8" s="29" t="s">
        <v>26</v>
      </c>
      <c r="E8" s="25"/>
      <c r="F8" s="25"/>
      <c r="G8" s="25"/>
      <c r="H8" s="25"/>
      <c r="I8" s="25"/>
      <c r="J8" s="25"/>
      <c r="K8" s="27" t="s">
        <v>27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28</v>
      </c>
      <c r="AL8" s="25"/>
      <c r="AM8" s="25"/>
      <c r="AN8" s="30" t="s">
        <v>29</v>
      </c>
      <c r="AO8" s="25"/>
      <c r="AP8" s="25"/>
      <c r="AQ8" s="22"/>
      <c r="BE8" s="218"/>
      <c r="BS8" s="17" t="s">
        <v>30</v>
      </c>
    </row>
    <row r="9" spans="2:71" ht="14.45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E9" s="218"/>
      <c r="BS9" s="17" t="s">
        <v>31</v>
      </c>
    </row>
    <row r="10" spans="2:71" ht="14.45" customHeight="1">
      <c r="B10" s="21"/>
      <c r="C10" s="25"/>
      <c r="D10" s="29" t="s">
        <v>32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33</v>
      </c>
      <c r="AL10" s="25"/>
      <c r="AM10" s="25"/>
      <c r="AN10" s="27" t="s">
        <v>34</v>
      </c>
      <c r="AO10" s="25"/>
      <c r="AP10" s="25"/>
      <c r="AQ10" s="22"/>
      <c r="BE10" s="218"/>
      <c r="BS10" s="17" t="s">
        <v>21</v>
      </c>
    </row>
    <row r="11" spans="2:71" ht="18.4" customHeight="1">
      <c r="B11" s="21"/>
      <c r="C11" s="25"/>
      <c r="D11" s="25"/>
      <c r="E11" s="27" t="s">
        <v>35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36</v>
      </c>
      <c r="AL11" s="25"/>
      <c r="AM11" s="25"/>
      <c r="AN11" s="27" t="s">
        <v>37</v>
      </c>
      <c r="AO11" s="25"/>
      <c r="AP11" s="25"/>
      <c r="AQ11" s="22"/>
      <c r="BE11" s="218"/>
      <c r="BS11" s="17" t="s">
        <v>21</v>
      </c>
    </row>
    <row r="12" spans="2:71" ht="6.95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E12" s="218"/>
      <c r="BS12" s="17" t="s">
        <v>21</v>
      </c>
    </row>
    <row r="13" spans="2:71" ht="14.45" customHeight="1">
      <c r="B13" s="21"/>
      <c r="C13" s="25"/>
      <c r="D13" s="29" t="s">
        <v>38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33</v>
      </c>
      <c r="AL13" s="25"/>
      <c r="AM13" s="25"/>
      <c r="AN13" s="31" t="s">
        <v>39</v>
      </c>
      <c r="AO13" s="25"/>
      <c r="AP13" s="25"/>
      <c r="AQ13" s="22"/>
      <c r="BE13" s="218"/>
      <c r="BS13" s="17" t="s">
        <v>21</v>
      </c>
    </row>
    <row r="14" spans="2:71" ht="15">
      <c r="B14" s="21"/>
      <c r="C14" s="25"/>
      <c r="D14" s="25"/>
      <c r="E14" s="222" t="s">
        <v>39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9" t="s">
        <v>36</v>
      </c>
      <c r="AL14" s="25"/>
      <c r="AM14" s="25"/>
      <c r="AN14" s="31" t="s">
        <v>39</v>
      </c>
      <c r="AO14" s="25"/>
      <c r="AP14" s="25"/>
      <c r="AQ14" s="22"/>
      <c r="BE14" s="218"/>
      <c r="BS14" s="17" t="s">
        <v>21</v>
      </c>
    </row>
    <row r="15" spans="2:71" ht="6.95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E15" s="218"/>
      <c r="BS15" s="17" t="s">
        <v>6</v>
      </c>
    </row>
    <row r="16" spans="2:71" ht="14.45" customHeight="1">
      <c r="B16" s="21"/>
      <c r="C16" s="25"/>
      <c r="D16" s="29" t="s">
        <v>40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33</v>
      </c>
      <c r="AL16" s="25"/>
      <c r="AM16" s="25"/>
      <c r="AN16" s="27" t="s">
        <v>41</v>
      </c>
      <c r="AO16" s="25"/>
      <c r="AP16" s="25"/>
      <c r="AQ16" s="22"/>
      <c r="BE16" s="218"/>
      <c r="BS16" s="17" t="s">
        <v>6</v>
      </c>
    </row>
    <row r="17" spans="2:71" ht="18.4" customHeight="1">
      <c r="B17" s="21"/>
      <c r="C17" s="25"/>
      <c r="D17" s="25"/>
      <c r="E17" s="27" t="s">
        <v>42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36</v>
      </c>
      <c r="AL17" s="25"/>
      <c r="AM17" s="25"/>
      <c r="AN17" s="27" t="s">
        <v>23</v>
      </c>
      <c r="AO17" s="25"/>
      <c r="AP17" s="25"/>
      <c r="AQ17" s="22"/>
      <c r="BE17" s="218"/>
      <c r="BS17" s="17" t="s">
        <v>43</v>
      </c>
    </row>
    <row r="18" spans="2:71" ht="6.95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E18" s="218"/>
      <c r="BS18" s="17" t="s">
        <v>9</v>
      </c>
    </row>
    <row r="19" spans="2:71" ht="14.45" customHeight="1">
      <c r="B19" s="21"/>
      <c r="C19" s="25"/>
      <c r="D19" s="29" t="s">
        <v>44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33</v>
      </c>
      <c r="AL19" s="25"/>
      <c r="AM19" s="25"/>
      <c r="AN19" s="27" t="s">
        <v>23</v>
      </c>
      <c r="AO19" s="25"/>
      <c r="AP19" s="25"/>
      <c r="AQ19" s="22"/>
      <c r="BE19" s="218"/>
      <c r="BS19" s="17" t="s">
        <v>9</v>
      </c>
    </row>
    <row r="20" spans="2:57" ht="18.4" customHeight="1">
      <c r="B20" s="21"/>
      <c r="C20" s="25"/>
      <c r="D20" s="25"/>
      <c r="E20" s="27" t="s">
        <v>45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36</v>
      </c>
      <c r="AL20" s="25"/>
      <c r="AM20" s="25"/>
      <c r="AN20" s="27" t="s">
        <v>23</v>
      </c>
      <c r="AO20" s="25"/>
      <c r="AP20" s="25"/>
      <c r="AQ20" s="22"/>
      <c r="BE20" s="218"/>
    </row>
    <row r="21" spans="2:57" ht="6.95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E21" s="218"/>
    </row>
    <row r="22" spans="2:57" ht="15">
      <c r="B22" s="21"/>
      <c r="C22" s="25"/>
      <c r="D22" s="29" t="s">
        <v>46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E22" s="218"/>
    </row>
    <row r="23" spans="2:57" ht="22.5" customHeight="1">
      <c r="B23" s="21"/>
      <c r="C23" s="25"/>
      <c r="D23" s="25"/>
      <c r="E23" s="224" t="s">
        <v>23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5"/>
      <c r="AP23" s="25"/>
      <c r="AQ23" s="22"/>
      <c r="BE23" s="218"/>
    </row>
    <row r="24" spans="2:57" ht="6.95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E24" s="218"/>
    </row>
    <row r="25" spans="2:57" ht="6.95" customHeight="1">
      <c r="B25" s="21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2"/>
      <c r="BE25" s="218"/>
    </row>
    <row r="26" spans="2:57" ht="14.45" customHeight="1">
      <c r="B26" s="21"/>
      <c r="C26" s="25"/>
      <c r="D26" s="33" t="s">
        <v>47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25">
        <f>ROUND(AG87,2)</f>
        <v>0</v>
      </c>
      <c r="AL26" s="220"/>
      <c r="AM26" s="220"/>
      <c r="AN26" s="220"/>
      <c r="AO26" s="220"/>
      <c r="AP26" s="25"/>
      <c r="AQ26" s="22"/>
      <c r="BE26" s="218"/>
    </row>
    <row r="27" spans="2:57" ht="14.45" customHeight="1">
      <c r="B27" s="21"/>
      <c r="C27" s="25"/>
      <c r="D27" s="33" t="s">
        <v>48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25">
        <f>ROUND(AG93,2)</f>
        <v>0</v>
      </c>
      <c r="AL27" s="225"/>
      <c r="AM27" s="225"/>
      <c r="AN27" s="225"/>
      <c r="AO27" s="225"/>
      <c r="AP27" s="25"/>
      <c r="AQ27" s="22"/>
      <c r="BE27" s="218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18"/>
    </row>
    <row r="29" spans="2:57" s="1" customFormat="1" ht="25.9" customHeight="1">
      <c r="B29" s="34"/>
      <c r="C29" s="35"/>
      <c r="D29" s="37" t="s">
        <v>49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26">
        <f>ROUND(AK26+AK27,2)</f>
        <v>0</v>
      </c>
      <c r="AL29" s="227"/>
      <c r="AM29" s="227"/>
      <c r="AN29" s="227"/>
      <c r="AO29" s="227"/>
      <c r="AP29" s="35"/>
      <c r="AQ29" s="36"/>
      <c r="BE29" s="218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18"/>
    </row>
    <row r="31" spans="2:57" s="2" customFormat="1" ht="14.45" customHeight="1">
      <c r="B31" s="39"/>
      <c r="C31" s="40"/>
      <c r="D31" s="41" t="s">
        <v>50</v>
      </c>
      <c r="E31" s="40"/>
      <c r="F31" s="41" t="s">
        <v>51</v>
      </c>
      <c r="G31" s="40"/>
      <c r="H31" s="40"/>
      <c r="I31" s="40"/>
      <c r="J31" s="40"/>
      <c r="K31" s="40"/>
      <c r="L31" s="204">
        <v>0.21</v>
      </c>
      <c r="M31" s="205"/>
      <c r="N31" s="205"/>
      <c r="O31" s="205"/>
      <c r="P31" s="40"/>
      <c r="Q31" s="40"/>
      <c r="R31" s="40"/>
      <c r="S31" s="40"/>
      <c r="T31" s="43" t="s">
        <v>52</v>
      </c>
      <c r="U31" s="40"/>
      <c r="V31" s="40"/>
      <c r="W31" s="206">
        <f>ROUND(AZ87+SUM(CD94:CD97),2)</f>
        <v>0</v>
      </c>
      <c r="X31" s="205"/>
      <c r="Y31" s="205"/>
      <c r="Z31" s="205"/>
      <c r="AA31" s="205"/>
      <c r="AB31" s="205"/>
      <c r="AC31" s="205"/>
      <c r="AD31" s="205"/>
      <c r="AE31" s="205"/>
      <c r="AF31" s="40"/>
      <c r="AG31" s="40"/>
      <c r="AH31" s="40"/>
      <c r="AI31" s="40"/>
      <c r="AJ31" s="40"/>
      <c r="AK31" s="206">
        <f>ROUND(AV87+SUM(BY94:BY97),2)</f>
        <v>0</v>
      </c>
      <c r="AL31" s="205"/>
      <c r="AM31" s="205"/>
      <c r="AN31" s="205"/>
      <c r="AO31" s="205"/>
      <c r="AP31" s="40"/>
      <c r="AQ31" s="44"/>
      <c r="BE31" s="218"/>
    </row>
    <row r="32" spans="2:57" s="2" customFormat="1" ht="14.45" customHeight="1">
      <c r="B32" s="39"/>
      <c r="C32" s="40"/>
      <c r="D32" s="40"/>
      <c r="E32" s="40"/>
      <c r="F32" s="41" t="s">
        <v>53</v>
      </c>
      <c r="G32" s="40"/>
      <c r="H32" s="40"/>
      <c r="I32" s="40"/>
      <c r="J32" s="40"/>
      <c r="K32" s="40"/>
      <c r="L32" s="204">
        <v>0.15</v>
      </c>
      <c r="M32" s="205"/>
      <c r="N32" s="205"/>
      <c r="O32" s="205"/>
      <c r="P32" s="40"/>
      <c r="Q32" s="40"/>
      <c r="R32" s="40"/>
      <c r="S32" s="40"/>
      <c r="T32" s="43" t="s">
        <v>52</v>
      </c>
      <c r="U32" s="40"/>
      <c r="V32" s="40"/>
      <c r="W32" s="206">
        <f>ROUND(BA87+SUM(CE94:CE97),2)</f>
        <v>0</v>
      </c>
      <c r="X32" s="205"/>
      <c r="Y32" s="205"/>
      <c r="Z32" s="205"/>
      <c r="AA32" s="205"/>
      <c r="AB32" s="205"/>
      <c r="AC32" s="205"/>
      <c r="AD32" s="205"/>
      <c r="AE32" s="205"/>
      <c r="AF32" s="40"/>
      <c r="AG32" s="40"/>
      <c r="AH32" s="40"/>
      <c r="AI32" s="40"/>
      <c r="AJ32" s="40"/>
      <c r="AK32" s="206">
        <f>ROUND(AW87+SUM(BZ94:BZ97),2)</f>
        <v>0</v>
      </c>
      <c r="AL32" s="205"/>
      <c r="AM32" s="205"/>
      <c r="AN32" s="205"/>
      <c r="AO32" s="205"/>
      <c r="AP32" s="40"/>
      <c r="AQ32" s="44"/>
      <c r="BE32" s="218"/>
    </row>
    <row r="33" spans="2:57" s="2" customFormat="1" ht="14.45" customHeight="1" hidden="1">
      <c r="B33" s="39"/>
      <c r="C33" s="40"/>
      <c r="D33" s="40"/>
      <c r="E33" s="40"/>
      <c r="F33" s="41" t="s">
        <v>54</v>
      </c>
      <c r="G33" s="40"/>
      <c r="H33" s="40"/>
      <c r="I33" s="40"/>
      <c r="J33" s="40"/>
      <c r="K33" s="40"/>
      <c r="L33" s="204">
        <v>0.21</v>
      </c>
      <c r="M33" s="205"/>
      <c r="N33" s="205"/>
      <c r="O33" s="205"/>
      <c r="P33" s="40"/>
      <c r="Q33" s="40"/>
      <c r="R33" s="40"/>
      <c r="S33" s="40"/>
      <c r="T33" s="43" t="s">
        <v>52</v>
      </c>
      <c r="U33" s="40"/>
      <c r="V33" s="40"/>
      <c r="W33" s="206">
        <f>ROUND(BB87+SUM(CF94:CF97),2)</f>
        <v>0</v>
      </c>
      <c r="X33" s="205"/>
      <c r="Y33" s="205"/>
      <c r="Z33" s="205"/>
      <c r="AA33" s="205"/>
      <c r="AB33" s="205"/>
      <c r="AC33" s="205"/>
      <c r="AD33" s="205"/>
      <c r="AE33" s="205"/>
      <c r="AF33" s="40"/>
      <c r="AG33" s="40"/>
      <c r="AH33" s="40"/>
      <c r="AI33" s="40"/>
      <c r="AJ33" s="40"/>
      <c r="AK33" s="206">
        <v>0</v>
      </c>
      <c r="AL33" s="205"/>
      <c r="AM33" s="205"/>
      <c r="AN33" s="205"/>
      <c r="AO33" s="205"/>
      <c r="AP33" s="40"/>
      <c r="AQ33" s="44"/>
      <c r="BE33" s="218"/>
    </row>
    <row r="34" spans="2:57" s="2" customFormat="1" ht="14.45" customHeight="1" hidden="1">
      <c r="B34" s="39"/>
      <c r="C34" s="40"/>
      <c r="D34" s="40"/>
      <c r="E34" s="40"/>
      <c r="F34" s="41" t="s">
        <v>55</v>
      </c>
      <c r="G34" s="40"/>
      <c r="H34" s="40"/>
      <c r="I34" s="40"/>
      <c r="J34" s="40"/>
      <c r="K34" s="40"/>
      <c r="L34" s="204">
        <v>0.15</v>
      </c>
      <c r="M34" s="205"/>
      <c r="N34" s="205"/>
      <c r="O34" s="205"/>
      <c r="P34" s="40"/>
      <c r="Q34" s="40"/>
      <c r="R34" s="40"/>
      <c r="S34" s="40"/>
      <c r="T34" s="43" t="s">
        <v>52</v>
      </c>
      <c r="U34" s="40"/>
      <c r="V34" s="40"/>
      <c r="W34" s="206">
        <f>ROUND(BC87+SUM(CG94:CG97),2)</f>
        <v>0</v>
      </c>
      <c r="X34" s="205"/>
      <c r="Y34" s="205"/>
      <c r="Z34" s="205"/>
      <c r="AA34" s="205"/>
      <c r="AB34" s="205"/>
      <c r="AC34" s="205"/>
      <c r="AD34" s="205"/>
      <c r="AE34" s="205"/>
      <c r="AF34" s="40"/>
      <c r="AG34" s="40"/>
      <c r="AH34" s="40"/>
      <c r="AI34" s="40"/>
      <c r="AJ34" s="40"/>
      <c r="AK34" s="206">
        <v>0</v>
      </c>
      <c r="AL34" s="205"/>
      <c r="AM34" s="205"/>
      <c r="AN34" s="205"/>
      <c r="AO34" s="205"/>
      <c r="AP34" s="40"/>
      <c r="AQ34" s="44"/>
      <c r="BE34" s="218"/>
    </row>
    <row r="35" spans="2:43" s="2" customFormat="1" ht="14.45" customHeight="1" hidden="1">
      <c r="B35" s="39"/>
      <c r="C35" s="40"/>
      <c r="D35" s="40"/>
      <c r="E35" s="40"/>
      <c r="F35" s="41" t="s">
        <v>56</v>
      </c>
      <c r="G35" s="40"/>
      <c r="H35" s="40"/>
      <c r="I35" s="40"/>
      <c r="J35" s="40"/>
      <c r="K35" s="40"/>
      <c r="L35" s="204">
        <v>0</v>
      </c>
      <c r="M35" s="205"/>
      <c r="N35" s="205"/>
      <c r="O35" s="205"/>
      <c r="P35" s="40"/>
      <c r="Q35" s="40"/>
      <c r="R35" s="40"/>
      <c r="S35" s="40"/>
      <c r="T35" s="43" t="s">
        <v>52</v>
      </c>
      <c r="U35" s="40"/>
      <c r="V35" s="40"/>
      <c r="W35" s="206">
        <f>ROUND(BD87+SUM(CH94:CH97),2)</f>
        <v>0</v>
      </c>
      <c r="X35" s="205"/>
      <c r="Y35" s="205"/>
      <c r="Z35" s="205"/>
      <c r="AA35" s="205"/>
      <c r="AB35" s="205"/>
      <c r="AC35" s="205"/>
      <c r="AD35" s="205"/>
      <c r="AE35" s="205"/>
      <c r="AF35" s="40"/>
      <c r="AG35" s="40"/>
      <c r="AH35" s="40"/>
      <c r="AI35" s="40"/>
      <c r="AJ35" s="40"/>
      <c r="AK35" s="206">
        <v>0</v>
      </c>
      <c r="AL35" s="205"/>
      <c r="AM35" s="205"/>
      <c r="AN35" s="205"/>
      <c r="AO35" s="205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57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58</v>
      </c>
      <c r="U37" s="47"/>
      <c r="V37" s="47"/>
      <c r="W37" s="47"/>
      <c r="X37" s="207" t="s">
        <v>59</v>
      </c>
      <c r="Y37" s="208"/>
      <c r="Z37" s="208"/>
      <c r="AA37" s="208"/>
      <c r="AB37" s="208"/>
      <c r="AC37" s="47"/>
      <c r="AD37" s="47"/>
      <c r="AE37" s="47"/>
      <c r="AF37" s="47"/>
      <c r="AG37" s="47"/>
      <c r="AH37" s="47"/>
      <c r="AI37" s="47"/>
      <c r="AJ37" s="47"/>
      <c r="AK37" s="209">
        <f>SUM(AK29:AK35)</f>
        <v>0</v>
      </c>
      <c r="AL37" s="208"/>
      <c r="AM37" s="208"/>
      <c r="AN37" s="208"/>
      <c r="AO37" s="210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"/>
    </row>
    <row r="40" spans="2:43" ht="13.5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"/>
    </row>
    <row r="41" spans="2:43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43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43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43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43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43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43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43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 ht="15">
      <c r="B49" s="34"/>
      <c r="C49" s="35"/>
      <c r="D49" s="49" t="s">
        <v>60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61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1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2"/>
    </row>
    <row r="51" spans="2:43" ht="13.5">
      <c r="B51" s="21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2"/>
    </row>
    <row r="52" spans="2:43" ht="13.5">
      <c r="B52" s="21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2"/>
    </row>
    <row r="53" spans="2:43" ht="13.5">
      <c r="B53" s="21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2"/>
    </row>
    <row r="54" spans="2:43" ht="13.5">
      <c r="B54" s="21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2"/>
    </row>
    <row r="55" spans="2:43" ht="13.5">
      <c r="B55" s="21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2"/>
    </row>
    <row r="56" spans="2:43" ht="13.5">
      <c r="B56" s="21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2"/>
    </row>
    <row r="57" spans="2:43" ht="13.5">
      <c r="B57" s="21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2"/>
    </row>
    <row r="58" spans="2:43" s="1" customFormat="1" ht="15">
      <c r="B58" s="34"/>
      <c r="C58" s="35"/>
      <c r="D58" s="54" t="s">
        <v>62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63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62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63</v>
      </c>
      <c r="AN58" s="55"/>
      <c r="AO58" s="57"/>
      <c r="AP58" s="35"/>
      <c r="AQ58" s="36"/>
    </row>
    <row r="59" spans="2:43" ht="13.5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 ht="15">
      <c r="B60" s="34"/>
      <c r="C60" s="35"/>
      <c r="D60" s="49" t="s">
        <v>64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65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1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2"/>
    </row>
    <row r="62" spans="2:43" ht="13.5">
      <c r="B62" s="21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2"/>
    </row>
    <row r="63" spans="2:43" ht="13.5">
      <c r="B63" s="21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2"/>
    </row>
    <row r="64" spans="2:43" ht="13.5">
      <c r="B64" s="21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2"/>
    </row>
    <row r="65" spans="2:43" ht="13.5">
      <c r="B65" s="21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2"/>
    </row>
    <row r="66" spans="2:43" ht="13.5">
      <c r="B66" s="21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2"/>
    </row>
    <row r="67" spans="2:43" ht="13.5">
      <c r="B67" s="21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2"/>
    </row>
    <row r="68" spans="2:43" ht="13.5">
      <c r="B68" s="21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2"/>
    </row>
    <row r="69" spans="2:43" s="1" customFormat="1" ht="15">
      <c r="B69" s="34"/>
      <c r="C69" s="35"/>
      <c r="D69" s="54" t="s">
        <v>62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63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62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63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211" t="s">
        <v>66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KocZII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213" t="str">
        <f>K6</f>
        <v>Oprava fasády domu č.p. 730, Nové Město na Moravě</v>
      </c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26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Nové Město na Moravě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28</v>
      </c>
      <c r="AJ80" s="35"/>
      <c r="AK80" s="35"/>
      <c r="AL80" s="35"/>
      <c r="AM80" s="72" t="str">
        <f>IF(AN8="","",AN8)</f>
        <v>31.5.2016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29" t="s">
        <v>32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Město Nové Město na Moravě, Vratislavovo nám. 103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40</v>
      </c>
      <c r="AJ82" s="35"/>
      <c r="AK82" s="35"/>
      <c r="AL82" s="35"/>
      <c r="AM82" s="203" t="str">
        <f>IF(E17="","",E17)</f>
        <v>MCT-RR, spol. s r.o., Pražská 16, Praha 10</v>
      </c>
      <c r="AN82" s="203"/>
      <c r="AO82" s="203"/>
      <c r="AP82" s="203"/>
      <c r="AQ82" s="36"/>
      <c r="AS82" s="197" t="s">
        <v>67</v>
      </c>
      <c r="AT82" s="198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2:56" s="1" customFormat="1" ht="15">
      <c r="B83" s="34"/>
      <c r="C83" s="29" t="s">
        <v>38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44</v>
      </c>
      <c r="AJ83" s="35"/>
      <c r="AK83" s="35"/>
      <c r="AL83" s="35"/>
      <c r="AM83" s="203" t="str">
        <f>IF(E20="","",E20)</f>
        <v>Ing. Zdeněk Kocian</v>
      </c>
      <c r="AN83" s="203"/>
      <c r="AO83" s="203"/>
      <c r="AP83" s="203"/>
      <c r="AQ83" s="36"/>
      <c r="AS83" s="199"/>
      <c r="AT83" s="200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1"/>
      <c r="AT84" s="202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2:56" s="1" customFormat="1" ht="29.25" customHeight="1">
      <c r="B85" s="34"/>
      <c r="C85" s="194" t="s">
        <v>68</v>
      </c>
      <c r="D85" s="191"/>
      <c r="E85" s="191"/>
      <c r="F85" s="191"/>
      <c r="G85" s="191"/>
      <c r="H85" s="47"/>
      <c r="I85" s="190" t="s">
        <v>69</v>
      </c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0" t="s">
        <v>70</v>
      </c>
      <c r="AH85" s="191"/>
      <c r="AI85" s="191"/>
      <c r="AJ85" s="191"/>
      <c r="AK85" s="191"/>
      <c r="AL85" s="191"/>
      <c r="AM85" s="191"/>
      <c r="AN85" s="190" t="s">
        <v>71</v>
      </c>
      <c r="AO85" s="191"/>
      <c r="AP85" s="195"/>
      <c r="AQ85" s="36"/>
      <c r="AS85" s="78" t="s">
        <v>72</v>
      </c>
      <c r="AT85" s="79" t="s">
        <v>73</v>
      </c>
      <c r="AU85" s="79" t="s">
        <v>74</v>
      </c>
      <c r="AV85" s="79" t="s">
        <v>75</v>
      </c>
      <c r="AW85" s="79" t="s">
        <v>76</v>
      </c>
      <c r="AX85" s="79" t="s">
        <v>77</v>
      </c>
      <c r="AY85" s="79" t="s">
        <v>78</v>
      </c>
      <c r="AZ85" s="79" t="s">
        <v>79</v>
      </c>
      <c r="BA85" s="79" t="s">
        <v>80</v>
      </c>
      <c r="BB85" s="79" t="s">
        <v>81</v>
      </c>
      <c r="BC85" s="79" t="s">
        <v>82</v>
      </c>
      <c r="BD85" s="80" t="s">
        <v>83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1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82" t="s">
        <v>84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196">
        <f>ROUND(SUM(AG88:AG91),2)</f>
        <v>0</v>
      </c>
      <c r="AH87" s="196"/>
      <c r="AI87" s="196"/>
      <c r="AJ87" s="196"/>
      <c r="AK87" s="196"/>
      <c r="AL87" s="196"/>
      <c r="AM87" s="196"/>
      <c r="AN87" s="193">
        <f>SUM(AG87,AT87)</f>
        <v>0</v>
      </c>
      <c r="AO87" s="193"/>
      <c r="AP87" s="193"/>
      <c r="AQ87" s="70"/>
      <c r="AS87" s="84">
        <f>ROUND(SUM(AS88:AS91),2)</f>
        <v>0</v>
      </c>
      <c r="AT87" s="85">
        <f>ROUND(SUM(AV87:AW87),2)</f>
        <v>0</v>
      </c>
      <c r="AU87" s="86">
        <f>ROUND(SUM(AU88:AU91),5)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ROUND(SUM(AZ88:AZ91),2)</f>
        <v>0</v>
      </c>
      <c r="BA87" s="85">
        <f>ROUND(SUM(BA88:BA91),2)</f>
        <v>0</v>
      </c>
      <c r="BB87" s="85">
        <f>ROUND(SUM(BB88:BB91),2)</f>
        <v>0</v>
      </c>
      <c r="BC87" s="85">
        <f>ROUND(SUM(BC88:BC91),2)</f>
        <v>0</v>
      </c>
      <c r="BD87" s="87">
        <f>ROUND(SUM(BD88:BD91),2)</f>
        <v>0</v>
      </c>
      <c r="BS87" s="88" t="s">
        <v>85</v>
      </c>
      <c r="BT87" s="88" t="s">
        <v>86</v>
      </c>
      <c r="BU87" s="89" t="s">
        <v>87</v>
      </c>
      <c r="BV87" s="88" t="s">
        <v>88</v>
      </c>
      <c r="BW87" s="88" t="s">
        <v>89</v>
      </c>
      <c r="BX87" s="88" t="s">
        <v>90</v>
      </c>
    </row>
    <row r="88" spans="1:76" s="5" customFormat="1" ht="22.5" customHeight="1">
      <c r="A88" s="90" t="s">
        <v>91</v>
      </c>
      <c r="B88" s="91"/>
      <c r="C88" s="92"/>
      <c r="D88" s="185" t="s">
        <v>92</v>
      </c>
      <c r="E88" s="185"/>
      <c r="F88" s="185"/>
      <c r="G88" s="185"/>
      <c r="H88" s="185"/>
      <c r="I88" s="93"/>
      <c r="J88" s="185" t="s">
        <v>93</v>
      </c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3">
        <f ca="1">'J - Jižní stěna'!M30</f>
        <v>0</v>
      </c>
      <c r="AH88" s="184"/>
      <c r="AI88" s="184"/>
      <c r="AJ88" s="184"/>
      <c r="AK88" s="184"/>
      <c r="AL88" s="184"/>
      <c r="AM88" s="184"/>
      <c r="AN88" s="183">
        <f>SUM(AG88,AT88)</f>
        <v>0</v>
      </c>
      <c r="AO88" s="184"/>
      <c r="AP88" s="184"/>
      <c r="AQ88" s="94"/>
      <c r="AS88" s="95">
        <f ca="1">'J - Jižní stěna'!M28</f>
        <v>0</v>
      </c>
      <c r="AT88" s="96">
        <f ca="1">ROUND(SUM(AV88:AW88),2)</f>
        <v>0</v>
      </c>
      <c r="AU88" s="97">
        <f ca="1">'J - Jižní stěna'!W128</f>
        <v>0</v>
      </c>
      <c r="AV88" s="96">
        <f ca="1">'J - Jižní stěna'!M32</f>
        <v>0</v>
      </c>
      <c r="AW88" s="96">
        <f ca="1">'J - Jižní stěna'!M33</f>
        <v>0</v>
      </c>
      <c r="AX88" s="96">
        <f ca="1">'J - Jižní stěna'!M34</f>
        <v>0</v>
      </c>
      <c r="AY88" s="96">
        <f ca="1">'J - Jižní stěna'!M35</f>
        <v>0</v>
      </c>
      <c r="AZ88" s="96">
        <f ca="1">'J - Jižní stěna'!H32</f>
        <v>0</v>
      </c>
      <c r="BA88" s="96">
        <f ca="1">'J - Jižní stěna'!H33</f>
        <v>0</v>
      </c>
      <c r="BB88" s="96">
        <f ca="1">'J - Jižní stěna'!H34</f>
        <v>0</v>
      </c>
      <c r="BC88" s="96">
        <f ca="1">'J - Jižní stěna'!H35</f>
        <v>0</v>
      </c>
      <c r="BD88" s="98">
        <f ca="1">'J - Jižní stěna'!H36</f>
        <v>0</v>
      </c>
      <c r="BT88" s="99" t="s">
        <v>25</v>
      </c>
      <c r="BV88" s="99" t="s">
        <v>88</v>
      </c>
      <c r="BW88" s="99" t="s">
        <v>94</v>
      </c>
      <c r="BX88" s="99" t="s">
        <v>89</v>
      </c>
    </row>
    <row r="89" spans="1:76" s="5" customFormat="1" ht="22.5" customHeight="1">
      <c r="A89" s="90" t="s">
        <v>91</v>
      </c>
      <c r="B89" s="91"/>
      <c r="C89" s="92"/>
      <c r="D89" s="185" t="s">
        <v>95</v>
      </c>
      <c r="E89" s="185"/>
      <c r="F89" s="185"/>
      <c r="G89" s="185"/>
      <c r="H89" s="185"/>
      <c r="I89" s="93"/>
      <c r="J89" s="185" t="s">
        <v>96</v>
      </c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3">
        <f ca="1">'S - Severní stěna'!M30</f>
        <v>0</v>
      </c>
      <c r="AH89" s="184"/>
      <c r="AI89" s="184"/>
      <c r="AJ89" s="184"/>
      <c r="AK89" s="184"/>
      <c r="AL89" s="184"/>
      <c r="AM89" s="184"/>
      <c r="AN89" s="183">
        <f>SUM(AG89,AT89)</f>
        <v>0</v>
      </c>
      <c r="AO89" s="184"/>
      <c r="AP89" s="184"/>
      <c r="AQ89" s="94"/>
      <c r="AS89" s="95">
        <f ca="1">'S - Severní stěna'!M28</f>
        <v>0</v>
      </c>
      <c r="AT89" s="96">
        <f ca="1">ROUND(SUM(AV89:AW89),2)</f>
        <v>0</v>
      </c>
      <c r="AU89" s="97">
        <f ca="1">'S - Severní stěna'!W129</f>
        <v>0</v>
      </c>
      <c r="AV89" s="96">
        <f ca="1">'S - Severní stěna'!M32</f>
        <v>0</v>
      </c>
      <c r="AW89" s="96">
        <f ca="1">'S - Severní stěna'!M33</f>
        <v>0</v>
      </c>
      <c r="AX89" s="96">
        <f ca="1">'S - Severní stěna'!M34</f>
        <v>0</v>
      </c>
      <c r="AY89" s="96">
        <f ca="1">'S - Severní stěna'!M35</f>
        <v>0</v>
      </c>
      <c r="AZ89" s="96">
        <f ca="1">'S - Severní stěna'!H32</f>
        <v>0</v>
      </c>
      <c r="BA89" s="96">
        <f ca="1">'S - Severní stěna'!H33</f>
        <v>0</v>
      </c>
      <c r="BB89" s="96">
        <f ca="1">'S - Severní stěna'!H34</f>
        <v>0</v>
      </c>
      <c r="BC89" s="96">
        <f ca="1">'S - Severní stěna'!H35</f>
        <v>0</v>
      </c>
      <c r="BD89" s="98">
        <f ca="1">'S - Severní stěna'!H36</f>
        <v>0</v>
      </c>
      <c r="BT89" s="99" t="s">
        <v>25</v>
      </c>
      <c r="BV89" s="99" t="s">
        <v>88</v>
      </c>
      <c r="BW89" s="99" t="s">
        <v>97</v>
      </c>
      <c r="BX89" s="99" t="s">
        <v>89</v>
      </c>
    </row>
    <row r="90" spans="1:76" s="5" customFormat="1" ht="22.5" customHeight="1">
      <c r="A90" s="90" t="s">
        <v>91</v>
      </c>
      <c r="B90" s="91"/>
      <c r="C90" s="92"/>
      <c r="D90" s="185" t="s">
        <v>98</v>
      </c>
      <c r="E90" s="185"/>
      <c r="F90" s="185"/>
      <c r="G90" s="185"/>
      <c r="H90" s="185"/>
      <c r="I90" s="93"/>
      <c r="J90" s="185" t="s">
        <v>99</v>
      </c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3">
        <f ca="1">'V - Východní stěna'!M30</f>
        <v>0</v>
      </c>
      <c r="AH90" s="184"/>
      <c r="AI90" s="184"/>
      <c r="AJ90" s="184"/>
      <c r="AK90" s="184"/>
      <c r="AL90" s="184"/>
      <c r="AM90" s="184"/>
      <c r="AN90" s="183">
        <f>SUM(AG90,AT90)</f>
        <v>0</v>
      </c>
      <c r="AO90" s="184"/>
      <c r="AP90" s="184"/>
      <c r="AQ90" s="94"/>
      <c r="AS90" s="95">
        <f ca="1">'V - Východní stěna'!M28</f>
        <v>0</v>
      </c>
      <c r="AT90" s="96">
        <f ca="1">ROUND(SUM(AV90:AW90),2)</f>
        <v>0</v>
      </c>
      <c r="AU90" s="97">
        <f ca="1">'V - Východní stěna'!W128</f>
        <v>0</v>
      </c>
      <c r="AV90" s="96">
        <f ca="1">'V - Východní stěna'!M32</f>
        <v>0</v>
      </c>
      <c r="AW90" s="96">
        <f ca="1">'V - Východní stěna'!M33</f>
        <v>0</v>
      </c>
      <c r="AX90" s="96">
        <f ca="1">'V - Východní stěna'!M34</f>
        <v>0</v>
      </c>
      <c r="AY90" s="96">
        <f ca="1">'V - Východní stěna'!M35</f>
        <v>0</v>
      </c>
      <c r="AZ90" s="96">
        <f ca="1">'V - Východní stěna'!H32</f>
        <v>0</v>
      </c>
      <c r="BA90" s="96">
        <f ca="1">'V - Východní stěna'!H33</f>
        <v>0</v>
      </c>
      <c r="BB90" s="96">
        <f ca="1">'V - Východní stěna'!H34</f>
        <v>0</v>
      </c>
      <c r="BC90" s="96">
        <f ca="1">'V - Východní stěna'!H35</f>
        <v>0</v>
      </c>
      <c r="BD90" s="98">
        <f ca="1">'V - Východní stěna'!H36</f>
        <v>0</v>
      </c>
      <c r="BT90" s="99" t="s">
        <v>25</v>
      </c>
      <c r="BV90" s="99" t="s">
        <v>88</v>
      </c>
      <c r="BW90" s="99" t="s">
        <v>100</v>
      </c>
      <c r="BX90" s="99" t="s">
        <v>89</v>
      </c>
    </row>
    <row r="91" spans="1:76" s="5" customFormat="1" ht="22.5" customHeight="1">
      <c r="A91" s="90" t="s">
        <v>91</v>
      </c>
      <c r="B91" s="91"/>
      <c r="C91" s="92"/>
      <c r="D91" s="185" t="s">
        <v>101</v>
      </c>
      <c r="E91" s="185"/>
      <c r="F91" s="185"/>
      <c r="G91" s="185"/>
      <c r="H91" s="185"/>
      <c r="I91" s="93"/>
      <c r="J91" s="185" t="s">
        <v>102</v>
      </c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3">
        <f ca="1">'Z - Západní stěna'!M30</f>
        <v>0</v>
      </c>
      <c r="AH91" s="184"/>
      <c r="AI91" s="184"/>
      <c r="AJ91" s="184"/>
      <c r="AK91" s="184"/>
      <c r="AL91" s="184"/>
      <c r="AM91" s="184"/>
      <c r="AN91" s="183">
        <f>SUM(AG91,AT91)</f>
        <v>0</v>
      </c>
      <c r="AO91" s="184"/>
      <c r="AP91" s="184"/>
      <c r="AQ91" s="94"/>
      <c r="AS91" s="100">
        <f ca="1">'Z - Západní stěna'!M28</f>
        <v>0</v>
      </c>
      <c r="AT91" s="101">
        <f ca="1">ROUND(SUM(AV91:AW91),2)</f>
        <v>0</v>
      </c>
      <c r="AU91" s="102">
        <f ca="1">'Z - Západní stěna'!W128</f>
        <v>0</v>
      </c>
      <c r="AV91" s="101">
        <f ca="1">'Z - Západní stěna'!M32</f>
        <v>0</v>
      </c>
      <c r="AW91" s="101">
        <f ca="1">'Z - Západní stěna'!M33</f>
        <v>0</v>
      </c>
      <c r="AX91" s="101">
        <f ca="1">'Z - Západní stěna'!M34</f>
        <v>0</v>
      </c>
      <c r="AY91" s="101">
        <f ca="1">'Z - Západní stěna'!M35</f>
        <v>0</v>
      </c>
      <c r="AZ91" s="101">
        <f ca="1">'Z - Západní stěna'!H32</f>
        <v>0</v>
      </c>
      <c r="BA91" s="101">
        <f ca="1">'Z - Západní stěna'!H33</f>
        <v>0</v>
      </c>
      <c r="BB91" s="101">
        <f ca="1">'Z - Západní stěna'!H34</f>
        <v>0</v>
      </c>
      <c r="BC91" s="101">
        <f ca="1">'Z - Západní stěna'!H35</f>
        <v>0</v>
      </c>
      <c r="BD91" s="103">
        <f ca="1">'Z - Západní stěna'!H36</f>
        <v>0</v>
      </c>
      <c r="BT91" s="99" t="s">
        <v>25</v>
      </c>
      <c r="BV91" s="99" t="s">
        <v>88</v>
      </c>
      <c r="BW91" s="99" t="s">
        <v>103</v>
      </c>
      <c r="BX91" s="99" t="s">
        <v>89</v>
      </c>
    </row>
    <row r="92" spans="2:43" ht="13.5">
      <c r="B92" s="21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2"/>
    </row>
    <row r="93" spans="2:48" s="1" customFormat="1" ht="30" customHeight="1">
      <c r="B93" s="34"/>
      <c r="C93" s="82" t="s">
        <v>104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193">
        <f>ROUND(SUM(AG94:AG96),2)</f>
        <v>0</v>
      </c>
      <c r="AH93" s="193"/>
      <c r="AI93" s="193"/>
      <c r="AJ93" s="193"/>
      <c r="AK93" s="193"/>
      <c r="AL93" s="193"/>
      <c r="AM93" s="193"/>
      <c r="AN93" s="193">
        <f>ROUND(SUM(AN94:AN96),2)</f>
        <v>0</v>
      </c>
      <c r="AO93" s="193"/>
      <c r="AP93" s="193"/>
      <c r="AQ93" s="36"/>
      <c r="AS93" s="78" t="s">
        <v>105</v>
      </c>
      <c r="AT93" s="79" t="s">
        <v>106</v>
      </c>
      <c r="AU93" s="79" t="s">
        <v>50</v>
      </c>
      <c r="AV93" s="80" t="s">
        <v>73</v>
      </c>
    </row>
    <row r="94" spans="2:89" s="1" customFormat="1" ht="19.9" customHeight="1">
      <c r="B94" s="34"/>
      <c r="C94" s="35"/>
      <c r="D94" s="186" t="s">
        <v>474</v>
      </c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35"/>
      <c r="AD94" s="35"/>
      <c r="AE94" s="35"/>
      <c r="AF94" s="35"/>
      <c r="AG94" s="181"/>
      <c r="AH94" s="182"/>
      <c r="AI94" s="182"/>
      <c r="AJ94" s="182"/>
      <c r="AK94" s="182"/>
      <c r="AL94" s="182"/>
      <c r="AM94" s="182"/>
      <c r="AN94" s="182">
        <f>AG94+AV94</f>
        <v>0</v>
      </c>
      <c r="AO94" s="182"/>
      <c r="AP94" s="182"/>
      <c r="AQ94" s="36"/>
      <c r="AS94" s="105">
        <v>0</v>
      </c>
      <c r="AT94" s="106" t="s">
        <v>107</v>
      </c>
      <c r="AU94" s="106" t="s">
        <v>51</v>
      </c>
      <c r="AV94" s="107">
        <f>ROUND(IF(AU94="nulová",0,IF(OR(AU94="základní",AU94="zákl. přenesená"),AG94*L31,AG94*L32)),2)</f>
        <v>0</v>
      </c>
      <c r="BV94" s="17" t="s">
        <v>108</v>
      </c>
      <c r="BY94" s="108">
        <f>IF(AU94="základní",AV94,0)</f>
        <v>0</v>
      </c>
      <c r="BZ94" s="108">
        <f>IF(AU94="snížená",AV94,0)</f>
        <v>0</v>
      </c>
      <c r="CA94" s="108">
        <f>IF(AU94="zákl. přenesená",AV94,0)</f>
        <v>0</v>
      </c>
      <c r="CB94" s="108">
        <f>IF(AU94="sníž. přenesená",AV94,0)</f>
        <v>0</v>
      </c>
      <c r="CC94" s="108">
        <f>IF(AU94="nulová",AV94,0)</f>
        <v>0</v>
      </c>
      <c r="CD94" s="108">
        <f>IF(AU94="základní",AG94,0)</f>
        <v>0</v>
      </c>
      <c r="CE94" s="108">
        <f>IF(AU94="snížená",AG94,0)</f>
        <v>0</v>
      </c>
      <c r="CF94" s="108">
        <f>IF(AU94="zákl. přenesená",AG94,0)</f>
        <v>0</v>
      </c>
      <c r="CG94" s="108">
        <f>IF(AU94="sníž. přenesená",AG94,0)</f>
        <v>0</v>
      </c>
      <c r="CH94" s="108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 t="str">
        <f>IF(D94="Vyplň vlastní","","x")</f>
        <v>x</v>
      </c>
    </row>
    <row r="95" spans="2:89" s="1" customFormat="1" ht="19.9" customHeight="1">
      <c r="B95" s="34"/>
      <c r="C95" s="35"/>
      <c r="D95" s="179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35"/>
      <c r="AD95" s="35"/>
      <c r="AE95" s="35"/>
      <c r="AF95" s="35"/>
      <c r="AG95" s="181"/>
      <c r="AH95" s="182"/>
      <c r="AI95" s="182"/>
      <c r="AJ95" s="182"/>
      <c r="AK95" s="182"/>
      <c r="AL95" s="182"/>
      <c r="AM95" s="182"/>
      <c r="AN95" s="182">
        <f>AG95+AV95</f>
        <v>0</v>
      </c>
      <c r="AO95" s="182"/>
      <c r="AP95" s="182"/>
      <c r="AQ95" s="36"/>
      <c r="AS95" s="109">
        <v>0</v>
      </c>
      <c r="AT95" s="110" t="s">
        <v>107</v>
      </c>
      <c r="AU95" s="110" t="s">
        <v>51</v>
      </c>
      <c r="AV95" s="111">
        <f>ROUND(IF(AU95="nulová",0,IF(OR(AU95="základní",AU95="zákl. přenesená"),AG95*L31,AG95*L32)),2)</f>
        <v>0</v>
      </c>
      <c r="BV95" s="17" t="s">
        <v>108</v>
      </c>
      <c r="BY95" s="108">
        <f>IF(AU95="základní",AV95,0)</f>
        <v>0</v>
      </c>
      <c r="BZ95" s="108">
        <f>IF(AU95="snížená",AV95,0)</f>
        <v>0</v>
      </c>
      <c r="CA95" s="108">
        <f>IF(AU95="zákl. přenesená",AV95,0)</f>
        <v>0</v>
      </c>
      <c r="CB95" s="108">
        <f>IF(AU95="sníž. přenesená",AV95,0)</f>
        <v>0</v>
      </c>
      <c r="CC95" s="108">
        <f>IF(AU95="nulová",AV95,0)</f>
        <v>0</v>
      </c>
      <c r="CD95" s="108">
        <f>IF(AU95="základní",AG95,0)</f>
        <v>0</v>
      </c>
      <c r="CE95" s="108">
        <f>IF(AU95="snížená",AG95,0)</f>
        <v>0</v>
      </c>
      <c r="CF95" s="108">
        <f>IF(AU95="zákl. přenesená",AG95,0)</f>
        <v>0</v>
      </c>
      <c r="CG95" s="108">
        <f>IF(AU95="sníž. přenesená",AG95,0)</f>
        <v>0</v>
      </c>
      <c r="CH95" s="108">
        <f>IF(AU95="nulová",AG95,0)</f>
        <v>0</v>
      </c>
      <c r="CI95" s="17">
        <f>IF(AU95="základní",1,IF(AU95="snížená",2,IF(AU95="zákl. přenesená",4,IF(AU95="sníž. přenesená",5,3))))</f>
        <v>1</v>
      </c>
      <c r="CJ95" s="17">
        <f>IF(AT95="stavební čast",1,IF(8895="investiční čast",2,3))</f>
        <v>1</v>
      </c>
      <c r="CK95" s="17" t="str">
        <f>IF(D95="Vyplň vlastní","","x")</f>
        <v>x</v>
      </c>
    </row>
    <row r="96" spans="2:89" s="1" customFormat="1" ht="19.9" customHeight="1">
      <c r="B96" s="34"/>
      <c r="C96" s="35"/>
      <c r="D96" s="179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35"/>
      <c r="AD96" s="35"/>
      <c r="AE96" s="35"/>
      <c r="AF96" s="35"/>
      <c r="AG96" s="181"/>
      <c r="AH96" s="182"/>
      <c r="AI96" s="182"/>
      <c r="AJ96" s="182"/>
      <c r="AK96" s="182"/>
      <c r="AL96" s="182"/>
      <c r="AM96" s="182"/>
      <c r="AN96" s="182">
        <f>AG96+AV96</f>
        <v>0</v>
      </c>
      <c r="AO96" s="182"/>
      <c r="AP96" s="182"/>
      <c r="AQ96" s="36"/>
      <c r="AS96" s="112">
        <v>0</v>
      </c>
      <c r="AT96" s="113" t="s">
        <v>107</v>
      </c>
      <c r="AU96" s="113" t="s">
        <v>51</v>
      </c>
      <c r="AV96" s="114">
        <f>ROUND(IF(AU96="nulová",0,IF(OR(AU96="základní",AU96="zákl. přenesená"),AG96*L31,AG96*L32)),2)</f>
        <v>0</v>
      </c>
      <c r="BV96" s="17" t="s">
        <v>108</v>
      </c>
      <c r="BY96" s="108">
        <f>IF(AU96="základní",AV96,0)</f>
        <v>0</v>
      </c>
      <c r="BZ96" s="108">
        <f>IF(AU96="snížená",AV96,0)</f>
        <v>0</v>
      </c>
      <c r="CA96" s="108">
        <f>IF(AU96="zákl. přenesená",AV96,0)</f>
        <v>0</v>
      </c>
      <c r="CB96" s="108">
        <f>IF(AU96="sníž. přenesená",AV96,0)</f>
        <v>0</v>
      </c>
      <c r="CC96" s="108">
        <f>IF(AU96="nulová",AV96,0)</f>
        <v>0</v>
      </c>
      <c r="CD96" s="108">
        <f>IF(AU96="základní",AG96,0)</f>
        <v>0</v>
      </c>
      <c r="CE96" s="108">
        <f>IF(AU96="snížená",AG96,0)</f>
        <v>0</v>
      </c>
      <c r="CF96" s="108">
        <f>IF(AU96="zákl. přenesená",AG96,0)</f>
        <v>0</v>
      </c>
      <c r="CG96" s="108">
        <f>IF(AU96="sníž. přenesená",AG96,0)</f>
        <v>0</v>
      </c>
      <c r="CH96" s="108">
        <f>IF(AU96="nulová",AG96,0)</f>
        <v>0</v>
      </c>
      <c r="CI96" s="17">
        <f>IF(AU96="základní",1,IF(AU96="snížená",2,IF(AU96="zákl. přenesená",4,IF(AU96="sníž. přenesená",5,3))))</f>
        <v>1</v>
      </c>
      <c r="CJ96" s="17">
        <f>IF(AT96="stavební čast",1,IF(8896="investiční čast",2,3))</f>
        <v>1</v>
      </c>
      <c r="CK96" s="17" t="str">
        <f>IF(D96="Vyplň vlastní","","x")</f>
        <v>x</v>
      </c>
    </row>
    <row r="97" spans="2:43" s="1" customFormat="1" ht="10.9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6"/>
    </row>
    <row r="98" spans="2:43" s="1" customFormat="1" ht="30" customHeight="1">
      <c r="B98" s="34"/>
      <c r="C98" s="115" t="s">
        <v>109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192">
        <f>ROUND(AG87+AG93,2)</f>
        <v>0</v>
      </c>
      <c r="AH98" s="192"/>
      <c r="AI98" s="192"/>
      <c r="AJ98" s="192"/>
      <c r="AK98" s="192"/>
      <c r="AL98" s="192"/>
      <c r="AM98" s="192"/>
      <c r="AN98" s="192">
        <f>AN87+AN93</f>
        <v>0</v>
      </c>
      <c r="AO98" s="192"/>
      <c r="AP98" s="192"/>
      <c r="AQ98" s="36"/>
    </row>
    <row r="99" spans="2:43" s="1" customFormat="1" ht="6.95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60"/>
    </row>
  </sheetData>
  <sheetProtection sheet="1" objects="1" scenarios="1" formatCells="0" formatColumns="0" formatRows="0" sort="0" autoFilter="0"/>
  <mergeCells count="6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AS82:AT84"/>
    <mergeCell ref="AM83:AP83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G85:AM85"/>
    <mergeCell ref="AN85:AP85"/>
    <mergeCell ref="D89:H89"/>
    <mergeCell ref="J89:AF89"/>
    <mergeCell ref="AG87:AM87"/>
    <mergeCell ref="AN87:AP87"/>
    <mergeCell ref="AN88:AP88"/>
    <mergeCell ref="AG88:AM88"/>
    <mergeCell ref="D88:H88"/>
    <mergeCell ref="J88:AF88"/>
    <mergeCell ref="AG98:AM98"/>
    <mergeCell ref="AN98:AP98"/>
    <mergeCell ref="AN94:AP94"/>
    <mergeCell ref="AG93:AM93"/>
    <mergeCell ref="AN93:AP93"/>
    <mergeCell ref="AN90:AP90"/>
    <mergeCell ref="AG90:AM90"/>
    <mergeCell ref="AR2:BE2"/>
    <mergeCell ref="D95:AB95"/>
    <mergeCell ref="AG95:AM95"/>
    <mergeCell ref="AN95:AP95"/>
    <mergeCell ref="AN89:AP89"/>
    <mergeCell ref="AG89:AM89"/>
    <mergeCell ref="I85:AF85"/>
    <mergeCell ref="D90:H90"/>
    <mergeCell ref="J90:AF90"/>
    <mergeCell ref="C85:G85"/>
    <mergeCell ref="D96:AB96"/>
    <mergeCell ref="AG96:AM96"/>
    <mergeCell ref="AN96:AP96"/>
    <mergeCell ref="AN91:AP91"/>
    <mergeCell ref="D91:H91"/>
    <mergeCell ref="J91:AF91"/>
    <mergeCell ref="D94:AB94"/>
    <mergeCell ref="AG94:AM94"/>
    <mergeCell ref="AG91:AM91"/>
  </mergeCells>
  <dataValidations count="2">
    <dataValidation type="list" allowBlank="1" showInputMessage="1" showErrorMessage="1" error="Povoleny jsou hodnoty základní, snížená, zákl. přenesená, sníž. přenesená, nulová." sqref="AU94:AU9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4:AT97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J - Jižní stěna'!C2" display="/"/>
    <hyperlink ref="A89" location="'S - Severní stěna'!C2" display="/"/>
    <hyperlink ref="A90" location="'V - Východní stěna'!C2" display="/"/>
    <hyperlink ref="A91" location="'Z - Západní stěna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0"/>
  <sheetViews>
    <sheetView showGridLines="0" workbookViewId="0" topLeftCell="A1">
      <pane ySplit="1" topLeftCell="A175" activePane="bottomLeft" state="frozen"/>
      <selection pane="bottomLeft" activeCell="F185" sqref="F185:I18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1"/>
      <c r="C1" s="11"/>
      <c r="D1" s="12" t="s">
        <v>1</v>
      </c>
      <c r="E1" s="11"/>
      <c r="F1" s="13" t="s">
        <v>110</v>
      </c>
      <c r="G1" s="13"/>
      <c r="H1" s="232" t="s">
        <v>111</v>
      </c>
      <c r="I1" s="232"/>
      <c r="J1" s="232"/>
      <c r="K1" s="232"/>
      <c r="L1" s="13" t="s">
        <v>112</v>
      </c>
      <c r="M1" s="11"/>
      <c r="N1" s="11"/>
      <c r="O1" s="12" t="s">
        <v>113</v>
      </c>
      <c r="P1" s="11"/>
      <c r="Q1" s="11"/>
      <c r="R1" s="11"/>
      <c r="S1" s="13" t="s">
        <v>114</v>
      </c>
      <c r="T1" s="13"/>
      <c r="U1" s="116"/>
      <c r="V1" s="11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15" t="s">
        <v>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S2" s="188" t="s">
        <v>8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T2" s="17" t="s">
        <v>94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25</v>
      </c>
    </row>
    <row r="4" spans="2:46" ht="36.95" customHeight="1">
      <c r="B4" s="21"/>
      <c r="C4" s="211" t="s">
        <v>115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2"/>
      <c r="T4" s="23" t="s">
        <v>13</v>
      </c>
      <c r="AT4" s="17" t="s">
        <v>6</v>
      </c>
    </row>
    <row r="5" spans="2:18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2:18" ht="25.35" customHeight="1">
      <c r="B6" s="21"/>
      <c r="C6" s="25"/>
      <c r="D6" s="29" t="s">
        <v>19</v>
      </c>
      <c r="E6" s="25"/>
      <c r="F6" s="254" t="str">
        <f ca="1">'Rekapitulace stavby'!K6</f>
        <v>Oprava fasády domu č.p. 730, Nové Město na Moravě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"/>
      <c r="R6" s="22"/>
    </row>
    <row r="7" spans="2:18" s="1" customFormat="1" ht="32.85" customHeight="1">
      <c r="B7" s="34"/>
      <c r="C7" s="35"/>
      <c r="D7" s="28" t="s">
        <v>116</v>
      </c>
      <c r="E7" s="35"/>
      <c r="F7" s="221" t="s">
        <v>117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35"/>
      <c r="R7" s="36"/>
    </row>
    <row r="8" spans="2:18" s="1" customFormat="1" ht="14.45" customHeight="1">
      <c r="B8" s="34"/>
      <c r="C8" s="35"/>
      <c r="D8" s="29" t="s">
        <v>22</v>
      </c>
      <c r="E8" s="35"/>
      <c r="F8" s="27" t="s">
        <v>23</v>
      </c>
      <c r="G8" s="35"/>
      <c r="H8" s="35"/>
      <c r="I8" s="35"/>
      <c r="J8" s="35"/>
      <c r="K8" s="35"/>
      <c r="L8" s="35"/>
      <c r="M8" s="29" t="s">
        <v>24</v>
      </c>
      <c r="N8" s="35"/>
      <c r="O8" s="27" t="s">
        <v>23</v>
      </c>
      <c r="P8" s="35"/>
      <c r="Q8" s="35"/>
      <c r="R8" s="36"/>
    </row>
    <row r="9" spans="2:18" s="1" customFormat="1" ht="14.45" customHeight="1">
      <c r="B9" s="34"/>
      <c r="C9" s="35"/>
      <c r="D9" s="29" t="s">
        <v>26</v>
      </c>
      <c r="E9" s="35"/>
      <c r="F9" s="27" t="s">
        <v>27</v>
      </c>
      <c r="G9" s="35"/>
      <c r="H9" s="35"/>
      <c r="I9" s="35"/>
      <c r="J9" s="35"/>
      <c r="K9" s="35"/>
      <c r="L9" s="35"/>
      <c r="M9" s="29" t="s">
        <v>28</v>
      </c>
      <c r="N9" s="35"/>
      <c r="O9" s="269" t="str">
        <f ca="1">'Rekapitulace stavby'!AN8</f>
        <v>31.5.2016</v>
      </c>
      <c r="P9" s="257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32</v>
      </c>
      <c r="E11" s="35"/>
      <c r="F11" s="35"/>
      <c r="G11" s="35"/>
      <c r="H11" s="35"/>
      <c r="I11" s="35"/>
      <c r="J11" s="35"/>
      <c r="K11" s="35"/>
      <c r="L11" s="35"/>
      <c r="M11" s="29" t="s">
        <v>33</v>
      </c>
      <c r="N11" s="35"/>
      <c r="O11" s="219" t="s">
        <v>34</v>
      </c>
      <c r="P11" s="219"/>
      <c r="Q11" s="35"/>
      <c r="R11" s="36"/>
    </row>
    <row r="12" spans="2:18" s="1" customFormat="1" ht="18" customHeight="1">
      <c r="B12" s="34"/>
      <c r="C12" s="35"/>
      <c r="D12" s="35"/>
      <c r="E12" s="27" t="s">
        <v>35</v>
      </c>
      <c r="F12" s="35"/>
      <c r="G12" s="35"/>
      <c r="H12" s="35"/>
      <c r="I12" s="35"/>
      <c r="J12" s="35"/>
      <c r="K12" s="35"/>
      <c r="L12" s="35"/>
      <c r="M12" s="29" t="s">
        <v>36</v>
      </c>
      <c r="N12" s="35"/>
      <c r="O12" s="219" t="s">
        <v>23</v>
      </c>
      <c r="P12" s="21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38</v>
      </c>
      <c r="E14" s="35"/>
      <c r="F14" s="35"/>
      <c r="G14" s="35"/>
      <c r="H14" s="35"/>
      <c r="I14" s="35"/>
      <c r="J14" s="35"/>
      <c r="K14" s="35"/>
      <c r="L14" s="35"/>
      <c r="M14" s="29" t="s">
        <v>33</v>
      </c>
      <c r="N14" s="35"/>
      <c r="O14" s="265" t="str">
        <f ca="1">IF('Rekapitulace stavby'!AN13="","",'Rekapitulace stavby'!AN13)</f>
        <v>Vyplň údaj</v>
      </c>
      <c r="P14" s="219"/>
      <c r="Q14" s="35"/>
      <c r="R14" s="36"/>
    </row>
    <row r="15" spans="2:18" s="1" customFormat="1" ht="18" customHeight="1">
      <c r="B15" s="34"/>
      <c r="C15" s="35"/>
      <c r="D15" s="35"/>
      <c r="E15" s="265" t="str">
        <f ca="1">IF('Rekapitulace stavby'!E14="","",'Rekapitulace stavby'!E14)</f>
        <v>Vyplň údaj</v>
      </c>
      <c r="F15" s="266"/>
      <c r="G15" s="266"/>
      <c r="H15" s="266"/>
      <c r="I15" s="266"/>
      <c r="J15" s="266"/>
      <c r="K15" s="266"/>
      <c r="L15" s="266"/>
      <c r="M15" s="29" t="s">
        <v>36</v>
      </c>
      <c r="N15" s="35"/>
      <c r="O15" s="265" t="str">
        <f ca="1">IF('Rekapitulace stavby'!AN14="","",'Rekapitulace stavby'!AN14)</f>
        <v>Vyplň údaj</v>
      </c>
      <c r="P15" s="21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40</v>
      </c>
      <c r="E17" s="35"/>
      <c r="F17" s="35"/>
      <c r="G17" s="35"/>
      <c r="H17" s="35"/>
      <c r="I17" s="35"/>
      <c r="J17" s="35"/>
      <c r="K17" s="35"/>
      <c r="L17" s="35"/>
      <c r="M17" s="29" t="s">
        <v>33</v>
      </c>
      <c r="N17" s="35"/>
      <c r="O17" s="219" t="s">
        <v>41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7" t="s">
        <v>42</v>
      </c>
      <c r="F18" s="35"/>
      <c r="G18" s="35"/>
      <c r="H18" s="35"/>
      <c r="I18" s="35"/>
      <c r="J18" s="35"/>
      <c r="K18" s="35"/>
      <c r="L18" s="35"/>
      <c r="M18" s="29" t="s">
        <v>36</v>
      </c>
      <c r="N18" s="35"/>
      <c r="O18" s="219" t="s">
        <v>23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44</v>
      </c>
      <c r="E20" s="35"/>
      <c r="F20" s="35"/>
      <c r="G20" s="35"/>
      <c r="H20" s="35"/>
      <c r="I20" s="35"/>
      <c r="J20" s="35"/>
      <c r="K20" s="35"/>
      <c r="L20" s="35"/>
      <c r="M20" s="29" t="s">
        <v>33</v>
      </c>
      <c r="N20" s="35"/>
      <c r="O20" s="219" t="s">
        <v>23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7" t="s">
        <v>45</v>
      </c>
      <c r="F21" s="35"/>
      <c r="G21" s="35"/>
      <c r="H21" s="35"/>
      <c r="I21" s="35"/>
      <c r="J21" s="35"/>
      <c r="K21" s="35"/>
      <c r="L21" s="35"/>
      <c r="M21" s="29" t="s">
        <v>36</v>
      </c>
      <c r="N21" s="35"/>
      <c r="O21" s="219" t="s">
        <v>23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4" t="s">
        <v>23</v>
      </c>
      <c r="F24" s="224"/>
      <c r="G24" s="224"/>
      <c r="H24" s="224"/>
      <c r="I24" s="224"/>
      <c r="J24" s="224"/>
      <c r="K24" s="224"/>
      <c r="L24" s="224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7" t="s">
        <v>118</v>
      </c>
      <c r="E27" s="35"/>
      <c r="F27" s="35"/>
      <c r="G27" s="35"/>
      <c r="H27" s="35"/>
      <c r="I27" s="35"/>
      <c r="J27" s="35"/>
      <c r="K27" s="35"/>
      <c r="L27" s="35"/>
      <c r="M27" s="225">
        <f>N88</f>
        <v>0</v>
      </c>
      <c r="N27" s="225"/>
      <c r="O27" s="225"/>
      <c r="P27" s="225"/>
      <c r="Q27" s="35"/>
      <c r="R27" s="36"/>
    </row>
    <row r="28" spans="2:18" s="1" customFormat="1" ht="14.45" customHeight="1">
      <c r="B28" s="34"/>
      <c r="C28" s="35"/>
      <c r="D28" s="33" t="s">
        <v>119</v>
      </c>
      <c r="E28" s="35"/>
      <c r="F28" s="35"/>
      <c r="G28" s="35"/>
      <c r="H28" s="35"/>
      <c r="I28" s="35"/>
      <c r="J28" s="35"/>
      <c r="K28" s="35"/>
      <c r="L28" s="35"/>
      <c r="M28" s="225">
        <f>N103</f>
        <v>0</v>
      </c>
      <c r="N28" s="225"/>
      <c r="O28" s="225"/>
      <c r="P28" s="225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8" t="s">
        <v>49</v>
      </c>
      <c r="E30" s="35"/>
      <c r="F30" s="35"/>
      <c r="G30" s="35"/>
      <c r="H30" s="35"/>
      <c r="I30" s="35"/>
      <c r="J30" s="35"/>
      <c r="K30" s="35"/>
      <c r="L30" s="35"/>
      <c r="M30" s="268">
        <f>ROUND(M27+M28,2)</f>
        <v>0</v>
      </c>
      <c r="N30" s="256"/>
      <c r="O30" s="256"/>
      <c r="P30" s="25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50</v>
      </c>
      <c r="E32" s="41" t="s">
        <v>51</v>
      </c>
      <c r="F32" s="42">
        <v>0.21</v>
      </c>
      <c r="G32" s="119" t="s">
        <v>52</v>
      </c>
      <c r="H32" s="264">
        <f>ROUND((((SUM(BE103:BE110)+SUM(BE128:BE183))+SUM(BE185:BE189))),2)</f>
        <v>0</v>
      </c>
      <c r="I32" s="256"/>
      <c r="J32" s="256"/>
      <c r="K32" s="35"/>
      <c r="L32" s="35"/>
      <c r="M32" s="264">
        <f>ROUND(((ROUND((SUM(BE103:BE110)+SUM(BE128:BE183)),2)*F32)+SUM(BE185:BE189)*F32),2)</f>
        <v>0</v>
      </c>
      <c r="N32" s="256"/>
      <c r="O32" s="256"/>
      <c r="P32" s="256"/>
      <c r="Q32" s="35"/>
      <c r="R32" s="36"/>
    </row>
    <row r="33" spans="2:18" s="1" customFormat="1" ht="14.45" customHeight="1">
      <c r="B33" s="34"/>
      <c r="C33" s="35"/>
      <c r="D33" s="35"/>
      <c r="E33" s="41" t="s">
        <v>53</v>
      </c>
      <c r="F33" s="42">
        <v>0.15</v>
      </c>
      <c r="G33" s="119" t="s">
        <v>52</v>
      </c>
      <c r="H33" s="264">
        <f>ROUND((((SUM(BF103:BF110)+SUM(BF128:BF183))+SUM(BF185:BF189))),2)</f>
        <v>0</v>
      </c>
      <c r="I33" s="256"/>
      <c r="J33" s="256"/>
      <c r="K33" s="35"/>
      <c r="L33" s="35"/>
      <c r="M33" s="264">
        <f>ROUND(((ROUND((SUM(BF103:BF110)+SUM(BF128:BF183)),2)*F33)+SUM(BF185:BF189)*F33),2)</f>
        <v>0</v>
      </c>
      <c r="N33" s="256"/>
      <c r="O33" s="256"/>
      <c r="P33" s="256"/>
      <c r="Q33" s="35"/>
      <c r="R33" s="36"/>
    </row>
    <row r="34" spans="2:18" s="1" customFormat="1" ht="14.45" customHeight="1" hidden="1">
      <c r="B34" s="34"/>
      <c r="C34" s="35"/>
      <c r="D34" s="35"/>
      <c r="E34" s="41" t="s">
        <v>54</v>
      </c>
      <c r="F34" s="42">
        <v>0.21</v>
      </c>
      <c r="G34" s="119" t="s">
        <v>52</v>
      </c>
      <c r="H34" s="264">
        <f>ROUND((((SUM(BG103:BG110)+SUM(BG128:BG183))+SUM(BG185:BG189))),2)</f>
        <v>0</v>
      </c>
      <c r="I34" s="256"/>
      <c r="J34" s="256"/>
      <c r="K34" s="35"/>
      <c r="L34" s="35"/>
      <c r="M34" s="264">
        <v>0</v>
      </c>
      <c r="N34" s="256"/>
      <c r="O34" s="256"/>
      <c r="P34" s="256"/>
      <c r="Q34" s="35"/>
      <c r="R34" s="36"/>
    </row>
    <row r="35" spans="2:18" s="1" customFormat="1" ht="14.45" customHeight="1" hidden="1">
      <c r="B35" s="34"/>
      <c r="C35" s="35"/>
      <c r="D35" s="35"/>
      <c r="E35" s="41" t="s">
        <v>55</v>
      </c>
      <c r="F35" s="42">
        <v>0.15</v>
      </c>
      <c r="G35" s="119" t="s">
        <v>52</v>
      </c>
      <c r="H35" s="264">
        <f>ROUND((((SUM(BH103:BH110)+SUM(BH128:BH183))+SUM(BH185:BH189))),2)</f>
        <v>0</v>
      </c>
      <c r="I35" s="256"/>
      <c r="J35" s="256"/>
      <c r="K35" s="35"/>
      <c r="L35" s="35"/>
      <c r="M35" s="264">
        <v>0</v>
      </c>
      <c r="N35" s="256"/>
      <c r="O35" s="256"/>
      <c r="P35" s="256"/>
      <c r="Q35" s="35"/>
      <c r="R35" s="36"/>
    </row>
    <row r="36" spans="2:18" s="1" customFormat="1" ht="14.45" customHeight="1" hidden="1">
      <c r="B36" s="34"/>
      <c r="C36" s="35"/>
      <c r="D36" s="35"/>
      <c r="E36" s="41" t="s">
        <v>56</v>
      </c>
      <c r="F36" s="42">
        <v>0</v>
      </c>
      <c r="G36" s="119" t="s">
        <v>52</v>
      </c>
      <c r="H36" s="264">
        <f>ROUND((((SUM(BI103:BI110)+SUM(BI128:BI183))+SUM(BI185:BI189))),2)</f>
        <v>0</v>
      </c>
      <c r="I36" s="256"/>
      <c r="J36" s="256"/>
      <c r="K36" s="35"/>
      <c r="L36" s="35"/>
      <c r="M36" s="264">
        <v>0</v>
      </c>
      <c r="N36" s="256"/>
      <c r="O36" s="256"/>
      <c r="P36" s="25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45"/>
      <c r="D38" s="46" t="s">
        <v>57</v>
      </c>
      <c r="E38" s="47"/>
      <c r="F38" s="47"/>
      <c r="G38" s="120" t="s">
        <v>58</v>
      </c>
      <c r="H38" s="48" t="s">
        <v>59</v>
      </c>
      <c r="I38" s="47"/>
      <c r="J38" s="47"/>
      <c r="K38" s="47"/>
      <c r="L38" s="209">
        <f>SUM(M30:M36)</f>
        <v>0</v>
      </c>
      <c r="M38" s="209"/>
      <c r="N38" s="209"/>
      <c r="O38" s="209"/>
      <c r="P38" s="267"/>
      <c r="Q38" s="4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5">
      <c r="B50" s="34"/>
      <c r="C50" s="35"/>
      <c r="D50" s="49" t="s">
        <v>60</v>
      </c>
      <c r="E50" s="50"/>
      <c r="F50" s="50"/>
      <c r="G50" s="50"/>
      <c r="H50" s="51"/>
      <c r="I50" s="35"/>
      <c r="J50" s="49" t="s">
        <v>61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5">
      <c r="B59" s="34"/>
      <c r="C59" s="35"/>
      <c r="D59" s="54" t="s">
        <v>62</v>
      </c>
      <c r="E59" s="55"/>
      <c r="F59" s="55"/>
      <c r="G59" s="56" t="s">
        <v>63</v>
      </c>
      <c r="H59" s="57"/>
      <c r="I59" s="35"/>
      <c r="J59" s="54" t="s">
        <v>62</v>
      </c>
      <c r="K59" s="55"/>
      <c r="L59" s="55"/>
      <c r="M59" s="55"/>
      <c r="N59" s="56" t="s">
        <v>63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5">
      <c r="B61" s="34"/>
      <c r="C61" s="35"/>
      <c r="D61" s="49" t="s">
        <v>64</v>
      </c>
      <c r="E61" s="50"/>
      <c r="F61" s="50"/>
      <c r="G61" s="50"/>
      <c r="H61" s="51"/>
      <c r="I61" s="35"/>
      <c r="J61" s="49" t="s">
        <v>65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5">
      <c r="B70" s="34"/>
      <c r="C70" s="35"/>
      <c r="D70" s="54" t="s">
        <v>62</v>
      </c>
      <c r="E70" s="55"/>
      <c r="F70" s="55"/>
      <c r="G70" s="56" t="s">
        <v>63</v>
      </c>
      <c r="H70" s="57"/>
      <c r="I70" s="35"/>
      <c r="J70" s="54" t="s">
        <v>62</v>
      </c>
      <c r="K70" s="55"/>
      <c r="L70" s="55"/>
      <c r="M70" s="55"/>
      <c r="N70" s="56" t="s">
        <v>63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3"/>
    </row>
    <row r="76" spans="2:21" s="1" customFormat="1" ht="36.95" customHeight="1">
      <c r="B76" s="34"/>
      <c r="C76" s="211" t="s">
        <v>120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36"/>
      <c r="T76" s="124"/>
      <c r="U76" s="124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4"/>
      <c r="U77" s="124"/>
    </row>
    <row r="78" spans="2:21" s="1" customFormat="1" ht="30" customHeight="1">
      <c r="B78" s="34"/>
      <c r="C78" s="29" t="s">
        <v>19</v>
      </c>
      <c r="D78" s="35"/>
      <c r="E78" s="35"/>
      <c r="F78" s="254" t="str">
        <f>F6</f>
        <v>Oprava fasády domu č.p. 730, Nové Město na Moravě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35"/>
      <c r="R78" s="36"/>
      <c r="T78" s="124"/>
      <c r="U78" s="124"/>
    </row>
    <row r="79" spans="2:21" s="1" customFormat="1" ht="36.95" customHeight="1">
      <c r="B79" s="34"/>
      <c r="C79" s="68" t="s">
        <v>116</v>
      </c>
      <c r="D79" s="35"/>
      <c r="E79" s="35"/>
      <c r="F79" s="213" t="str">
        <f>F7</f>
        <v>J - Jižní stěna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35"/>
      <c r="R79" s="36"/>
      <c r="T79" s="124"/>
      <c r="U79" s="124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4"/>
      <c r="U80" s="124"/>
    </row>
    <row r="81" spans="2:21" s="1" customFormat="1" ht="18" customHeight="1">
      <c r="B81" s="34"/>
      <c r="C81" s="29" t="s">
        <v>26</v>
      </c>
      <c r="D81" s="35"/>
      <c r="E81" s="35"/>
      <c r="F81" s="27" t="str">
        <f>F9</f>
        <v>Nové Město na Moravě</v>
      </c>
      <c r="G81" s="35"/>
      <c r="H81" s="35"/>
      <c r="I81" s="35"/>
      <c r="J81" s="35"/>
      <c r="K81" s="29" t="s">
        <v>28</v>
      </c>
      <c r="L81" s="35"/>
      <c r="M81" s="257" t="str">
        <f>IF(O9="","",O9)</f>
        <v>31.5.2016</v>
      </c>
      <c r="N81" s="257"/>
      <c r="O81" s="257"/>
      <c r="P81" s="257"/>
      <c r="Q81" s="35"/>
      <c r="R81" s="36"/>
      <c r="T81" s="124"/>
      <c r="U81" s="124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4"/>
      <c r="U82" s="124"/>
    </row>
    <row r="83" spans="2:21" s="1" customFormat="1" ht="15">
      <c r="B83" s="34"/>
      <c r="C83" s="29" t="s">
        <v>32</v>
      </c>
      <c r="D83" s="35"/>
      <c r="E83" s="35"/>
      <c r="F83" s="27" t="str">
        <f>E12</f>
        <v>Město Nové Město na Moravě, Vratislavovo nám. 103</v>
      </c>
      <c r="G83" s="35"/>
      <c r="H83" s="35"/>
      <c r="I83" s="35"/>
      <c r="J83" s="35"/>
      <c r="K83" s="29" t="s">
        <v>40</v>
      </c>
      <c r="L83" s="35"/>
      <c r="M83" s="219" t="str">
        <f>E18</f>
        <v>MCT-RR, spol. s r.o., Pražská 16, Praha 10</v>
      </c>
      <c r="N83" s="219"/>
      <c r="O83" s="219"/>
      <c r="P83" s="219"/>
      <c r="Q83" s="219"/>
      <c r="R83" s="36"/>
      <c r="T83" s="124"/>
      <c r="U83" s="124"/>
    </row>
    <row r="84" spans="2:21" s="1" customFormat="1" ht="14.45" customHeight="1">
      <c r="B84" s="34"/>
      <c r="C84" s="29" t="s">
        <v>38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44</v>
      </c>
      <c r="L84" s="35"/>
      <c r="M84" s="219" t="str">
        <f>E21</f>
        <v>Ing. Zdeněk Kocian</v>
      </c>
      <c r="N84" s="219"/>
      <c r="O84" s="219"/>
      <c r="P84" s="219"/>
      <c r="Q84" s="219"/>
      <c r="R84" s="36"/>
      <c r="T84" s="124"/>
      <c r="U84" s="124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4"/>
      <c r="U85" s="124"/>
    </row>
    <row r="86" spans="2:21" s="1" customFormat="1" ht="29.25" customHeight="1">
      <c r="B86" s="34"/>
      <c r="C86" s="262" t="s">
        <v>121</v>
      </c>
      <c r="D86" s="263"/>
      <c r="E86" s="263"/>
      <c r="F86" s="263"/>
      <c r="G86" s="263"/>
      <c r="H86" s="45"/>
      <c r="I86" s="45"/>
      <c r="J86" s="45"/>
      <c r="K86" s="45"/>
      <c r="L86" s="45"/>
      <c r="M86" s="45"/>
      <c r="N86" s="262" t="s">
        <v>122</v>
      </c>
      <c r="O86" s="263"/>
      <c r="P86" s="263"/>
      <c r="Q86" s="263"/>
      <c r="R86" s="36"/>
      <c r="T86" s="124"/>
      <c r="U86" s="124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4"/>
      <c r="U87" s="124"/>
    </row>
    <row r="88" spans="2:47" s="1" customFormat="1" ht="29.25" customHeight="1">
      <c r="B88" s="34"/>
      <c r="C88" s="125" t="s">
        <v>123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93">
        <f>N128</f>
        <v>0</v>
      </c>
      <c r="O88" s="259"/>
      <c r="P88" s="259"/>
      <c r="Q88" s="259"/>
      <c r="R88" s="36"/>
      <c r="T88" s="124"/>
      <c r="U88" s="124"/>
      <c r="AU88" s="17" t="s">
        <v>124</v>
      </c>
    </row>
    <row r="89" spans="2:21" s="6" customFormat="1" ht="24.95" customHeight="1">
      <c r="B89" s="126"/>
      <c r="C89" s="127"/>
      <c r="D89" s="128" t="s">
        <v>125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46">
        <f>N129</f>
        <v>0</v>
      </c>
      <c r="O89" s="258"/>
      <c r="P89" s="258"/>
      <c r="Q89" s="258"/>
      <c r="R89" s="129"/>
      <c r="T89" s="130"/>
      <c r="U89" s="130"/>
    </row>
    <row r="90" spans="2:21" s="7" customFormat="1" ht="19.9" customHeight="1">
      <c r="B90" s="131"/>
      <c r="C90" s="132"/>
      <c r="D90" s="104" t="s">
        <v>126</v>
      </c>
      <c r="E90" s="132"/>
      <c r="F90" s="132"/>
      <c r="G90" s="132"/>
      <c r="H90" s="132"/>
      <c r="I90" s="132"/>
      <c r="J90" s="132"/>
      <c r="K90" s="132"/>
      <c r="L90" s="132"/>
      <c r="M90" s="132"/>
      <c r="N90" s="182">
        <f>N130</f>
        <v>0</v>
      </c>
      <c r="O90" s="261"/>
      <c r="P90" s="261"/>
      <c r="Q90" s="261"/>
      <c r="R90" s="133"/>
      <c r="T90" s="134"/>
      <c r="U90" s="134"/>
    </row>
    <row r="91" spans="2:21" s="7" customFormat="1" ht="19.9" customHeight="1">
      <c r="B91" s="131"/>
      <c r="C91" s="132"/>
      <c r="D91" s="104" t="s">
        <v>127</v>
      </c>
      <c r="E91" s="132"/>
      <c r="F91" s="132"/>
      <c r="G91" s="132"/>
      <c r="H91" s="132"/>
      <c r="I91" s="132"/>
      <c r="J91" s="132"/>
      <c r="K91" s="132"/>
      <c r="L91" s="132"/>
      <c r="M91" s="132"/>
      <c r="N91" s="182">
        <f>N150</f>
        <v>0</v>
      </c>
      <c r="O91" s="261"/>
      <c r="P91" s="261"/>
      <c r="Q91" s="261"/>
      <c r="R91" s="133"/>
      <c r="T91" s="134"/>
      <c r="U91" s="134"/>
    </row>
    <row r="92" spans="2:21" s="7" customFormat="1" ht="19.9" customHeight="1">
      <c r="B92" s="131"/>
      <c r="C92" s="132"/>
      <c r="D92" s="104" t="s">
        <v>128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82">
        <f>N159</f>
        <v>0</v>
      </c>
      <c r="O92" s="261"/>
      <c r="P92" s="261"/>
      <c r="Q92" s="261"/>
      <c r="R92" s="133"/>
      <c r="T92" s="134"/>
      <c r="U92" s="134"/>
    </row>
    <row r="93" spans="2:21" s="7" customFormat="1" ht="19.9" customHeight="1">
      <c r="B93" s="131"/>
      <c r="C93" s="132"/>
      <c r="D93" s="104" t="s">
        <v>129</v>
      </c>
      <c r="E93" s="132"/>
      <c r="F93" s="132"/>
      <c r="G93" s="132"/>
      <c r="H93" s="132"/>
      <c r="I93" s="132"/>
      <c r="J93" s="132"/>
      <c r="K93" s="132"/>
      <c r="L93" s="132"/>
      <c r="M93" s="132"/>
      <c r="N93" s="182">
        <f>N164</f>
        <v>0</v>
      </c>
      <c r="O93" s="261"/>
      <c r="P93" s="261"/>
      <c r="Q93" s="261"/>
      <c r="R93" s="133"/>
      <c r="T93" s="134"/>
      <c r="U93" s="134"/>
    </row>
    <row r="94" spans="2:21" s="6" customFormat="1" ht="24.95" customHeight="1">
      <c r="B94" s="126"/>
      <c r="C94" s="127"/>
      <c r="D94" s="128" t="s">
        <v>130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46">
        <f>N166</f>
        <v>0</v>
      </c>
      <c r="O94" s="258"/>
      <c r="P94" s="258"/>
      <c r="Q94" s="258"/>
      <c r="R94" s="129"/>
      <c r="T94" s="130"/>
      <c r="U94" s="130"/>
    </row>
    <row r="95" spans="2:21" s="7" customFormat="1" ht="19.9" customHeight="1">
      <c r="B95" s="131"/>
      <c r="C95" s="132"/>
      <c r="D95" s="104" t="s">
        <v>131</v>
      </c>
      <c r="E95" s="132"/>
      <c r="F95" s="132"/>
      <c r="G95" s="132"/>
      <c r="H95" s="132"/>
      <c r="I95" s="132"/>
      <c r="J95" s="132"/>
      <c r="K95" s="132"/>
      <c r="L95" s="132"/>
      <c r="M95" s="132"/>
      <c r="N95" s="182">
        <f>N167</f>
        <v>0</v>
      </c>
      <c r="O95" s="261"/>
      <c r="P95" s="261"/>
      <c r="Q95" s="261"/>
      <c r="R95" s="133"/>
      <c r="T95" s="134"/>
      <c r="U95" s="134"/>
    </row>
    <row r="96" spans="2:21" s="7" customFormat="1" ht="19.9" customHeight="1">
      <c r="B96" s="131"/>
      <c r="C96" s="132"/>
      <c r="D96" s="104" t="s">
        <v>132</v>
      </c>
      <c r="E96" s="132"/>
      <c r="F96" s="132"/>
      <c r="G96" s="132"/>
      <c r="H96" s="132"/>
      <c r="I96" s="132"/>
      <c r="J96" s="132"/>
      <c r="K96" s="132"/>
      <c r="L96" s="132"/>
      <c r="M96" s="132"/>
      <c r="N96" s="182">
        <f>N172</f>
        <v>0</v>
      </c>
      <c r="O96" s="261"/>
      <c r="P96" s="261"/>
      <c r="Q96" s="261"/>
      <c r="R96" s="133"/>
      <c r="T96" s="134"/>
      <c r="U96" s="134"/>
    </row>
    <row r="97" spans="2:21" s="6" customFormat="1" ht="24.95" customHeight="1">
      <c r="B97" s="126"/>
      <c r="C97" s="127"/>
      <c r="D97" s="128" t="s">
        <v>133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46">
        <f>N174</f>
        <v>0</v>
      </c>
      <c r="O97" s="258"/>
      <c r="P97" s="258"/>
      <c r="Q97" s="258"/>
      <c r="R97" s="129"/>
      <c r="T97" s="130"/>
      <c r="U97" s="130"/>
    </row>
    <row r="98" spans="2:21" s="7" customFormat="1" ht="19.9" customHeight="1">
      <c r="B98" s="131"/>
      <c r="C98" s="132"/>
      <c r="D98" s="104" t="s">
        <v>134</v>
      </c>
      <c r="E98" s="132"/>
      <c r="F98" s="132"/>
      <c r="G98" s="132"/>
      <c r="H98" s="132"/>
      <c r="I98" s="132"/>
      <c r="J98" s="132"/>
      <c r="K98" s="132"/>
      <c r="L98" s="132"/>
      <c r="M98" s="132"/>
      <c r="N98" s="182">
        <f>N175</f>
        <v>0</v>
      </c>
      <c r="O98" s="261"/>
      <c r="P98" s="261"/>
      <c r="Q98" s="261"/>
      <c r="R98" s="133"/>
      <c r="T98" s="134"/>
      <c r="U98" s="134"/>
    </row>
    <row r="99" spans="2:21" s="7" customFormat="1" ht="19.9" customHeight="1">
      <c r="B99" s="131"/>
      <c r="C99" s="132"/>
      <c r="D99" s="104" t="s">
        <v>135</v>
      </c>
      <c r="E99" s="132"/>
      <c r="F99" s="132"/>
      <c r="G99" s="132"/>
      <c r="H99" s="132"/>
      <c r="I99" s="132"/>
      <c r="J99" s="132"/>
      <c r="K99" s="132"/>
      <c r="L99" s="132"/>
      <c r="M99" s="132"/>
      <c r="N99" s="182">
        <f>N180</f>
        <v>0</v>
      </c>
      <c r="O99" s="261"/>
      <c r="P99" s="261"/>
      <c r="Q99" s="261"/>
      <c r="R99" s="133"/>
      <c r="T99" s="134"/>
      <c r="U99" s="134"/>
    </row>
    <row r="100" spans="2:21" s="7" customFormat="1" ht="19.9" customHeight="1">
      <c r="B100" s="131"/>
      <c r="C100" s="132"/>
      <c r="D100" s="104" t="s">
        <v>136</v>
      </c>
      <c r="E100" s="132"/>
      <c r="F100" s="132"/>
      <c r="G100" s="132"/>
      <c r="H100" s="132"/>
      <c r="I100" s="132"/>
      <c r="J100" s="132"/>
      <c r="K100" s="132"/>
      <c r="L100" s="132"/>
      <c r="M100" s="132"/>
      <c r="N100" s="182">
        <f>N182</f>
        <v>0</v>
      </c>
      <c r="O100" s="261"/>
      <c r="P100" s="261"/>
      <c r="Q100" s="261"/>
      <c r="R100" s="133"/>
      <c r="T100" s="134"/>
      <c r="U100" s="134"/>
    </row>
    <row r="101" spans="2:21" s="6" customFormat="1" ht="21.75" customHeight="1">
      <c r="B101" s="126"/>
      <c r="C101" s="127"/>
      <c r="D101" s="128" t="s">
        <v>137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245">
        <f>N184</f>
        <v>0</v>
      </c>
      <c r="O101" s="258"/>
      <c r="P101" s="258"/>
      <c r="Q101" s="258"/>
      <c r="R101" s="129"/>
      <c r="T101" s="130"/>
      <c r="U101" s="130"/>
    </row>
    <row r="102" spans="2:21" s="1" customFormat="1" ht="21.7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  <c r="T102" s="124"/>
      <c r="U102" s="124"/>
    </row>
    <row r="103" spans="2:21" s="1" customFormat="1" ht="29.25" customHeight="1">
      <c r="B103" s="34"/>
      <c r="C103" s="125" t="s">
        <v>138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259">
        <f>ROUND(N104+N105+N106+N107+N108+N109,2)</f>
        <v>0</v>
      </c>
      <c r="O103" s="260"/>
      <c r="P103" s="260"/>
      <c r="Q103" s="260"/>
      <c r="R103" s="36"/>
      <c r="T103" s="135"/>
      <c r="U103" s="136" t="s">
        <v>50</v>
      </c>
    </row>
    <row r="104" spans="2:65" s="1" customFormat="1" ht="18" customHeight="1">
      <c r="B104" s="34"/>
      <c r="C104" s="35"/>
      <c r="D104" s="186" t="s">
        <v>474</v>
      </c>
      <c r="E104" s="187"/>
      <c r="F104" s="187"/>
      <c r="G104" s="187"/>
      <c r="H104" s="187"/>
      <c r="I104" s="35"/>
      <c r="J104" s="35"/>
      <c r="K104" s="35"/>
      <c r="L104" s="35"/>
      <c r="M104" s="35"/>
      <c r="N104" s="181"/>
      <c r="O104" s="182"/>
      <c r="P104" s="182"/>
      <c r="Q104" s="182"/>
      <c r="R104" s="36"/>
      <c r="S104" s="137"/>
      <c r="T104" s="138"/>
      <c r="U104" s="139" t="s">
        <v>53</v>
      </c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1" t="s">
        <v>140</v>
      </c>
      <c r="AZ104" s="140"/>
      <c r="BA104" s="140"/>
      <c r="BB104" s="140"/>
      <c r="BC104" s="140"/>
      <c r="BD104" s="140"/>
      <c r="BE104" s="142">
        <f aca="true" t="shared" si="0" ref="BE104:BE109">IF(U104="základní",N104,0)</f>
        <v>0</v>
      </c>
      <c r="BF104" s="142">
        <f aca="true" t="shared" si="1" ref="BF104:BF109">IF(U104="snížená",N104,0)</f>
        <v>0</v>
      </c>
      <c r="BG104" s="142">
        <f aca="true" t="shared" si="2" ref="BG104:BG109">IF(U104="zákl. přenesená",N104,0)</f>
        <v>0</v>
      </c>
      <c r="BH104" s="142">
        <f aca="true" t="shared" si="3" ref="BH104:BH109">IF(U104="sníž. přenesená",N104,0)</f>
        <v>0</v>
      </c>
      <c r="BI104" s="142">
        <f aca="true" t="shared" si="4" ref="BI104:BI109">IF(U104="nulová",N104,0)</f>
        <v>0</v>
      </c>
      <c r="BJ104" s="141" t="s">
        <v>141</v>
      </c>
      <c r="BK104" s="140"/>
      <c r="BL104" s="140"/>
      <c r="BM104" s="140"/>
    </row>
    <row r="105" spans="2:65" s="1" customFormat="1" ht="18" customHeight="1">
      <c r="B105" s="34"/>
      <c r="C105" s="35"/>
      <c r="D105" s="179"/>
      <c r="E105" s="180"/>
      <c r="F105" s="180"/>
      <c r="G105" s="180"/>
      <c r="H105" s="180"/>
      <c r="I105" s="35"/>
      <c r="J105" s="35"/>
      <c r="K105" s="35"/>
      <c r="L105" s="35"/>
      <c r="M105" s="35"/>
      <c r="N105" s="181"/>
      <c r="O105" s="182"/>
      <c r="P105" s="182"/>
      <c r="Q105" s="182"/>
      <c r="R105" s="36"/>
      <c r="S105" s="137"/>
      <c r="T105" s="138"/>
      <c r="U105" s="139" t="s">
        <v>53</v>
      </c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1" t="s">
        <v>140</v>
      </c>
      <c r="AZ105" s="140"/>
      <c r="BA105" s="140"/>
      <c r="BB105" s="140"/>
      <c r="BC105" s="140"/>
      <c r="BD105" s="140"/>
      <c r="BE105" s="142">
        <f t="shared" si="0"/>
        <v>0</v>
      </c>
      <c r="BF105" s="142">
        <f t="shared" si="1"/>
        <v>0</v>
      </c>
      <c r="BG105" s="142">
        <f t="shared" si="2"/>
        <v>0</v>
      </c>
      <c r="BH105" s="142">
        <f t="shared" si="3"/>
        <v>0</v>
      </c>
      <c r="BI105" s="142">
        <f t="shared" si="4"/>
        <v>0</v>
      </c>
      <c r="BJ105" s="141" t="s">
        <v>141</v>
      </c>
      <c r="BK105" s="140"/>
      <c r="BL105" s="140"/>
      <c r="BM105" s="140"/>
    </row>
    <row r="106" spans="2:65" s="1" customFormat="1" ht="18" customHeight="1">
      <c r="B106" s="34"/>
      <c r="C106" s="35"/>
      <c r="D106" s="179"/>
      <c r="E106" s="180"/>
      <c r="F106" s="180"/>
      <c r="G106" s="180"/>
      <c r="H106" s="180"/>
      <c r="I106" s="35"/>
      <c r="J106" s="35"/>
      <c r="K106" s="35"/>
      <c r="L106" s="35"/>
      <c r="M106" s="35"/>
      <c r="N106" s="181"/>
      <c r="O106" s="182"/>
      <c r="P106" s="182"/>
      <c r="Q106" s="182"/>
      <c r="R106" s="36"/>
      <c r="S106" s="137"/>
      <c r="T106" s="138"/>
      <c r="U106" s="139" t="s">
        <v>53</v>
      </c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1" t="s">
        <v>140</v>
      </c>
      <c r="AZ106" s="140"/>
      <c r="BA106" s="140"/>
      <c r="BB106" s="140"/>
      <c r="BC106" s="140"/>
      <c r="BD106" s="140"/>
      <c r="BE106" s="142">
        <f t="shared" si="0"/>
        <v>0</v>
      </c>
      <c r="BF106" s="142">
        <f t="shared" si="1"/>
        <v>0</v>
      </c>
      <c r="BG106" s="142">
        <f t="shared" si="2"/>
        <v>0</v>
      </c>
      <c r="BH106" s="142">
        <f t="shared" si="3"/>
        <v>0</v>
      </c>
      <c r="BI106" s="142">
        <f t="shared" si="4"/>
        <v>0</v>
      </c>
      <c r="BJ106" s="141" t="s">
        <v>141</v>
      </c>
      <c r="BK106" s="140"/>
      <c r="BL106" s="140"/>
      <c r="BM106" s="140"/>
    </row>
    <row r="107" spans="2:65" s="1" customFormat="1" ht="18" customHeight="1">
      <c r="B107" s="34"/>
      <c r="C107" s="35"/>
      <c r="D107" s="179"/>
      <c r="E107" s="180"/>
      <c r="F107" s="180"/>
      <c r="G107" s="180"/>
      <c r="H107" s="180"/>
      <c r="I107" s="35"/>
      <c r="J107" s="35"/>
      <c r="K107" s="35"/>
      <c r="L107" s="35"/>
      <c r="M107" s="35"/>
      <c r="N107" s="181"/>
      <c r="O107" s="182"/>
      <c r="P107" s="182"/>
      <c r="Q107" s="182"/>
      <c r="R107" s="36"/>
      <c r="S107" s="137"/>
      <c r="T107" s="138"/>
      <c r="U107" s="139" t="s">
        <v>53</v>
      </c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1" t="s">
        <v>140</v>
      </c>
      <c r="AZ107" s="140"/>
      <c r="BA107" s="140"/>
      <c r="BB107" s="140"/>
      <c r="BC107" s="140"/>
      <c r="BD107" s="140"/>
      <c r="BE107" s="142">
        <f t="shared" si="0"/>
        <v>0</v>
      </c>
      <c r="BF107" s="142">
        <f t="shared" si="1"/>
        <v>0</v>
      </c>
      <c r="BG107" s="142">
        <f t="shared" si="2"/>
        <v>0</v>
      </c>
      <c r="BH107" s="142">
        <f t="shared" si="3"/>
        <v>0</v>
      </c>
      <c r="BI107" s="142">
        <f t="shared" si="4"/>
        <v>0</v>
      </c>
      <c r="BJ107" s="141" t="s">
        <v>141</v>
      </c>
      <c r="BK107" s="140"/>
      <c r="BL107" s="140"/>
      <c r="BM107" s="140"/>
    </row>
    <row r="108" spans="2:65" s="1" customFormat="1" ht="18" customHeight="1">
      <c r="B108" s="34"/>
      <c r="C108" s="35"/>
      <c r="D108" s="179"/>
      <c r="E108" s="180"/>
      <c r="F108" s="180"/>
      <c r="G108" s="180"/>
      <c r="H108" s="180"/>
      <c r="I108" s="35"/>
      <c r="J108" s="35"/>
      <c r="K108" s="35"/>
      <c r="L108" s="35"/>
      <c r="M108" s="35"/>
      <c r="N108" s="181"/>
      <c r="O108" s="182"/>
      <c r="P108" s="182"/>
      <c r="Q108" s="182"/>
      <c r="R108" s="36"/>
      <c r="S108" s="137"/>
      <c r="T108" s="138"/>
      <c r="U108" s="139" t="s">
        <v>53</v>
      </c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1" t="s">
        <v>140</v>
      </c>
      <c r="AZ108" s="140"/>
      <c r="BA108" s="140"/>
      <c r="BB108" s="140"/>
      <c r="BC108" s="140"/>
      <c r="BD108" s="140"/>
      <c r="BE108" s="142">
        <f t="shared" si="0"/>
        <v>0</v>
      </c>
      <c r="BF108" s="142">
        <f t="shared" si="1"/>
        <v>0</v>
      </c>
      <c r="BG108" s="142">
        <f t="shared" si="2"/>
        <v>0</v>
      </c>
      <c r="BH108" s="142">
        <f t="shared" si="3"/>
        <v>0</v>
      </c>
      <c r="BI108" s="142">
        <f t="shared" si="4"/>
        <v>0</v>
      </c>
      <c r="BJ108" s="141" t="s">
        <v>141</v>
      </c>
      <c r="BK108" s="140"/>
      <c r="BL108" s="140"/>
      <c r="BM108" s="140"/>
    </row>
    <row r="109" spans="2:65" s="1" customFormat="1" ht="18" customHeight="1">
      <c r="B109" s="34"/>
      <c r="C109" s="35"/>
      <c r="D109" s="104" t="s">
        <v>142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181"/>
      <c r="O109" s="182"/>
      <c r="P109" s="182"/>
      <c r="Q109" s="182"/>
      <c r="R109" s="36"/>
      <c r="S109" s="137"/>
      <c r="T109" s="143"/>
      <c r="U109" s="144" t="s">
        <v>53</v>
      </c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1" t="s">
        <v>143</v>
      </c>
      <c r="AZ109" s="140"/>
      <c r="BA109" s="140"/>
      <c r="BB109" s="140"/>
      <c r="BC109" s="140"/>
      <c r="BD109" s="140"/>
      <c r="BE109" s="142">
        <f t="shared" si="0"/>
        <v>0</v>
      </c>
      <c r="BF109" s="142">
        <f t="shared" si="1"/>
        <v>0</v>
      </c>
      <c r="BG109" s="142">
        <f t="shared" si="2"/>
        <v>0</v>
      </c>
      <c r="BH109" s="142">
        <f t="shared" si="3"/>
        <v>0</v>
      </c>
      <c r="BI109" s="142">
        <f t="shared" si="4"/>
        <v>0</v>
      </c>
      <c r="BJ109" s="141" t="s">
        <v>141</v>
      </c>
      <c r="BK109" s="140"/>
      <c r="BL109" s="140"/>
      <c r="BM109" s="140"/>
    </row>
    <row r="110" spans="2:21" s="1" customFormat="1" ht="13.5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T110" s="124"/>
      <c r="U110" s="124"/>
    </row>
    <row r="111" spans="2:21" s="1" customFormat="1" ht="29.25" customHeight="1">
      <c r="B111" s="34"/>
      <c r="C111" s="115" t="s">
        <v>109</v>
      </c>
      <c r="D111" s="45"/>
      <c r="E111" s="45"/>
      <c r="F111" s="45"/>
      <c r="G111" s="45"/>
      <c r="H111" s="45"/>
      <c r="I111" s="45"/>
      <c r="J111" s="45"/>
      <c r="K111" s="45"/>
      <c r="L111" s="192">
        <f>ROUND(SUM(N88+N103),2)</f>
        <v>0</v>
      </c>
      <c r="M111" s="192"/>
      <c r="N111" s="192"/>
      <c r="O111" s="192"/>
      <c r="P111" s="192"/>
      <c r="Q111" s="192"/>
      <c r="R111" s="36"/>
      <c r="T111" s="124"/>
      <c r="U111" s="124"/>
    </row>
    <row r="112" spans="2:21" s="1" customFormat="1" ht="6.95" customHeight="1"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60"/>
      <c r="T112" s="124"/>
      <c r="U112" s="124"/>
    </row>
    <row r="116" spans="2:18" s="1" customFormat="1" ht="6.95" customHeight="1"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3"/>
    </row>
    <row r="117" spans="2:18" s="1" customFormat="1" ht="36.95" customHeight="1">
      <c r="B117" s="34"/>
      <c r="C117" s="211" t="s">
        <v>144</v>
      </c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36"/>
    </row>
    <row r="118" spans="2:18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18" s="1" customFormat="1" ht="30" customHeight="1">
      <c r="B119" s="34"/>
      <c r="C119" s="29" t="s">
        <v>19</v>
      </c>
      <c r="D119" s="35"/>
      <c r="E119" s="35"/>
      <c r="F119" s="254" t="str">
        <f>F6</f>
        <v>Oprava fasády domu č.p. 730, Nové Město na Moravě</v>
      </c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35"/>
      <c r="R119" s="36"/>
    </row>
    <row r="120" spans="2:18" s="1" customFormat="1" ht="36.95" customHeight="1">
      <c r="B120" s="34"/>
      <c r="C120" s="68" t="s">
        <v>116</v>
      </c>
      <c r="D120" s="35"/>
      <c r="E120" s="35"/>
      <c r="F120" s="213" t="str">
        <f>F7</f>
        <v>J - Jižní stěna</v>
      </c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35"/>
      <c r="R120" s="36"/>
    </row>
    <row r="121" spans="2:18" s="1" customFormat="1" ht="6.9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18" s="1" customFormat="1" ht="18" customHeight="1">
      <c r="B122" s="34"/>
      <c r="C122" s="29" t="s">
        <v>26</v>
      </c>
      <c r="D122" s="35"/>
      <c r="E122" s="35"/>
      <c r="F122" s="27" t="str">
        <f>F9</f>
        <v>Nové Město na Moravě</v>
      </c>
      <c r="G122" s="35"/>
      <c r="H122" s="35"/>
      <c r="I122" s="35"/>
      <c r="J122" s="35"/>
      <c r="K122" s="29" t="s">
        <v>28</v>
      </c>
      <c r="L122" s="35"/>
      <c r="M122" s="257" t="str">
        <f>IF(O9="","",O9)</f>
        <v>31.5.2016</v>
      </c>
      <c r="N122" s="257"/>
      <c r="O122" s="257"/>
      <c r="P122" s="257"/>
      <c r="Q122" s="35"/>
      <c r="R122" s="36"/>
    </row>
    <row r="123" spans="2:18" s="1" customFormat="1" ht="6.95" customHeight="1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2:18" s="1" customFormat="1" ht="15">
      <c r="B124" s="34"/>
      <c r="C124" s="29" t="s">
        <v>32</v>
      </c>
      <c r="D124" s="35"/>
      <c r="E124" s="35"/>
      <c r="F124" s="27" t="str">
        <f>E12</f>
        <v>Město Nové Město na Moravě, Vratislavovo nám. 103</v>
      </c>
      <c r="G124" s="35"/>
      <c r="H124" s="35"/>
      <c r="I124" s="35"/>
      <c r="J124" s="35"/>
      <c r="K124" s="29" t="s">
        <v>40</v>
      </c>
      <c r="L124" s="35"/>
      <c r="M124" s="219" t="str">
        <f>E18</f>
        <v>MCT-RR, spol. s r.o., Pražská 16, Praha 10</v>
      </c>
      <c r="N124" s="219"/>
      <c r="O124" s="219"/>
      <c r="P124" s="219"/>
      <c r="Q124" s="219"/>
      <c r="R124" s="36"/>
    </row>
    <row r="125" spans="2:18" s="1" customFormat="1" ht="14.45" customHeight="1">
      <c r="B125" s="34"/>
      <c r="C125" s="29" t="s">
        <v>38</v>
      </c>
      <c r="D125" s="35"/>
      <c r="E125" s="35"/>
      <c r="F125" s="27" t="str">
        <f>IF(E15="","",E15)</f>
        <v>Vyplň údaj</v>
      </c>
      <c r="G125" s="35"/>
      <c r="H125" s="35"/>
      <c r="I125" s="35"/>
      <c r="J125" s="35"/>
      <c r="K125" s="29" t="s">
        <v>44</v>
      </c>
      <c r="L125" s="35"/>
      <c r="M125" s="219" t="str">
        <f>E21</f>
        <v>Ing. Zdeněk Kocian</v>
      </c>
      <c r="N125" s="219"/>
      <c r="O125" s="219"/>
      <c r="P125" s="219"/>
      <c r="Q125" s="219"/>
      <c r="R125" s="36"/>
    </row>
    <row r="126" spans="2:18" s="1" customFormat="1" ht="10.35" customHeight="1"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6"/>
    </row>
    <row r="127" spans="2:27" s="8" customFormat="1" ht="29.25" customHeight="1">
      <c r="B127" s="145"/>
      <c r="C127" s="146" t="s">
        <v>145</v>
      </c>
      <c r="D127" s="147" t="s">
        <v>146</v>
      </c>
      <c r="E127" s="147" t="s">
        <v>68</v>
      </c>
      <c r="F127" s="251" t="s">
        <v>147</v>
      </c>
      <c r="G127" s="251"/>
      <c r="H127" s="251"/>
      <c r="I127" s="251"/>
      <c r="J127" s="147" t="s">
        <v>148</v>
      </c>
      <c r="K127" s="147" t="s">
        <v>149</v>
      </c>
      <c r="L127" s="252" t="s">
        <v>150</v>
      </c>
      <c r="M127" s="252"/>
      <c r="N127" s="251" t="s">
        <v>122</v>
      </c>
      <c r="O127" s="251"/>
      <c r="P127" s="251"/>
      <c r="Q127" s="253"/>
      <c r="R127" s="148"/>
      <c r="T127" s="78" t="s">
        <v>151</v>
      </c>
      <c r="U127" s="79" t="s">
        <v>50</v>
      </c>
      <c r="V127" s="79" t="s">
        <v>152</v>
      </c>
      <c r="W127" s="79" t="s">
        <v>153</v>
      </c>
      <c r="X127" s="79" t="s">
        <v>154</v>
      </c>
      <c r="Y127" s="79" t="s">
        <v>155</v>
      </c>
      <c r="Z127" s="79" t="s">
        <v>156</v>
      </c>
      <c r="AA127" s="80" t="s">
        <v>157</v>
      </c>
    </row>
    <row r="128" spans="2:63" s="1" customFormat="1" ht="29.25" customHeight="1">
      <c r="B128" s="34"/>
      <c r="C128" s="82" t="s">
        <v>118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243">
        <f>BK128</f>
        <v>0</v>
      </c>
      <c r="O128" s="244"/>
      <c r="P128" s="244"/>
      <c r="Q128" s="244"/>
      <c r="R128" s="36"/>
      <c r="T128" s="81"/>
      <c r="U128" s="50"/>
      <c r="V128" s="50"/>
      <c r="W128" s="149">
        <f>W129+W166+W174+W184</f>
        <v>0</v>
      </c>
      <c r="X128" s="50"/>
      <c r="Y128" s="149">
        <f>Y129+Y166+Y174+Y184</f>
        <v>10.029833300000002</v>
      </c>
      <c r="Z128" s="50"/>
      <c r="AA128" s="150">
        <f>AA129+AA166+AA174+AA184</f>
        <v>9.465681</v>
      </c>
      <c r="AT128" s="17" t="s">
        <v>85</v>
      </c>
      <c r="AU128" s="17" t="s">
        <v>124</v>
      </c>
      <c r="BK128" s="151">
        <f>BK129+BK166+BK174+BK184</f>
        <v>0</v>
      </c>
    </row>
    <row r="129" spans="2:63" s="9" customFormat="1" ht="37.35" customHeight="1">
      <c r="B129" s="152"/>
      <c r="C129" s="153"/>
      <c r="D129" s="154" t="s">
        <v>125</v>
      </c>
      <c r="E129" s="154"/>
      <c r="F129" s="154"/>
      <c r="G129" s="154"/>
      <c r="H129" s="154"/>
      <c r="I129" s="154"/>
      <c r="J129" s="154"/>
      <c r="K129" s="154"/>
      <c r="L129" s="154"/>
      <c r="M129" s="154"/>
      <c r="N129" s="245">
        <f>BK129</f>
        <v>0</v>
      </c>
      <c r="O129" s="246"/>
      <c r="P129" s="246"/>
      <c r="Q129" s="246"/>
      <c r="R129" s="155"/>
      <c r="T129" s="156"/>
      <c r="U129" s="153"/>
      <c r="V129" s="153"/>
      <c r="W129" s="157">
        <f>W130+W150+W159+W164</f>
        <v>0</v>
      </c>
      <c r="X129" s="153"/>
      <c r="Y129" s="157">
        <f>Y130+Y150+Y159+Y164</f>
        <v>9.395793300000001</v>
      </c>
      <c r="Z129" s="153"/>
      <c r="AA129" s="158">
        <f>AA130+AA150+AA159+AA164</f>
        <v>9.375</v>
      </c>
      <c r="AR129" s="159" t="s">
        <v>25</v>
      </c>
      <c r="AT129" s="160" t="s">
        <v>85</v>
      </c>
      <c r="AU129" s="160" t="s">
        <v>86</v>
      </c>
      <c r="AY129" s="159" t="s">
        <v>158</v>
      </c>
      <c r="BK129" s="161">
        <f>BK130+BK150+BK159+BK164</f>
        <v>0</v>
      </c>
    </row>
    <row r="130" spans="2:63" s="9" customFormat="1" ht="19.9" customHeight="1">
      <c r="B130" s="152"/>
      <c r="C130" s="153"/>
      <c r="D130" s="162" t="s">
        <v>126</v>
      </c>
      <c r="E130" s="162"/>
      <c r="F130" s="162"/>
      <c r="G130" s="162"/>
      <c r="H130" s="162"/>
      <c r="I130" s="162"/>
      <c r="J130" s="162"/>
      <c r="K130" s="162"/>
      <c r="L130" s="162"/>
      <c r="M130" s="162"/>
      <c r="N130" s="234">
        <f>BK130</f>
        <v>0</v>
      </c>
      <c r="O130" s="235"/>
      <c r="P130" s="235"/>
      <c r="Q130" s="235"/>
      <c r="R130" s="155"/>
      <c r="T130" s="156"/>
      <c r="U130" s="153"/>
      <c r="V130" s="153"/>
      <c r="W130" s="157">
        <f>SUM(W131:W149)</f>
        <v>0</v>
      </c>
      <c r="X130" s="153"/>
      <c r="Y130" s="157">
        <f>SUM(Y131:Y149)</f>
        <v>9.395793300000001</v>
      </c>
      <c r="Z130" s="153"/>
      <c r="AA130" s="158">
        <f>SUM(AA131:AA149)</f>
        <v>0</v>
      </c>
      <c r="AR130" s="159" t="s">
        <v>25</v>
      </c>
      <c r="AT130" s="160" t="s">
        <v>85</v>
      </c>
      <c r="AU130" s="160" t="s">
        <v>25</v>
      </c>
      <c r="AY130" s="159" t="s">
        <v>158</v>
      </c>
      <c r="BK130" s="161">
        <f>SUM(BK131:BK149)</f>
        <v>0</v>
      </c>
    </row>
    <row r="131" spans="2:65" s="1" customFormat="1" ht="44.25" customHeight="1">
      <c r="B131" s="34"/>
      <c r="C131" s="163" t="s">
        <v>25</v>
      </c>
      <c r="D131" s="163" t="s">
        <v>159</v>
      </c>
      <c r="E131" s="164" t="s">
        <v>160</v>
      </c>
      <c r="F131" s="228" t="s">
        <v>161</v>
      </c>
      <c r="G131" s="228"/>
      <c r="H131" s="228"/>
      <c r="I131" s="228"/>
      <c r="J131" s="165" t="s">
        <v>162</v>
      </c>
      <c r="K131" s="166">
        <v>581</v>
      </c>
      <c r="L131" s="229">
        <v>0</v>
      </c>
      <c r="M131" s="230"/>
      <c r="N131" s="231">
        <f aca="true" t="shared" si="5" ref="N131:N149">ROUND(L131*K131,2)</f>
        <v>0</v>
      </c>
      <c r="O131" s="231"/>
      <c r="P131" s="231"/>
      <c r="Q131" s="231"/>
      <c r="R131" s="36"/>
      <c r="T131" s="167" t="s">
        <v>23</v>
      </c>
      <c r="U131" s="43" t="s">
        <v>53</v>
      </c>
      <c r="V131" s="35"/>
      <c r="W131" s="168">
        <f aca="true" t="shared" si="6" ref="W131:W149">V131*K131</f>
        <v>0</v>
      </c>
      <c r="X131" s="168">
        <v>0.00489</v>
      </c>
      <c r="Y131" s="168">
        <f aca="true" t="shared" si="7" ref="Y131:Y149">X131*K131</f>
        <v>2.8410900000000003</v>
      </c>
      <c r="Z131" s="168">
        <v>0</v>
      </c>
      <c r="AA131" s="169">
        <f aca="true" t="shared" si="8" ref="AA131:AA149">Z131*K131</f>
        <v>0</v>
      </c>
      <c r="AR131" s="17" t="s">
        <v>163</v>
      </c>
      <c r="AT131" s="17" t="s">
        <v>159</v>
      </c>
      <c r="AU131" s="17" t="s">
        <v>141</v>
      </c>
      <c r="AY131" s="17" t="s">
        <v>158</v>
      </c>
      <c r="BE131" s="108">
        <f aca="true" t="shared" si="9" ref="BE131:BE149">IF(U131="základní",N131,0)</f>
        <v>0</v>
      </c>
      <c r="BF131" s="108">
        <f aca="true" t="shared" si="10" ref="BF131:BF149">IF(U131="snížená",N131,0)</f>
        <v>0</v>
      </c>
      <c r="BG131" s="108">
        <f aca="true" t="shared" si="11" ref="BG131:BG149">IF(U131="zákl. přenesená",N131,0)</f>
        <v>0</v>
      </c>
      <c r="BH131" s="108">
        <f aca="true" t="shared" si="12" ref="BH131:BH149">IF(U131="sníž. přenesená",N131,0)</f>
        <v>0</v>
      </c>
      <c r="BI131" s="108">
        <f aca="true" t="shared" si="13" ref="BI131:BI149">IF(U131="nulová",N131,0)</f>
        <v>0</v>
      </c>
      <c r="BJ131" s="17" t="s">
        <v>141</v>
      </c>
      <c r="BK131" s="108">
        <f aca="true" t="shared" si="14" ref="BK131:BK149">ROUND(L131*K131,2)</f>
        <v>0</v>
      </c>
      <c r="BL131" s="17" t="s">
        <v>163</v>
      </c>
      <c r="BM131" s="17" t="s">
        <v>164</v>
      </c>
    </row>
    <row r="132" spans="2:65" s="1" customFormat="1" ht="31.5" customHeight="1">
      <c r="B132" s="34"/>
      <c r="C132" s="163" t="s">
        <v>141</v>
      </c>
      <c r="D132" s="163" t="s">
        <v>159</v>
      </c>
      <c r="E132" s="164" t="s">
        <v>165</v>
      </c>
      <c r="F132" s="228" t="s">
        <v>166</v>
      </c>
      <c r="G132" s="228"/>
      <c r="H132" s="228"/>
      <c r="I132" s="228"/>
      <c r="J132" s="165" t="s">
        <v>162</v>
      </c>
      <c r="K132" s="166">
        <v>929.7</v>
      </c>
      <c r="L132" s="229">
        <v>0</v>
      </c>
      <c r="M132" s="230"/>
      <c r="N132" s="231">
        <f t="shared" si="5"/>
        <v>0</v>
      </c>
      <c r="O132" s="231"/>
      <c r="P132" s="231"/>
      <c r="Q132" s="231"/>
      <c r="R132" s="36"/>
      <c r="T132" s="167" t="s">
        <v>23</v>
      </c>
      <c r="U132" s="43" t="s">
        <v>53</v>
      </c>
      <c r="V132" s="35"/>
      <c r="W132" s="168">
        <f t="shared" si="6"/>
        <v>0</v>
      </c>
      <c r="X132" s="168">
        <v>0.00026</v>
      </c>
      <c r="Y132" s="168">
        <f t="shared" si="7"/>
        <v>0.241722</v>
      </c>
      <c r="Z132" s="168">
        <v>0</v>
      </c>
      <c r="AA132" s="169">
        <f t="shared" si="8"/>
        <v>0</v>
      </c>
      <c r="AR132" s="17" t="s">
        <v>163</v>
      </c>
      <c r="AT132" s="17" t="s">
        <v>159</v>
      </c>
      <c r="AU132" s="17" t="s">
        <v>141</v>
      </c>
      <c r="AY132" s="17" t="s">
        <v>158</v>
      </c>
      <c r="BE132" s="108">
        <f t="shared" si="9"/>
        <v>0</v>
      </c>
      <c r="BF132" s="108">
        <f t="shared" si="10"/>
        <v>0</v>
      </c>
      <c r="BG132" s="108">
        <f t="shared" si="11"/>
        <v>0</v>
      </c>
      <c r="BH132" s="108">
        <f t="shared" si="12"/>
        <v>0</v>
      </c>
      <c r="BI132" s="108">
        <f t="shared" si="13"/>
        <v>0</v>
      </c>
      <c r="BJ132" s="17" t="s">
        <v>141</v>
      </c>
      <c r="BK132" s="108">
        <f t="shared" si="14"/>
        <v>0</v>
      </c>
      <c r="BL132" s="17" t="s">
        <v>163</v>
      </c>
      <c r="BM132" s="17" t="s">
        <v>167</v>
      </c>
    </row>
    <row r="133" spans="2:65" s="1" customFormat="1" ht="31.5" customHeight="1">
      <c r="B133" s="34"/>
      <c r="C133" s="163" t="s">
        <v>168</v>
      </c>
      <c r="D133" s="163" t="s">
        <v>159</v>
      </c>
      <c r="E133" s="164" t="s">
        <v>169</v>
      </c>
      <c r="F133" s="228" t="s">
        <v>170</v>
      </c>
      <c r="G133" s="228"/>
      <c r="H133" s="228"/>
      <c r="I133" s="228"/>
      <c r="J133" s="165" t="s">
        <v>162</v>
      </c>
      <c r="K133" s="166">
        <v>194</v>
      </c>
      <c r="L133" s="229">
        <v>0</v>
      </c>
      <c r="M133" s="230"/>
      <c r="N133" s="231">
        <f t="shared" si="5"/>
        <v>0</v>
      </c>
      <c r="O133" s="231"/>
      <c r="P133" s="231"/>
      <c r="Q133" s="231"/>
      <c r="R133" s="36"/>
      <c r="T133" s="167" t="s">
        <v>23</v>
      </c>
      <c r="U133" s="43" t="s">
        <v>53</v>
      </c>
      <c r="V133" s="35"/>
      <c r="W133" s="168">
        <f t="shared" si="6"/>
        <v>0</v>
      </c>
      <c r="X133" s="168">
        <v>0.00489</v>
      </c>
      <c r="Y133" s="168">
        <f t="shared" si="7"/>
        <v>0.9486600000000001</v>
      </c>
      <c r="Z133" s="168">
        <v>0</v>
      </c>
      <c r="AA133" s="169">
        <f t="shared" si="8"/>
        <v>0</v>
      </c>
      <c r="AR133" s="17" t="s">
        <v>163</v>
      </c>
      <c r="AT133" s="17" t="s">
        <v>159</v>
      </c>
      <c r="AU133" s="17" t="s">
        <v>141</v>
      </c>
      <c r="AY133" s="17" t="s">
        <v>158</v>
      </c>
      <c r="BE133" s="108">
        <f t="shared" si="9"/>
        <v>0</v>
      </c>
      <c r="BF133" s="108">
        <f t="shared" si="10"/>
        <v>0</v>
      </c>
      <c r="BG133" s="108">
        <f t="shared" si="11"/>
        <v>0</v>
      </c>
      <c r="BH133" s="108">
        <f t="shared" si="12"/>
        <v>0</v>
      </c>
      <c r="BI133" s="108">
        <f t="shared" si="13"/>
        <v>0</v>
      </c>
      <c r="BJ133" s="17" t="s">
        <v>141</v>
      </c>
      <c r="BK133" s="108">
        <f t="shared" si="14"/>
        <v>0</v>
      </c>
      <c r="BL133" s="17" t="s">
        <v>163</v>
      </c>
      <c r="BM133" s="17" t="s">
        <v>171</v>
      </c>
    </row>
    <row r="134" spans="2:65" s="1" customFormat="1" ht="44.25" customHeight="1">
      <c r="B134" s="34"/>
      <c r="C134" s="163" t="s">
        <v>163</v>
      </c>
      <c r="D134" s="163" t="s">
        <v>159</v>
      </c>
      <c r="E134" s="164" t="s">
        <v>172</v>
      </c>
      <c r="F134" s="228" t="s">
        <v>173</v>
      </c>
      <c r="G134" s="228"/>
      <c r="H134" s="228"/>
      <c r="I134" s="228"/>
      <c r="J134" s="165" t="s">
        <v>162</v>
      </c>
      <c r="K134" s="166">
        <v>3.1</v>
      </c>
      <c r="L134" s="229">
        <v>0</v>
      </c>
      <c r="M134" s="230"/>
      <c r="N134" s="231">
        <f t="shared" si="5"/>
        <v>0</v>
      </c>
      <c r="O134" s="231"/>
      <c r="P134" s="231"/>
      <c r="Q134" s="231"/>
      <c r="R134" s="36"/>
      <c r="T134" s="167" t="s">
        <v>23</v>
      </c>
      <c r="U134" s="43" t="s">
        <v>53</v>
      </c>
      <c r="V134" s="35"/>
      <c r="W134" s="168">
        <f t="shared" si="6"/>
        <v>0</v>
      </c>
      <c r="X134" s="168">
        <v>0.00832</v>
      </c>
      <c r="Y134" s="168">
        <f t="shared" si="7"/>
        <v>0.025792</v>
      </c>
      <c r="Z134" s="168">
        <v>0</v>
      </c>
      <c r="AA134" s="169">
        <f t="shared" si="8"/>
        <v>0</v>
      </c>
      <c r="AR134" s="17" t="s">
        <v>163</v>
      </c>
      <c r="AT134" s="17" t="s">
        <v>159</v>
      </c>
      <c r="AU134" s="17" t="s">
        <v>141</v>
      </c>
      <c r="AY134" s="17" t="s">
        <v>158</v>
      </c>
      <c r="BE134" s="108">
        <f t="shared" si="9"/>
        <v>0</v>
      </c>
      <c r="BF134" s="108">
        <f t="shared" si="10"/>
        <v>0</v>
      </c>
      <c r="BG134" s="108">
        <f t="shared" si="11"/>
        <v>0</v>
      </c>
      <c r="BH134" s="108">
        <f t="shared" si="12"/>
        <v>0</v>
      </c>
      <c r="BI134" s="108">
        <f t="shared" si="13"/>
        <v>0</v>
      </c>
      <c r="BJ134" s="17" t="s">
        <v>141</v>
      </c>
      <c r="BK134" s="108">
        <f t="shared" si="14"/>
        <v>0</v>
      </c>
      <c r="BL134" s="17" t="s">
        <v>163</v>
      </c>
      <c r="BM134" s="17" t="s">
        <v>174</v>
      </c>
    </row>
    <row r="135" spans="2:65" s="1" customFormat="1" ht="31.5" customHeight="1">
      <c r="B135" s="34"/>
      <c r="C135" s="170" t="s">
        <v>175</v>
      </c>
      <c r="D135" s="170" t="s">
        <v>176</v>
      </c>
      <c r="E135" s="171" t="s">
        <v>177</v>
      </c>
      <c r="F135" s="247" t="s">
        <v>178</v>
      </c>
      <c r="G135" s="247"/>
      <c r="H135" s="247"/>
      <c r="I135" s="247"/>
      <c r="J135" s="172" t="s">
        <v>162</v>
      </c>
      <c r="K135" s="173">
        <v>3.162</v>
      </c>
      <c r="L135" s="248">
        <v>0</v>
      </c>
      <c r="M135" s="249"/>
      <c r="N135" s="250">
        <f t="shared" si="5"/>
        <v>0</v>
      </c>
      <c r="O135" s="231"/>
      <c r="P135" s="231"/>
      <c r="Q135" s="231"/>
      <c r="R135" s="36"/>
      <c r="T135" s="167" t="s">
        <v>23</v>
      </c>
      <c r="U135" s="43" t="s">
        <v>53</v>
      </c>
      <c r="V135" s="35"/>
      <c r="W135" s="168">
        <f t="shared" si="6"/>
        <v>0</v>
      </c>
      <c r="X135" s="168">
        <v>0.003</v>
      </c>
      <c r="Y135" s="168">
        <f t="shared" si="7"/>
        <v>0.009486</v>
      </c>
      <c r="Z135" s="168">
        <v>0</v>
      </c>
      <c r="AA135" s="169">
        <f t="shared" si="8"/>
        <v>0</v>
      </c>
      <c r="AR135" s="17" t="s">
        <v>179</v>
      </c>
      <c r="AT135" s="17" t="s">
        <v>176</v>
      </c>
      <c r="AU135" s="17" t="s">
        <v>141</v>
      </c>
      <c r="AY135" s="17" t="s">
        <v>158</v>
      </c>
      <c r="BE135" s="108">
        <f t="shared" si="9"/>
        <v>0</v>
      </c>
      <c r="BF135" s="108">
        <f t="shared" si="10"/>
        <v>0</v>
      </c>
      <c r="BG135" s="108">
        <f t="shared" si="11"/>
        <v>0</v>
      </c>
      <c r="BH135" s="108">
        <f t="shared" si="12"/>
        <v>0</v>
      </c>
      <c r="BI135" s="108">
        <f t="shared" si="13"/>
        <v>0</v>
      </c>
      <c r="BJ135" s="17" t="s">
        <v>141</v>
      </c>
      <c r="BK135" s="108">
        <f t="shared" si="14"/>
        <v>0</v>
      </c>
      <c r="BL135" s="17" t="s">
        <v>163</v>
      </c>
      <c r="BM135" s="17" t="s">
        <v>180</v>
      </c>
    </row>
    <row r="136" spans="2:65" s="1" customFormat="1" ht="57" customHeight="1">
      <c r="B136" s="34"/>
      <c r="C136" s="163" t="s">
        <v>181</v>
      </c>
      <c r="D136" s="163" t="s">
        <v>159</v>
      </c>
      <c r="E136" s="164" t="s">
        <v>182</v>
      </c>
      <c r="F136" s="228" t="s">
        <v>183</v>
      </c>
      <c r="G136" s="228"/>
      <c r="H136" s="228"/>
      <c r="I136" s="228"/>
      <c r="J136" s="165" t="s">
        <v>184</v>
      </c>
      <c r="K136" s="166">
        <v>10</v>
      </c>
      <c r="L136" s="229">
        <v>0</v>
      </c>
      <c r="M136" s="230"/>
      <c r="N136" s="231">
        <f t="shared" si="5"/>
        <v>0</v>
      </c>
      <c r="O136" s="231"/>
      <c r="P136" s="231"/>
      <c r="Q136" s="231"/>
      <c r="R136" s="36"/>
      <c r="T136" s="167" t="s">
        <v>23</v>
      </c>
      <c r="U136" s="43" t="s">
        <v>53</v>
      </c>
      <c r="V136" s="35"/>
      <c r="W136" s="168">
        <f t="shared" si="6"/>
        <v>0</v>
      </c>
      <c r="X136" s="168">
        <v>0.0015</v>
      </c>
      <c r="Y136" s="168">
        <f t="shared" si="7"/>
        <v>0.015</v>
      </c>
      <c r="Z136" s="168">
        <v>0</v>
      </c>
      <c r="AA136" s="169">
        <f t="shared" si="8"/>
        <v>0</v>
      </c>
      <c r="AR136" s="17" t="s">
        <v>163</v>
      </c>
      <c r="AT136" s="17" t="s">
        <v>159</v>
      </c>
      <c r="AU136" s="17" t="s">
        <v>141</v>
      </c>
      <c r="AY136" s="17" t="s">
        <v>158</v>
      </c>
      <c r="BE136" s="108">
        <f t="shared" si="9"/>
        <v>0</v>
      </c>
      <c r="BF136" s="108">
        <f t="shared" si="10"/>
        <v>0</v>
      </c>
      <c r="BG136" s="108">
        <f t="shared" si="11"/>
        <v>0</v>
      </c>
      <c r="BH136" s="108">
        <f t="shared" si="12"/>
        <v>0</v>
      </c>
      <c r="BI136" s="108">
        <f t="shared" si="13"/>
        <v>0</v>
      </c>
      <c r="BJ136" s="17" t="s">
        <v>141</v>
      </c>
      <c r="BK136" s="108">
        <f t="shared" si="14"/>
        <v>0</v>
      </c>
      <c r="BL136" s="17" t="s">
        <v>163</v>
      </c>
      <c r="BM136" s="17" t="s">
        <v>185</v>
      </c>
    </row>
    <row r="137" spans="2:65" s="1" customFormat="1" ht="22.5" customHeight="1">
      <c r="B137" s="34"/>
      <c r="C137" s="163" t="s">
        <v>186</v>
      </c>
      <c r="D137" s="163" t="s">
        <v>159</v>
      </c>
      <c r="E137" s="164" t="s">
        <v>187</v>
      </c>
      <c r="F137" s="228" t="s">
        <v>188</v>
      </c>
      <c r="G137" s="228"/>
      <c r="H137" s="228"/>
      <c r="I137" s="228"/>
      <c r="J137" s="165" t="s">
        <v>189</v>
      </c>
      <c r="K137" s="166">
        <v>274.5</v>
      </c>
      <c r="L137" s="229">
        <v>0</v>
      </c>
      <c r="M137" s="230"/>
      <c r="N137" s="231">
        <f t="shared" si="5"/>
        <v>0</v>
      </c>
      <c r="O137" s="231"/>
      <c r="P137" s="231"/>
      <c r="Q137" s="231"/>
      <c r="R137" s="36"/>
      <c r="T137" s="167" t="s">
        <v>23</v>
      </c>
      <c r="U137" s="43" t="s">
        <v>53</v>
      </c>
      <c r="V137" s="35"/>
      <c r="W137" s="168">
        <f t="shared" si="6"/>
        <v>0</v>
      </c>
      <c r="X137" s="168">
        <v>0.00025</v>
      </c>
      <c r="Y137" s="168">
        <f t="shared" si="7"/>
        <v>0.068625</v>
      </c>
      <c r="Z137" s="168">
        <v>0</v>
      </c>
      <c r="AA137" s="169">
        <f t="shared" si="8"/>
        <v>0</v>
      </c>
      <c r="AR137" s="17" t="s">
        <v>163</v>
      </c>
      <c r="AT137" s="17" t="s">
        <v>159</v>
      </c>
      <c r="AU137" s="17" t="s">
        <v>141</v>
      </c>
      <c r="AY137" s="17" t="s">
        <v>158</v>
      </c>
      <c r="BE137" s="108">
        <f t="shared" si="9"/>
        <v>0</v>
      </c>
      <c r="BF137" s="108">
        <f t="shared" si="10"/>
        <v>0</v>
      </c>
      <c r="BG137" s="108">
        <f t="shared" si="11"/>
        <v>0</v>
      </c>
      <c r="BH137" s="108">
        <f t="shared" si="12"/>
        <v>0</v>
      </c>
      <c r="BI137" s="108">
        <f t="shared" si="13"/>
        <v>0</v>
      </c>
      <c r="BJ137" s="17" t="s">
        <v>141</v>
      </c>
      <c r="BK137" s="108">
        <f t="shared" si="14"/>
        <v>0</v>
      </c>
      <c r="BL137" s="17" t="s">
        <v>163</v>
      </c>
      <c r="BM137" s="17" t="s">
        <v>190</v>
      </c>
    </row>
    <row r="138" spans="2:65" s="1" customFormat="1" ht="22.5" customHeight="1">
      <c r="B138" s="34"/>
      <c r="C138" s="170" t="s">
        <v>179</v>
      </c>
      <c r="D138" s="170" t="s">
        <v>176</v>
      </c>
      <c r="E138" s="171" t="s">
        <v>191</v>
      </c>
      <c r="F138" s="247" t="s">
        <v>192</v>
      </c>
      <c r="G138" s="247"/>
      <c r="H138" s="247"/>
      <c r="I138" s="247"/>
      <c r="J138" s="172" t="s">
        <v>189</v>
      </c>
      <c r="K138" s="173">
        <v>79.56</v>
      </c>
      <c r="L138" s="248">
        <v>0</v>
      </c>
      <c r="M138" s="249"/>
      <c r="N138" s="250">
        <f t="shared" si="5"/>
        <v>0</v>
      </c>
      <c r="O138" s="231"/>
      <c r="P138" s="231"/>
      <c r="Q138" s="231"/>
      <c r="R138" s="36"/>
      <c r="T138" s="167" t="s">
        <v>23</v>
      </c>
      <c r="U138" s="43" t="s">
        <v>53</v>
      </c>
      <c r="V138" s="35"/>
      <c r="W138" s="168">
        <f t="shared" si="6"/>
        <v>0</v>
      </c>
      <c r="X138" s="168">
        <v>0.0005</v>
      </c>
      <c r="Y138" s="168">
        <f t="shared" si="7"/>
        <v>0.03978</v>
      </c>
      <c r="Z138" s="168">
        <v>0</v>
      </c>
      <c r="AA138" s="169">
        <f t="shared" si="8"/>
        <v>0</v>
      </c>
      <c r="AR138" s="17" t="s">
        <v>179</v>
      </c>
      <c r="AT138" s="17" t="s">
        <v>176</v>
      </c>
      <c r="AU138" s="17" t="s">
        <v>141</v>
      </c>
      <c r="AY138" s="17" t="s">
        <v>158</v>
      </c>
      <c r="BE138" s="108">
        <f t="shared" si="9"/>
        <v>0</v>
      </c>
      <c r="BF138" s="108">
        <f t="shared" si="10"/>
        <v>0</v>
      </c>
      <c r="BG138" s="108">
        <f t="shared" si="11"/>
        <v>0</v>
      </c>
      <c r="BH138" s="108">
        <f t="shared" si="12"/>
        <v>0</v>
      </c>
      <c r="BI138" s="108">
        <f t="shared" si="13"/>
        <v>0</v>
      </c>
      <c r="BJ138" s="17" t="s">
        <v>141</v>
      </c>
      <c r="BK138" s="108">
        <f t="shared" si="14"/>
        <v>0</v>
      </c>
      <c r="BL138" s="17" t="s">
        <v>163</v>
      </c>
      <c r="BM138" s="17" t="s">
        <v>193</v>
      </c>
    </row>
    <row r="139" spans="2:65" s="1" customFormat="1" ht="22.5" customHeight="1">
      <c r="B139" s="34"/>
      <c r="C139" s="170" t="s">
        <v>194</v>
      </c>
      <c r="D139" s="170" t="s">
        <v>176</v>
      </c>
      <c r="E139" s="171" t="s">
        <v>195</v>
      </c>
      <c r="F139" s="247" t="s">
        <v>196</v>
      </c>
      <c r="G139" s="247"/>
      <c r="H139" s="247"/>
      <c r="I139" s="247"/>
      <c r="J139" s="172" t="s">
        <v>189</v>
      </c>
      <c r="K139" s="173">
        <v>83.33</v>
      </c>
      <c r="L139" s="248">
        <v>0</v>
      </c>
      <c r="M139" s="249"/>
      <c r="N139" s="250">
        <f t="shared" si="5"/>
        <v>0</v>
      </c>
      <c r="O139" s="231"/>
      <c r="P139" s="231"/>
      <c r="Q139" s="231"/>
      <c r="R139" s="36"/>
      <c r="T139" s="167" t="s">
        <v>23</v>
      </c>
      <c r="U139" s="43" t="s">
        <v>53</v>
      </c>
      <c r="V139" s="35"/>
      <c r="W139" s="168">
        <f t="shared" si="6"/>
        <v>0</v>
      </c>
      <c r="X139" s="168">
        <v>3E-05</v>
      </c>
      <c r="Y139" s="168">
        <f t="shared" si="7"/>
        <v>0.0024999</v>
      </c>
      <c r="Z139" s="168">
        <v>0</v>
      </c>
      <c r="AA139" s="169">
        <f t="shared" si="8"/>
        <v>0</v>
      </c>
      <c r="AR139" s="17" t="s">
        <v>179</v>
      </c>
      <c r="AT139" s="17" t="s">
        <v>176</v>
      </c>
      <c r="AU139" s="17" t="s">
        <v>141</v>
      </c>
      <c r="AY139" s="17" t="s">
        <v>158</v>
      </c>
      <c r="BE139" s="108">
        <f t="shared" si="9"/>
        <v>0</v>
      </c>
      <c r="BF139" s="108">
        <f t="shared" si="10"/>
        <v>0</v>
      </c>
      <c r="BG139" s="108">
        <f t="shared" si="11"/>
        <v>0</v>
      </c>
      <c r="BH139" s="108">
        <f t="shared" si="12"/>
        <v>0</v>
      </c>
      <c r="BI139" s="108">
        <f t="shared" si="13"/>
        <v>0</v>
      </c>
      <c r="BJ139" s="17" t="s">
        <v>141</v>
      </c>
      <c r="BK139" s="108">
        <f t="shared" si="14"/>
        <v>0</v>
      </c>
      <c r="BL139" s="17" t="s">
        <v>163</v>
      </c>
      <c r="BM139" s="17" t="s">
        <v>197</v>
      </c>
    </row>
    <row r="140" spans="2:65" s="1" customFormat="1" ht="31.5" customHeight="1">
      <c r="B140" s="34"/>
      <c r="C140" s="170" t="s">
        <v>30</v>
      </c>
      <c r="D140" s="170" t="s">
        <v>176</v>
      </c>
      <c r="E140" s="171" t="s">
        <v>198</v>
      </c>
      <c r="F140" s="247" t="s">
        <v>199</v>
      </c>
      <c r="G140" s="247"/>
      <c r="H140" s="247"/>
      <c r="I140" s="247"/>
      <c r="J140" s="172" t="s">
        <v>189</v>
      </c>
      <c r="K140" s="173">
        <v>67.12</v>
      </c>
      <c r="L140" s="248">
        <v>0</v>
      </c>
      <c r="M140" s="249"/>
      <c r="N140" s="250">
        <f t="shared" si="5"/>
        <v>0</v>
      </c>
      <c r="O140" s="231"/>
      <c r="P140" s="231"/>
      <c r="Q140" s="231"/>
      <c r="R140" s="36"/>
      <c r="T140" s="167" t="s">
        <v>23</v>
      </c>
      <c r="U140" s="43" t="s">
        <v>53</v>
      </c>
      <c r="V140" s="35"/>
      <c r="W140" s="168">
        <f t="shared" si="6"/>
        <v>0</v>
      </c>
      <c r="X140" s="168">
        <v>3E-05</v>
      </c>
      <c r="Y140" s="168">
        <f t="shared" si="7"/>
        <v>0.0020136000000000004</v>
      </c>
      <c r="Z140" s="168">
        <v>0</v>
      </c>
      <c r="AA140" s="169">
        <f t="shared" si="8"/>
        <v>0</v>
      </c>
      <c r="AR140" s="17" t="s">
        <v>179</v>
      </c>
      <c r="AT140" s="17" t="s">
        <v>176</v>
      </c>
      <c r="AU140" s="17" t="s">
        <v>141</v>
      </c>
      <c r="AY140" s="17" t="s">
        <v>158</v>
      </c>
      <c r="BE140" s="108">
        <f t="shared" si="9"/>
        <v>0</v>
      </c>
      <c r="BF140" s="108">
        <f t="shared" si="10"/>
        <v>0</v>
      </c>
      <c r="BG140" s="108">
        <f t="shared" si="11"/>
        <v>0</v>
      </c>
      <c r="BH140" s="108">
        <f t="shared" si="12"/>
        <v>0</v>
      </c>
      <c r="BI140" s="108">
        <f t="shared" si="13"/>
        <v>0</v>
      </c>
      <c r="BJ140" s="17" t="s">
        <v>141</v>
      </c>
      <c r="BK140" s="108">
        <f t="shared" si="14"/>
        <v>0</v>
      </c>
      <c r="BL140" s="17" t="s">
        <v>163</v>
      </c>
      <c r="BM140" s="17" t="s">
        <v>200</v>
      </c>
    </row>
    <row r="141" spans="2:65" s="1" customFormat="1" ht="31.5" customHeight="1">
      <c r="B141" s="34"/>
      <c r="C141" s="170" t="s">
        <v>201</v>
      </c>
      <c r="D141" s="170" t="s">
        <v>176</v>
      </c>
      <c r="E141" s="171" t="s">
        <v>202</v>
      </c>
      <c r="F141" s="247" t="s">
        <v>203</v>
      </c>
      <c r="G141" s="247"/>
      <c r="H141" s="247"/>
      <c r="I141" s="247"/>
      <c r="J141" s="172" t="s">
        <v>189</v>
      </c>
      <c r="K141" s="173">
        <v>21.42</v>
      </c>
      <c r="L141" s="248">
        <v>0</v>
      </c>
      <c r="M141" s="249"/>
      <c r="N141" s="250">
        <f t="shared" si="5"/>
        <v>0</v>
      </c>
      <c r="O141" s="231"/>
      <c r="P141" s="231"/>
      <c r="Q141" s="231"/>
      <c r="R141" s="36"/>
      <c r="T141" s="167" t="s">
        <v>23</v>
      </c>
      <c r="U141" s="43" t="s">
        <v>53</v>
      </c>
      <c r="V141" s="35"/>
      <c r="W141" s="168">
        <f t="shared" si="6"/>
        <v>0</v>
      </c>
      <c r="X141" s="168">
        <v>0.0003</v>
      </c>
      <c r="Y141" s="168">
        <f t="shared" si="7"/>
        <v>0.006426</v>
      </c>
      <c r="Z141" s="168">
        <v>0</v>
      </c>
      <c r="AA141" s="169">
        <f t="shared" si="8"/>
        <v>0</v>
      </c>
      <c r="AR141" s="17" t="s">
        <v>179</v>
      </c>
      <c r="AT141" s="17" t="s">
        <v>176</v>
      </c>
      <c r="AU141" s="17" t="s">
        <v>141</v>
      </c>
      <c r="AY141" s="17" t="s">
        <v>158</v>
      </c>
      <c r="BE141" s="108">
        <f t="shared" si="9"/>
        <v>0</v>
      </c>
      <c r="BF141" s="108">
        <f t="shared" si="10"/>
        <v>0</v>
      </c>
      <c r="BG141" s="108">
        <f t="shared" si="11"/>
        <v>0</v>
      </c>
      <c r="BH141" s="108">
        <f t="shared" si="12"/>
        <v>0</v>
      </c>
      <c r="BI141" s="108">
        <f t="shared" si="13"/>
        <v>0</v>
      </c>
      <c r="BJ141" s="17" t="s">
        <v>141</v>
      </c>
      <c r="BK141" s="108">
        <f t="shared" si="14"/>
        <v>0</v>
      </c>
      <c r="BL141" s="17" t="s">
        <v>163</v>
      </c>
      <c r="BM141" s="17" t="s">
        <v>204</v>
      </c>
    </row>
    <row r="142" spans="2:65" s="1" customFormat="1" ht="22.5" customHeight="1">
      <c r="B142" s="34"/>
      <c r="C142" s="170" t="s">
        <v>205</v>
      </c>
      <c r="D142" s="170" t="s">
        <v>176</v>
      </c>
      <c r="E142" s="171" t="s">
        <v>206</v>
      </c>
      <c r="F142" s="247" t="s">
        <v>207</v>
      </c>
      <c r="G142" s="247"/>
      <c r="H142" s="247"/>
      <c r="I142" s="247"/>
      <c r="J142" s="172" t="s">
        <v>189</v>
      </c>
      <c r="K142" s="173">
        <v>88.54</v>
      </c>
      <c r="L142" s="248">
        <v>0</v>
      </c>
      <c r="M142" s="249"/>
      <c r="N142" s="250">
        <f t="shared" si="5"/>
        <v>0</v>
      </c>
      <c r="O142" s="231"/>
      <c r="P142" s="231"/>
      <c r="Q142" s="231"/>
      <c r="R142" s="36"/>
      <c r="T142" s="167" t="s">
        <v>23</v>
      </c>
      <c r="U142" s="43" t="s">
        <v>53</v>
      </c>
      <c r="V142" s="35"/>
      <c r="W142" s="168">
        <f t="shared" si="6"/>
        <v>0</v>
      </c>
      <c r="X142" s="168">
        <v>0.0003</v>
      </c>
      <c r="Y142" s="168">
        <f t="shared" si="7"/>
        <v>0.026562</v>
      </c>
      <c r="Z142" s="168">
        <v>0</v>
      </c>
      <c r="AA142" s="169">
        <f t="shared" si="8"/>
        <v>0</v>
      </c>
      <c r="AR142" s="17" t="s">
        <v>179</v>
      </c>
      <c r="AT142" s="17" t="s">
        <v>176</v>
      </c>
      <c r="AU142" s="17" t="s">
        <v>141</v>
      </c>
      <c r="AY142" s="17" t="s">
        <v>158</v>
      </c>
      <c r="BE142" s="108">
        <f t="shared" si="9"/>
        <v>0</v>
      </c>
      <c r="BF142" s="108">
        <f t="shared" si="10"/>
        <v>0</v>
      </c>
      <c r="BG142" s="108">
        <f t="shared" si="11"/>
        <v>0</v>
      </c>
      <c r="BH142" s="108">
        <f t="shared" si="12"/>
        <v>0</v>
      </c>
      <c r="BI142" s="108">
        <f t="shared" si="13"/>
        <v>0</v>
      </c>
      <c r="BJ142" s="17" t="s">
        <v>141</v>
      </c>
      <c r="BK142" s="108">
        <f t="shared" si="14"/>
        <v>0</v>
      </c>
      <c r="BL142" s="17" t="s">
        <v>163</v>
      </c>
      <c r="BM142" s="17" t="s">
        <v>208</v>
      </c>
    </row>
    <row r="143" spans="2:65" s="1" customFormat="1" ht="31.5" customHeight="1">
      <c r="B143" s="34"/>
      <c r="C143" s="170" t="s">
        <v>209</v>
      </c>
      <c r="D143" s="170" t="s">
        <v>176</v>
      </c>
      <c r="E143" s="171" t="s">
        <v>210</v>
      </c>
      <c r="F143" s="247" t="s">
        <v>211</v>
      </c>
      <c r="G143" s="247"/>
      <c r="H143" s="247"/>
      <c r="I143" s="247"/>
      <c r="J143" s="172" t="s">
        <v>189</v>
      </c>
      <c r="K143" s="173">
        <v>7.14</v>
      </c>
      <c r="L143" s="248">
        <v>0</v>
      </c>
      <c r="M143" s="249"/>
      <c r="N143" s="250">
        <f t="shared" si="5"/>
        <v>0</v>
      </c>
      <c r="O143" s="231"/>
      <c r="P143" s="231"/>
      <c r="Q143" s="231"/>
      <c r="R143" s="36"/>
      <c r="T143" s="167" t="s">
        <v>23</v>
      </c>
      <c r="U143" s="43" t="s">
        <v>53</v>
      </c>
      <c r="V143" s="35"/>
      <c r="W143" s="168">
        <f t="shared" si="6"/>
        <v>0</v>
      </c>
      <c r="X143" s="168">
        <v>0.0002</v>
      </c>
      <c r="Y143" s="168">
        <f t="shared" si="7"/>
        <v>0.001428</v>
      </c>
      <c r="Z143" s="168">
        <v>0</v>
      </c>
      <c r="AA143" s="169">
        <f t="shared" si="8"/>
        <v>0</v>
      </c>
      <c r="AR143" s="17" t="s">
        <v>179</v>
      </c>
      <c r="AT143" s="17" t="s">
        <v>176</v>
      </c>
      <c r="AU143" s="17" t="s">
        <v>141</v>
      </c>
      <c r="AY143" s="17" t="s">
        <v>158</v>
      </c>
      <c r="BE143" s="108">
        <f t="shared" si="9"/>
        <v>0</v>
      </c>
      <c r="BF143" s="108">
        <f t="shared" si="10"/>
        <v>0</v>
      </c>
      <c r="BG143" s="108">
        <f t="shared" si="11"/>
        <v>0</v>
      </c>
      <c r="BH143" s="108">
        <f t="shared" si="12"/>
        <v>0</v>
      </c>
      <c r="BI143" s="108">
        <f t="shared" si="13"/>
        <v>0</v>
      </c>
      <c r="BJ143" s="17" t="s">
        <v>141</v>
      </c>
      <c r="BK143" s="108">
        <f t="shared" si="14"/>
        <v>0</v>
      </c>
      <c r="BL143" s="17" t="s">
        <v>163</v>
      </c>
      <c r="BM143" s="17" t="s">
        <v>212</v>
      </c>
    </row>
    <row r="144" spans="2:65" s="1" customFormat="1" ht="22.5" customHeight="1">
      <c r="B144" s="34"/>
      <c r="C144" s="170" t="s">
        <v>213</v>
      </c>
      <c r="D144" s="170" t="s">
        <v>176</v>
      </c>
      <c r="E144" s="171" t="s">
        <v>214</v>
      </c>
      <c r="F144" s="247" t="s">
        <v>215</v>
      </c>
      <c r="G144" s="247"/>
      <c r="H144" s="247"/>
      <c r="I144" s="247"/>
      <c r="J144" s="172" t="s">
        <v>189</v>
      </c>
      <c r="K144" s="173">
        <v>21.42</v>
      </c>
      <c r="L144" s="248">
        <v>0</v>
      </c>
      <c r="M144" s="249"/>
      <c r="N144" s="250">
        <f t="shared" si="5"/>
        <v>0</v>
      </c>
      <c r="O144" s="231"/>
      <c r="P144" s="231"/>
      <c r="Q144" s="231"/>
      <c r="R144" s="36"/>
      <c r="T144" s="167" t="s">
        <v>23</v>
      </c>
      <c r="U144" s="43" t="s">
        <v>53</v>
      </c>
      <c r="V144" s="35"/>
      <c r="W144" s="168">
        <f t="shared" si="6"/>
        <v>0</v>
      </c>
      <c r="X144" s="168">
        <v>0.0003</v>
      </c>
      <c r="Y144" s="168">
        <f t="shared" si="7"/>
        <v>0.006426</v>
      </c>
      <c r="Z144" s="168">
        <v>0</v>
      </c>
      <c r="AA144" s="169">
        <f t="shared" si="8"/>
        <v>0</v>
      </c>
      <c r="AR144" s="17" t="s">
        <v>179</v>
      </c>
      <c r="AT144" s="17" t="s">
        <v>176</v>
      </c>
      <c r="AU144" s="17" t="s">
        <v>141</v>
      </c>
      <c r="AY144" s="17" t="s">
        <v>158</v>
      </c>
      <c r="BE144" s="108">
        <f t="shared" si="9"/>
        <v>0</v>
      </c>
      <c r="BF144" s="108">
        <f t="shared" si="10"/>
        <v>0</v>
      </c>
      <c r="BG144" s="108">
        <f t="shared" si="11"/>
        <v>0</v>
      </c>
      <c r="BH144" s="108">
        <f t="shared" si="12"/>
        <v>0</v>
      </c>
      <c r="BI144" s="108">
        <f t="shared" si="13"/>
        <v>0</v>
      </c>
      <c r="BJ144" s="17" t="s">
        <v>141</v>
      </c>
      <c r="BK144" s="108">
        <f t="shared" si="14"/>
        <v>0</v>
      </c>
      <c r="BL144" s="17" t="s">
        <v>163</v>
      </c>
      <c r="BM144" s="17" t="s">
        <v>216</v>
      </c>
    </row>
    <row r="145" spans="2:65" s="1" customFormat="1" ht="31.5" customHeight="1">
      <c r="B145" s="34"/>
      <c r="C145" s="163" t="s">
        <v>11</v>
      </c>
      <c r="D145" s="163" t="s">
        <v>159</v>
      </c>
      <c r="E145" s="164" t="s">
        <v>217</v>
      </c>
      <c r="F145" s="228" t="s">
        <v>218</v>
      </c>
      <c r="G145" s="228"/>
      <c r="H145" s="228"/>
      <c r="I145" s="228"/>
      <c r="J145" s="165" t="s">
        <v>162</v>
      </c>
      <c r="K145" s="166">
        <v>581</v>
      </c>
      <c r="L145" s="229">
        <v>0</v>
      </c>
      <c r="M145" s="230"/>
      <c r="N145" s="231">
        <f t="shared" si="5"/>
        <v>0</v>
      </c>
      <c r="O145" s="231"/>
      <c r="P145" s="231"/>
      <c r="Q145" s="231"/>
      <c r="R145" s="36"/>
      <c r="T145" s="167" t="s">
        <v>23</v>
      </c>
      <c r="U145" s="43" t="s">
        <v>53</v>
      </c>
      <c r="V145" s="35"/>
      <c r="W145" s="168">
        <f t="shared" si="6"/>
        <v>0</v>
      </c>
      <c r="X145" s="168">
        <v>0.00273</v>
      </c>
      <c r="Y145" s="168">
        <f t="shared" si="7"/>
        <v>1.5861299999999998</v>
      </c>
      <c r="Z145" s="168">
        <v>0</v>
      </c>
      <c r="AA145" s="169">
        <f t="shared" si="8"/>
        <v>0</v>
      </c>
      <c r="AR145" s="17" t="s">
        <v>163</v>
      </c>
      <c r="AT145" s="17" t="s">
        <v>159</v>
      </c>
      <c r="AU145" s="17" t="s">
        <v>141</v>
      </c>
      <c r="AY145" s="17" t="s">
        <v>158</v>
      </c>
      <c r="BE145" s="108">
        <f t="shared" si="9"/>
        <v>0</v>
      </c>
      <c r="BF145" s="108">
        <f t="shared" si="10"/>
        <v>0</v>
      </c>
      <c r="BG145" s="108">
        <f t="shared" si="11"/>
        <v>0</v>
      </c>
      <c r="BH145" s="108">
        <f t="shared" si="12"/>
        <v>0</v>
      </c>
      <c r="BI145" s="108">
        <f t="shared" si="13"/>
        <v>0</v>
      </c>
      <c r="BJ145" s="17" t="s">
        <v>141</v>
      </c>
      <c r="BK145" s="108">
        <f t="shared" si="14"/>
        <v>0</v>
      </c>
      <c r="BL145" s="17" t="s">
        <v>163</v>
      </c>
      <c r="BM145" s="17" t="s">
        <v>219</v>
      </c>
    </row>
    <row r="146" spans="2:65" s="1" customFormat="1" ht="31.5" customHeight="1">
      <c r="B146" s="34"/>
      <c r="C146" s="163" t="s">
        <v>220</v>
      </c>
      <c r="D146" s="163" t="s">
        <v>159</v>
      </c>
      <c r="E146" s="164" t="s">
        <v>221</v>
      </c>
      <c r="F146" s="228" t="s">
        <v>222</v>
      </c>
      <c r="G146" s="228"/>
      <c r="H146" s="228"/>
      <c r="I146" s="228"/>
      <c r="J146" s="165" t="s">
        <v>162</v>
      </c>
      <c r="K146" s="166">
        <v>581</v>
      </c>
      <c r="L146" s="229">
        <v>0</v>
      </c>
      <c r="M146" s="230"/>
      <c r="N146" s="231">
        <f t="shared" si="5"/>
        <v>0</v>
      </c>
      <c r="O146" s="231"/>
      <c r="P146" s="231"/>
      <c r="Q146" s="231"/>
      <c r="R146" s="36"/>
      <c r="T146" s="167" t="s">
        <v>23</v>
      </c>
      <c r="U146" s="43" t="s">
        <v>53</v>
      </c>
      <c r="V146" s="35"/>
      <c r="W146" s="168">
        <f t="shared" si="6"/>
        <v>0</v>
      </c>
      <c r="X146" s="168">
        <v>0.00268</v>
      </c>
      <c r="Y146" s="168">
        <f t="shared" si="7"/>
        <v>1.55708</v>
      </c>
      <c r="Z146" s="168">
        <v>0</v>
      </c>
      <c r="AA146" s="169">
        <f t="shared" si="8"/>
        <v>0</v>
      </c>
      <c r="AR146" s="17" t="s">
        <v>163</v>
      </c>
      <c r="AT146" s="17" t="s">
        <v>159</v>
      </c>
      <c r="AU146" s="17" t="s">
        <v>141</v>
      </c>
      <c r="AY146" s="17" t="s">
        <v>158</v>
      </c>
      <c r="BE146" s="108">
        <f t="shared" si="9"/>
        <v>0</v>
      </c>
      <c r="BF146" s="108">
        <f t="shared" si="10"/>
        <v>0</v>
      </c>
      <c r="BG146" s="108">
        <f t="shared" si="11"/>
        <v>0</v>
      </c>
      <c r="BH146" s="108">
        <f t="shared" si="12"/>
        <v>0</v>
      </c>
      <c r="BI146" s="108">
        <f t="shared" si="13"/>
        <v>0</v>
      </c>
      <c r="BJ146" s="17" t="s">
        <v>141</v>
      </c>
      <c r="BK146" s="108">
        <f t="shared" si="14"/>
        <v>0</v>
      </c>
      <c r="BL146" s="17" t="s">
        <v>163</v>
      </c>
      <c r="BM146" s="17" t="s">
        <v>223</v>
      </c>
    </row>
    <row r="147" spans="2:65" s="1" customFormat="1" ht="57" customHeight="1">
      <c r="B147" s="34"/>
      <c r="C147" s="163" t="s">
        <v>224</v>
      </c>
      <c r="D147" s="163" t="s">
        <v>159</v>
      </c>
      <c r="E147" s="164" t="s">
        <v>225</v>
      </c>
      <c r="F147" s="228" t="s">
        <v>226</v>
      </c>
      <c r="G147" s="228"/>
      <c r="H147" s="228"/>
      <c r="I147" s="228"/>
      <c r="J147" s="165" t="s">
        <v>162</v>
      </c>
      <c r="K147" s="166">
        <v>200</v>
      </c>
      <c r="L147" s="229">
        <v>0</v>
      </c>
      <c r="M147" s="230"/>
      <c r="N147" s="231">
        <f t="shared" si="5"/>
        <v>0</v>
      </c>
      <c r="O147" s="231"/>
      <c r="P147" s="231"/>
      <c r="Q147" s="231"/>
      <c r="R147" s="36"/>
      <c r="T147" s="167" t="s">
        <v>23</v>
      </c>
      <c r="U147" s="43" t="s">
        <v>53</v>
      </c>
      <c r="V147" s="35"/>
      <c r="W147" s="168">
        <f t="shared" si="6"/>
        <v>0</v>
      </c>
      <c r="X147" s="168">
        <v>0.00498</v>
      </c>
      <c r="Y147" s="168">
        <f t="shared" si="7"/>
        <v>0.996</v>
      </c>
      <c r="Z147" s="168">
        <v>0</v>
      </c>
      <c r="AA147" s="169">
        <f t="shared" si="8"/>
        <v>0</v>
      </c>
      <c r="AR147" s="17" t="s">
        <v>163</v>
      </c>
      <c r="AT147" s="17" t="s">
        <v>159</v>
      </c>
      <c r="AU147" s="17" t="s">
        <v>141</v>
      </c>
      <c r="AY147" s="17" t="s">
        <v>158</v>
      </c>
      <c r="BE147" s="108">
        <f t="shared" si="9"/>
        <v>0</v>
      </c>
      <c r="BF147" s="108">
        <f t="shared" si="10"/>
        <v>0</v>
      </c>
      <c r="BG147" s="108">
        <f t="shared" si="11"/>
        <v>0</v>
      </c>
      <c r="BH147" s="108">
        <f t="shared" si="12"/>
        <v>0</v>
      </c>
      <c r="BI147" s="108">
        <f t="shared" si="13"/>
        <v>0</v>
      </c>
      <c r="BJ147" s="17" t="s">
        <v>141</v>
      </c>
      <c r="BK147" s="108">
        <f t="shared" si="14"/>
        <v>0</v>
      </c>
      <c r="BL147" s="17" t="s">
        <v>163</v>
      </c>
      <c r="BM147" s="17" t="s">
        <v>227</v>
      </c>
    </row>
    <row r="148" spans="2:65" s="1" customFormat="1" ht="31.5" customHeight="1">
      <c r="B148" s="34"/>
      <c r="C148" s="163" t="s">
        <v>228</v>
      </c>
      <c r="D148" s="163" t="s">
        <v>159</v>
      </c>
      <c r="E148" s="164" t="s">
        <v>229</v>
      </c>
      <c r="F148" s="228" t="s">
        <v>230</v>
      </c>
      <c r="G148" s="228"/>
      <c r="H148" s="228"/>
      <c r="I148" s="228"/>
      <c r="J148" s="165" t="s">
        <v>162</v>
      </c>
      <c r="K148" s="166">
        <v>290</v>
      </c>
      <c r="L148" s="229">
        <v>0</v>
      </c>
      <c r="M148" s="230"/>
      <c r="N148" s="231">
        <f t="shared" si="5"/>
        <v>0</v>
      </c>
      <c r="O148" s="231"/>
      <c r="P148" s="231"/>
      <c r="Q148" s="231"/>
      <c r="R148" s="36"/>
      <c r="T148" s="167" t="s">
        <v>23</v>
      </c>
      <c r="U148" s="43" t="s">
        <v>53</v>
      </c>
      <c r="V148" s="35"/>
      <c r="W148" s="168">
        <f t="shared" si="6"/>
        <v>0</v>
      </c>
      <c r="X148" s="168">
        <v>0.00348</v>
      </c>
      <c r="Y148" s="168">
        <f t="shared" si="7"/>
        <v>1.0092</v>
      </c>
      <c r="Z148" s="168">
        <v>0</v>
      </c>
      <c r="AA148" s="169">
        <f t="shared" si="8"/>
        <v>0</v>
      </c>
      <c r="AR148" s="17" t="s">
        <v>163</v>
      </c>
      <c r="AT148" s="17" t="s">
        <v>159</v>
      </c>
      <c r="AU148" s="17" t="s">
        <v>141</v>
      </c>
      <c r="AY148" s="17" t="s">
        <v>158</v>
      </c>
      <c r="BE148" s="108">
        <f t="shared" si="9"/>
        <v>0</v>
      </c>
      <c r="BF148" s="108">
        <f t="shared" si="10"/>
        <v>0</v>
      </c>
      <c r="BG148" s="108">
        <f t="shared" si="11"/>
        <v>0</v>
      </c>
      <c r="BH148" s="108">
        <f t="shared" si="12"/>
        <v>0</v>
      </c>
      <c r="BI148" s="108">
        <f t="shared" si="13"/>
        <v>0</v>
      </c>
      <c r="BJ148" s="17" t="s">
        <v>141</v>
      </c>
      <c r="BK148" s="108">
        <f t="shared" si="14"/>
        <v>0</v>
      </c>
      <c r="BL148" s="17" t="s">
        <v>163</v>
      </c>
      <c r="BM148" s="17" t="s">
        <v>231</v>
      </c>
    </row>
    <row r="149" spans="2:65" s="1" customFormat="1" ht="31.5" customHeight="1">
      <c r="B149" s="34"/>
      <c r="C149" s="163" t="s">
        <v>232</v>
      </c>
      <c r="D149" s="163" t="s">
        <v>159</v>
      </c>
      <c r="E149" s="164" t="s">
        <v>233</v>
      </c>
      <c r="F149" s="228" t="s">
        <v>234</v>
      </c>
      <c r="G149" s="228"/>
      <c r="H149" s="228"/>
      <c r="I149" s="228"/>
      <c r="J149" s="165" t="s">
        <v>162</v>
      </c>
      <c r="K149" s="166">
        <v>98.94</v>
      </c>
      <c r="L149" s="229">
        <v>0</v>
      </c>
      <c r="M149" s="230"/>
      <c r="N149" s="231">
        <f t="shared" si="5"/>
        <v>0</v>
      </c>
      <c r="O149" s="231"/>
      <c r="P149" s="231"/>
      <c r="Q149" s="231"/>
      <c r="R149" s="36"/>
      <c r="T149" s="167" t="s">
        <v>23</v>
      </c>
      <c r="U149" s="43" t="s">
        <v>53</v>
      </c>
      <c r="V149" s="35"/>
      <c r="W149" s="168">
        <f t="shared" si="6"/>
        <v>0</v>
      </c>
      <c r="X149" s="168">
        <v>0.00012</v>
      </c>
      <c r="Y149" s="168">
        <f t="shared" si="7"/>
        <v>0.0118728</v>
      </c>
      <c r="Z149" s="168">
        <v>0</v>
      </c>
      <c r="AA149" s="169">
        <f t="shared" si="8"/>
        <v>0</v>
      </c>
      <c r="AR149" s="17" t="s">
        <v>163</v>
      </c>
      <c r="AT149" s="17" t="s">
        <v>159</v>
      </c>
      <c r="AU149" s="17" t="s">
        <v>141</v>
      </c>
      <c r="AY149" s="17" t="s">
        <v>158</v>
      </c>
      <c r="BE149" s="108">
        <f t="shared" si="9"/>
        <v>0</v>
      </c>
      <c r="BF149" s="108">
        <f t="shared" si="10"/>
        <v>0</v>
      </c>
      <c r="BG149" s="108">
        <f t="shared" si="11"/>
        <v>0</v>
      </c>
      <c r="BH149" s="108">
        <f t="shared" si="12"/>
        <v>0</v>
      </c>
      <c r="BI149" s="108">
        <f t="shared" si="13"/>
        <v>0</v>
      </c>
      <c r="BJ149" s="17" t="s">
        <v>141</v>
      </c>
      <c r="BK149" s="108">
        <f t="shared" si="14"/>
        <v>0</v>
      </c>
      <c r="BL149" s="17" t="s">
        <v>163</v>
      </c>
      <c r="BM149" s="17" t="s">
        <v>235</v>
      </c>
    </row>
    <row r="150" spans="2:63" s="9" customFormat="1" ht="29.85" customHeight="1">
      <c r="B150" s="152"/>
      <c r="C150" s="153"/>
      <c r="D150" s="162" t="s">
        <v>127</v>
      </c>
      <c r="E150" s="162"/>
      <c r="F150" s="162"/>
      <c r="G150" s="162"/>
      <c r="H150" s="162"/>
      <c r="I150" s="162"/>
      <c r="J150" s="162"/>
      <c r="K150" s="162"/>
      <c r="L150" s="162"/>
      <c r="M150" s="162"/>
      <c r="N150" s="236">
        <f>BK150</f>
        <v>0</v>
      </c>
      <c r="O150" s="237"/>
      <c r="P150" s="237"/>
      <c r="Q150" s="237"/>
      <c r="R150" s="155"/>
      <c r="T150" s="156"/>
      <c r="U150" s="153"/>
      <c r="V150" s="153"/>
      <c r="W150" s="157">
        <f>SUM(W151:W158)</f>
        <v>0</v>
      </c>
      <c r="X150" s="153"/>
      <c r="Y150" s="157">
        <f>SUM(Y151:Y158)</f>
        <v>0</v>
      </c>
      <c r="Z150" s="153"/>
      <c r="AA150" s="158">
        <f>SUM(AA151:AA158)</f>
        <v>2.9099999999999997</v>
      </c>
      <c r="AR150" s="159" t="s">
        <v>25</v>
      </c>
      <c r="AT150" s="160" t="s">
        <v>85</v>
      </c>
      <c r="AU150" s="160" t="s">
        <v>25</v>
      </c>
      <c r="AY150" s="159" t="s">
        <v>158</v>
      </c>
      <c r="BK150" s="161">
        <f>SUM(BK151:BK158)</f>
        <v>0</v>
      </c>
    </row>
    <row r="151" spans="2:65" s="1" customFormat="1" ht="31.5" customHeight="1">
      <c r="B151" s="34"/>
      <c r="C151" s="163" t="s">
        <v>236</v>
      </c>
      <c r="D151" s="163" t="s">
        <v>159</v>
      </c>
      <c r="E151" s="164" t="s">
        <v>237</v>
      </c>
      <c r="F151" s="228" t="s">
        <v>238</v>
      </c>
      <c r="G151" s="228"/>
      <c r="H151" s="228"/>
      <c r="I151" s="228"/>
      <c r="J151" s="165" t="s">
        <v>162</v>
      </c>
      <c r="K151" s="166">
        <v>874.5</v>
      </c>
      <c r="L151" s="229">
        <v>0</v>
      </c>
      <c r="M151" s="230"/>
      <c r="N151" s="231">
        <f aca="true" t="shared" si="15" ref="N151:N158">ROUND(L151*K151,2)</f>
        <v>0</v>
      </c>
      <c r="O151" s="231"/>
      <c r="P151" s="231"/>
      <c r="Q151" s="231"/>
      <c r="R151" s="36"/>
      <c r="T151" s="167" t="s">
        <v>23</v>
      </c>
      <c r="U151" s="43" t="s">
        <v>53</v>
      </c>
      <c r="V151" s="35"/>
      <c r="W151" s="168">
        <f aca="true" t="shared" si="16" ref="W151:W158">V151*K151</f>
        <v>0</v>
      </c>
      <c r="X151" s="168">
        <v>0</v>
      </c>
      <c r="Y151" s="168">
        <f aca="true" t="shared" si="17" ref="Y151:Y158">X151*K151</f>
        <v>0</v>
      </c>
      <c r="Z151" s="168">
        <v>0</v>
      </c>
      <c r="AA151" s="169">
        <f aca="true" t="shared" si="18" ref="AA151:AA158">Z151*K151</f>
        <v>0</v>
      </c>
      <c r="AR151" s="17" t="s">
        <v>163</v>
      </c>
      <c r="AT151" s="17" t="s">
        <v>159</v>
      </c>
      <c r="AU151" s="17" t="s">
        <v>141</v>
      </c>
      <c r="AY151" s="17" t="s">
        <v>158</v>
      </c>
      <c r="BE151" s="108">
        <f aca="true" t="shared" si="19" ref="BE151:BE158">IF(U151="základní",N151,0)</f>
        <v>0</v>
      </c>
      <c r="BF151" s="108">
        <f aca="true" t="shared" si="20" ref="BF151:BF158">IF(U151="snížená",N151,0)</f>
        <v>0</v>
      </c>
      <c r="BG151" s="108">
        <f aca="true" t="shared" si="21" ref="BG151:BG158">IF(U151="zákl. přenesená",N151,0)</f>
        <v>0</v>
      </c>
      <c r="BH151" s="108">
        <f aca="true" t="shared" si="22" ref="BH151:BH158">IF(U151="sníž. přenesená",N151,0)</f>
        <v>0</v>
      </c>
      <c r="BI151" s="108">
        <f aca="true" t="shared" si="23" ref="BI151:BI158">IF(U151="nulová",N151,0)</f>
        <v>0</v>
      </c>
      <c r="BJ151" s="17" t="s">
        <v>141</v>
      </c>
      <c r="BK151" s="108">
        <f aca="true" t="shared" si="24" ref="BK151:BK158">ROUND(L151*K151,2)</f>
        <v>0</v>
      </c>
      <c r="BL151" s="17" t="s">
        <v>163</v>
      </c>
      <c r="BM151" s="17" t="s">
        <v>239</v>
      </c>
    </row>
    <row r="152" spans="2:65" s="1" customFormat="1" ht="44.25" customHeight="1">
      <c r="B152" s="34"/>
      <c r="C152" s="163" t="s">
        <v>10</v>
      </c>
      <c r="D152" s="163" t="s">
        <v>159</v>
      </c>
      <c r="E152" s="164" t="s">
        <v>240</v>
      </c>
      <c r="F152" s="228" t="s">
        <v>241</v>
      </c>
      <c r="G152" s="228"/>
      <c r="H152" s="228"/>
      <c r="I152" s="228"/>
      <c r="J152" s="165" t="s">
        <v>162</v>
      </c>
      <c r="K152" s="166">
        <v>43725</v>
      </c>
      <c r="L152" s="229">
        <v>0</v>
      </c>
      <c r="M152" s="230"/>
      <c r="N152" s="231">
        <f t="shared" si="15"/>
        <v>0</v>
      </c>
      <c r="O152" s="231"/>
      <c r="P152" s="231"/>
      <c r="Q152" s="231"/>
      <c r="R152" s="36"/>
      <c r="T152" s="167" t="s">
        <v>23</v>
      </c>
      <c r="U152" s="43" t="s">
        <v>53</v>
      </c>
      <c r="V152" s="35"/>
      <c r="W152" s="168">
        <f t="shared" si="16"/>
        <v>0</v>
      </c>
      <c r="X152" s="168">
        <v>0</v>
      </c>
      <c r="Y152" s="168">
        <f t="shared" si="17"/>
        <v>0</v>
      </c>
      <c r="Z152" s="168">
        <v>0</v>
      </c>
      <c r="AA152" s="169">
        <f t="shared" si="18"/>
        <v>0</v>
      </c>
      <c r="AR152" s="17" t="s">
        <v>163</v>
      </c>
      <c r="AT152" s="17" t="s">
        <v>159</v>
      </c>
      <c r="AU152" s="17" t="s">
        <v>141</v>
      </c>
      <c r="AY152" s="17" t="s">
        <v>158</v>
      </c>
      <c r="BE152" s="108">
        <f t="shared" si="19"/>
        <v>0</v>
      </c>
      <c r="BF152" s="108">
        <f t="shared" si="20"/>
        <v>0</v>
      </c>
      <c r="BG152" s="108">
        <f t="shared" si="21"/>
        <v>0</v>
      </c>
      <c r="BH152" s="108">
        <f t="shared" si="22"/>
        <v>0</v>
      </c>
      <c r="BI152" s="108">
        <f t="shared" si="23"/>
        <v>0</v>
      </c>
      <c r="BJ152" s="17" t="s">
        <v>141</v>
      </c>
      <c r="BK152" s="108">
        <f t="shared" si="24"/>
        <v>0</v>
      </c>
      <c r="BL152" s="17" t="s">
        <v>163</v>
      </c>
      <c r="BM152" s="17" t="s">
        <v>242</v>
      </c>
    </row>
    <row r="153" spans="2:65" s="1" customFormat="1" ht="31.5" customHeight="1">
      <c r="B153" s="34"/>
      <c r="C153" s="163" t="s">
        <v>243</v>
      </c>
      <c r="D153" s="163" t="s">
        <v>159</v>
      </c>
      <c r="E153" s="164" t="s">
        <v>244</v>
      </c>
      <c r="F153" s="228" t="s">
        <v>245</v>
      </c>
      <c r="G153" s="228"/>
      <c r="H153" s="228"/>
      <c r="I153" s="228"/>
      <c r="J153" s="165" t="s">
        <v>162</v>
      </c>
      <c r="K153" s="166">
        <v>874.5</v>
      </c>
      <c r="L153" s="229">
        <v>0</v>
      </c>
      <c r="M153" s="230"/>
      <c r="N153" s="231">
        <f t="shared" si="15"/>
        <v>0</v>
      </c>
      <c r="O153" s="231"/>
      <c r="P153" s="231"/>
      <c r="Q153" s="231"/>
      <c r="R153" s="36"/>
      <c r="T153" s="167" t="s">
        <v>23</v>
      </c>
      <c r="U153" s="43" t="s">
        <v>53</v>
      </c>
      <c r="V153" s="35"/>
      <c r="W153" s="168">
        <f t="shared" si="16"/>
        <v>0</v>
      </c>
      <c r="X153" s="168">
        <v>0</v>
      </c>
      <c r="Y153" s="168">
        <f t="shared" si="17"/>
        <v>0</v>
      </c>
      <c r="Z153" s="168">
        <v>0</v>
      </c>
      <c r="AA153" s="169">
        <f t="shared" si="18"/>
        <v>0</v>
      </c>
      <c r="AR153" s="17" t="s">
        <v>163</v>
      </c>
      <c r="AT153" s="17" t="s">
        <v>159</v>
      </c>
      <c r="AU153" s="17" t="s">
        <v>141</v>
      </c>
      <c r="AY153" s="17" t="s">
        <v>158</v>
      </c>
      <c r="BE153" s="108">
        <f t="shared" si="19"/>
        <v>0</v>
      </c>
      <c r="BF153" s="108">
        <f t="shared" si="20"/>
        <v>0</v>
      </c>
      <c r="BG153" s="108">
        <f t="shared" si="21"/>
        <v>0</v>
      </c>
      <c r="BH153" s="108">
        <f t="shared" si="22"/>
        <v>0</v>
      </c>
      <c r="BI153" s="108">
        <f t="shared" si="23"/>
        <v>0</v>
      </c>
      <c r="BJ153" s="17" t="s">
        <v>141</v>
      </c>
      <c r="BK153" s="108">
        <f t="shared" si="24"/>
        <v>0</v>
      </c>
      <c r="BL153" s="17" t="s">
        <v>163</v>
      </c>
      <c r="BM153" s="17" t="s">
        <v>246</v>
      </c>
    </row>
    <row r="154" spans="2:65" s="1" customFormat="1" ht="22.5" customHeight="1">
      <c r="B154" s="34"/>
      <c r="C154" s="163" t="s">
        <v>247</v>
      </c>
      <c r="D154" s="163" t="s">
        <v>159</v>
      </c>
      <c r="E154" s="164" t="s">
        <v>248</v>
      </c>
      <c r="F154" s="228" t="s">
        <v>249</v>
      </c>
      <c r="G154" s="228"/>
      <c r="H154" s="228"/>
      <c r="I154" s="228"/>
      <c r="J154" s="165" t="s">
        <v>162</v>
      </c>
      <c r="K154" s="166">
        <v>874.5</v>
      </c>
      <c r="L154" s="229">
        <v>0</v>
      </c>
      <c r="M154" s="230"/>
      <c r="N154" s="231">
        <f t="shared" si="15"/>
        <v>0</v>
      </c>
      <c r="O154" s="231"/>
      <c r="P154" s="231"/>
      <c r="Q154" s="231"/>
      <c r="R154" s="36"/>
      <c r="T154" s="167" t="s">
        <v>23</v>
      </c>
      <c r="U154" s="43" t="s">
        <v>53</v>
      </c>
      <c r="V154" s="35"/>
      <c r="W154" s="168">
        <f t="shared" si="16"/>
        <v>0</v>
      </c>
      <c r="X154" s="168">
        <v>0</v>
      </c>
      <c r="Y154" s="168">
        <f t="shared" si="17"/>
        <v>0</v>
      </c>
      <c r="Z154" s="168">
        <v>0</v>
      </c>
      <c r="AA154" s="169">
        <f t="shared" si="18"/>
        <v>0</v>
      </c>
      <c r="AR154" s="17" t="s">
        <v>163</v>
      </c>
      <c r="AT154" s="17" t="s">
        <v>159</v>
      </c>
      <c r="AU154" s="17" t="s">
        <v>141</v>
      </c>
      <c r="AY154" s="17" t="s">
        <v>158</v>
      </c>
      <c r="BE154" s="108">
        <f t="shared" si="19"/>
        <v>0</v>
      </c>
      <c r="BF154" s="108">
        <f t="shared" si="20"/>
        <v>0</v>
      </c>
      <c r="BG154" s="108">
        <f t="shared" si="21"/>
        <v>0</v>
      </c>
      <c r="BH154" s="108">
        <f t="shared" si="22"/>
        <v>0</v>
      </c>
      <c r="BI154" s="108">
        <f t="shared" si="23"/>
        <v>0</v>
      </c>
      <c r="BJ154" s="17" t="s">
        <v>141</v>
      </c>
      <c r="BK154" s="108">
        <f t="shared" si="24"/>
        <v>0</v>
      </c>
      <c r="BL154" s="17" t="s">
        <v>163</v>
      </c>
      <c r="BM154" s="17" t="s">
        <v>250</v>
      </c>
    </row>
    <row r="155" spans="2:65" s="1" customFormat="1" ht="31.5" customHeight="1">
      <c r="B155" s="34"/>
      <c r="C155" s="163" t="s">
        <v>251</v>
      </c>
      <c r="D155" s="163" t="s">
        <v>159</v>
      </c>
      <c r="E155" s="164" t="s">
        <v>252</v>
      </c>
      <c r="F155" s="228" t="s">
        <v>253</v>
      </c>
      <c r="G155" s="228"/>
      <c r="H155" s="228"/>
      <c r="I155" s="228"/>
      <c r="J155" s="165" t="s">
        <v>162</v>
      </c>
      <c r="K155" s="166">
        <v>43725</v>
      </c>
      <c r="L155" s="229">
        <v>0</v>
      </c>
      <c r="M155" s="230"/>
      <c r="N155" s="231">
        <f t="shared" si="15"/>
        <v>0</v>
      </c>
      <c r="O155" s="231"/>
      <c r="P155" s="231"/>
      <c r="Q155" s="231"/>
      <c r="R155" s="36"/>
      <c r="T155" s="167" t="s">
        <v>23</v>
      </c>
      <c r="U155" s="43" t="s">
        <v>53</v>
      </c>
      <c r="V155" s="35"/>
      <c r="W155" s="168">
        <f t="shared" si="16"/>
        <v>0</v>
      </c>
      <c r="X155" s="168">
        <v>0</v>
      </c>
      <c r="Y155" s="168">
        <f t="shared" si="17"/>
        <v>0</v>
      </c>
      <c r="Z155" s="168">
        <v>0</v>
      </c>
      <c r="AA155" s="169">
        <f t="shared" si="18"/>
        <v>0</v>
      </c>
      <c r="AR155" s="17" t="s">
        <v>163</v>
      </c>
      <c r="AT155" s="17" t="s">
        <v>159</v>
      </c>
      <c r="AU155" s="17" t="s">
        <v>141</v>
      </c>
      <c r="AY155" s="17" t="s">
        <v>158</v>
      </c>
      <c r="BE155" s="108">
        <f t="shared" si="19"/>
        <v>0</v>
      </c>
      <c r="BF155" s="108">
        <f t="shared" si="20"/>
        <v>0</v>
      </c>
      <c r="BG155" s="108">
        <f t="shared" si="21"/>
        <v>0</v>
      </c>
      <c r="BH155" s="108">
        <f t="shared" si="22"/>
        <v>0</v>
      </c>
      <c r="BI155" s="108">
        <f t="shared" si="23"/>
        <v>0</v>
      </c>
      <c r="BJ155" s="17" t="s">
        <v>141</v>
      </c>
      <c r="BK155" s="108">
        <f t="shared" si="24"/>
        <v>0</v>
      </c>
      <c r="BL155" s="17" t="s">
        <v>163</v>
      </c>
      <c r="BM155" s="17" t="s">
        <v>254</v>
      </c>
    </row>
    <row r="156" spans="2:65" s="1" customFormat="1" ht="31.5" customHeight="1">
      <c r="B156" s="34"/>
      <c r="C156" s="163" t="s">
        <v>255</v>
      </c>
      <c r="D156" s="163" t="s">
        <v>159</v>
      </c>
      <c r="E156" s="164" t="s">
        <v>256</v>
      </c>
      <c r="F156" s="228" t="s">
        <v>257</v>
      </c>
      <c r="G156" s="228"/>
      <c r="H156" s="228"/>
      <c r="I156" s="228"/>
      <c r="J156" s="165" t="s">
        <v>162</v>
      </c>
      <c r="K156" s="166">
        <v>874.5</v>
      </c>
      <c r="L156" s="229">
        <v>0</v>
      </c>
      <c r="M156" s="230"/>
      <c r="N156" s="231">
        <f t="shared" si="15"/>
        <v>0</v>
      </c>
      <c r="O156" s="231"/>
      <c r="P156" s="231"/>
      <c r="Q156" s="231"/>
      <c r="R156" s="36"/>
      <c r="T156" s="167" t="s">
        <v>23</v>
      </c>
      <c r="U156" s="43" t="s">
        <v>53</v>
      </c>
      <c r="V156" s="35"/>
      <c r="W156" s="168">
        <f t="shared" si="16"/>
        <v>0</v>
      </c>
      <c r="X156" s="168">
        <v>0</v>
      </c>
      <c r="Y156" s="168">
        <f t="shared" si="17"/>
        <v>0</v>
      </c>
      <c r="Z156" s="168">
        <v>0</v>
      </c>
      <c r="AA156" s="169">
        <f t="shared" si="18"/>
        <v>0</v>
      </c>
      <c r="AR156" s="17" t="s">
        <v>163</v>
      </c>
      <c r="AT156" s="17" t="s">
        <v>159</v>
      </c>
      <c r="AU156" s="17" t="s">
        <v>141</v>
      </c>
      <c r="AY156" s="17" t="s">
        <v>158</v>
      </c>
      <c r="BE156" s="108">
        <f t="shared" si="19"/>
        <v>0</v>
      </c>
      <c r="BF156" s="108">
        <f t="shared" si="20"/>
        <v>0</v>
      </c>
      <c r="BG156" s="108">
        <f t="shared" si="21"/>
        <v>0</v>
      </c>
      <c r="BH156" s="108">
        <f t="shared" si="22"/>
        <v>0</v>
      </c>
      <c r="BI156" s="108">
        <f t="shared" si="23"/>
        <v>0</v>
      </c>
      <c r="BJ156" s="17" t="s">
        <v>141</v>
      </c>
      <c r="BK156" s="108">
        <f t="shared" si="24"/>
        <v>0</v>
      </c>
      <c r="BL156" s="17" t="s">
        <v>163</v>
      </c>
      <c r="BM156" s="17" t="s">
        <v>258</v>
      </c>
    </row>
    <row r="157" spans="2:65" s="1" customFormat="1" ht="31.5" customHeight="1">
      <c r="B157" s="34"/>
      <c r="C157" s="163" t="s">
        <v>259</v>
      </c>
      <c r="D157" s="163" t="s">
        <v>159</v>
      </c>
      <c r="E157" s="164" t="s">
        <v>260</v>
      </c>
      <c r="F157" s="228" t="s">
        <v>261</v>
      </c>
      <c r="G157" s="228"/>
      <c r="H157" s="228"/>
      <c r="I157" s="228"/>
      <c r="J157" s="165" t="s">
        <v>162</v>
      </c>
      <c r="K157" s="166">
        <v>194</v>
      </c>
      <c r="L157" s="229">
        <v>0</v>
      </c>
      <c r="M157" s="230"/>
      <c r="N157" s="231">
        <f t="shared" si="15"/>
        <v>0</v>
      </c>
      <c r="O157" s="231"/>
      <c r="P157" s="231"/>
      <c r="Q157" s="231"/>
      <c r="R157" s="36"/>
      <c r="T157" s="167" t="s">
        <v>23</v>
      </c>
      <c r="U157" s="43" t="s">
        <v>53</v>
      </c>
      <c r="V157" s="35"/>
      <c r="W157" s="168">
        <f t="shared" si="16"/>
        <v>0</v>
      </c>
      <c r="X157" s="168">
        <v>0</v>
      </c>
      <c r="Y157" s="168">
        <f t="shared" si="17"/>
        <v>0</v>
      </c>
      <c r="Z157" s="168">
        <v>0.015</v>
      </c>
      <c r="AA157" s="169">
        <f t="shared" si="18"/>
        <v>2.9099999999999997</v>
      </c>
      <c r="AR157" s="17" t="s">
        <v>163</v>
      </c>
      <c r="AT157" s="17" t="s">
        <v>159</v>
      </c>
      <c r="AU157" s="17" t="s">
        <v>141</v>
      </c>
      <c r="AY157" s="17" t="s">
        <v>158</v>
      </c>
      <c r="BE157" s="108">
        <f t="shared" si="19"/>
        <v>0</v>
      </c>
      <c r="BF157" s="108">
        <f t="shared" si="20"/>
        <v>0</v>
      </c>
      <c r="BG157" s="108">
        <f t="shared" si="21"/>
        <v>0</v>
      </c>
      <c r="BH157" s="108">
        <f t="shared" si="22"/>
        <v>0</v>
      </c>
      <c r="BI157" s="108">
        <f t="shared" si="23"/>
        <v>0</v>
      </c>
      <c r="BJ157" s="17" t="s">
        <v>141</v>
      </c>
      <c r="BK157" s="108">
        <f t="shared" si="24"/>
        <v>0</v>
      </c>
      <c r="BL157" s="17" t="s">
        <v>163</v>
      </c>
      <c r="BM157" s="17" t="s">
        <v>262</v>
      </c>
    </row>
    <row r="158" spans="2:65" s="1" customFormat="1" ht="31.5" customHeight="1">
      <c r="B158" s="34"/>
      <c r="C158" s="163" t="s">
        <v>263</v>
      </c>
      <c r="D158" s="163" t="s">
        <v>159</v>
      </c>
      <c r="E158" s="164" t="s">
        <v>264</v>
      </c>
      <c r="F158" s="228" t="s">
        <v>265</v>
      </c>
      <c r="G158" s="228"/>
      <c r="H158" s="228"/>
      <c r="I158" s="228"/>
      <c r="J158" s="165" t="s">
        <v>162</v>
      </c>
      <c r="K158" s="166">
        <v>929.7</v>
      </c>
      <c r="L158" s="229">
        <v>0</v>
      </c>
      <c r="M158" s="230"/>
      <c r="N158" s="231">
        <f t="shared" si="15"/>
        <v>0</v>
      </c>
      <c r="O158" s="231"/>
      <c r="P158" s="231"/>
      <c r="Q158" s="231"/>
      <c r="R158" s="36"/>
      <c r="T158" s="167" t="s">
        <v>23</v>
      </c>
      <c r="U158" s="43" t="s">
        <v>53</v>
      </c>
      <c r="V158" s="35"/>
      <c r="W158" s="168">
        <f t="shared" si="16"/>
        <v>0</v>
      </c>
      <c r="X158" s="168">
        <v>0</v>
      </c>
      <c r="Y158" s="168">
        <f t="shared" si="17"/>
        <v>0</v>
      </c>
      <c r="Z158" s="168">
        <v>0</v>
      </c>
      <c r="AA158" s="169">
        <f t="shared" si="18"/>
        <v>0</v>
      </c>
      <c r="AR158" s="17" t="s">
        <v>163</v>
      </c>
      <c r="AT158" s="17" t="s">
        <v>159</v>
      </c>
      <c r="AU158" s="17" t="s">
        <v>141</v>
      </c>
      <c r="AY158" s="17" t="s">
        <v>158</v>
      </c>
      <c r="BE158" s="108">
        <f t="shared" si="19"/>
        <v>0</v>
      </c>
      <c r="BF158" s="108">
        <f t="shared" si="20"/>
        <v>0</v>
      </c>
      <c r="BG158" s="108">
        <f t="shared" si="21"/>
        <v>0</v>
      </c>
      <c r="BH158" s="108">
        <f t="shared" si="22"/>
        <v>0</v>
      </c>
      <c r="BI158" s="108">
        <f t="shared" si="23"/>
        <v>0</v>
      </c>
      <c r="BJ158" s="17" t="s">
        <v>141</v>
      </c>
      <c r="BK158" s="108">
        <f t="shared" si="24"/>
        <v>0</v>
      </c>
      <c r="BL158" s="17" t="s">
        <v>163</v>
      </c>
      <c r="BM158" s="17" t="s">
        <v>266</v>
      </c>
    </row>
    <row r="159" spans="2:63" s="9" customFormat="1" ht="29.85" customHeight="1">
      <c r="B159" s="152"/>
      <c r="C159" s="153"/>
      <c r="D159" s="162" t="s">
        <v>128</v>
      </c>
      <c r="E159" s="162"/>
      <c r="F159" s="162"/>
      <c r="G159" s="162"/>
      <c r="H159" s="162"/>
      <c r="I159" s="162"/>
      <c r="J159" s="162"/>
      <c r="K159" s="162"/>
      <c r="L159" s="162"/>
      <c r="M159" s="162"/>
      <c r="N159" s="236">
        <f>BK159</f>
        <v>0</v>
      </c>
      <c r="O159" s="237"/>
      <c r="P159" s="237"/>
      <c r="Q159" s="237"/>
      <c r="R159" s="155"/>
      <c r="T159" s="156"/>
      <c r="U159" s="153"/>
      <c r="V159" s="153"/>
      <c r="W159" s="157">
        <f>SUM(W160:W163)</f>
        <v>0</v>
      </c>
      <c r="X159" s="153"/>
      <c r="Y159" s="157">
        <f>SUM(Y160:Y163)</f>
        <v>0</v>
      </c>
      <c r="Z159" s="153"/>
      <c r="AA159" s="158">
        <f>SUM(AA160:AA163)</f>
        <v>6.465</v>
      </c>
      <c r="AR159" s="159" t="s">
        <v>25</v>
      </c>
      <c r="AT159" s="160" t="s">
        <v>85</v>
      </c>
      <c r="AU159" s="160" t="s">
        <v>25</v>
      </c>
      <c r="AY159" s="159" t="s">
        <v>158</v>
      </c>
      <c r="BK159" s="161">
        <f>SUM(BK160:BK163)</f>
        <v>0</v>
      </c>
    </row>
    <row r="160" spans="2:65" s="1" customFormat="1" ht="44.25" customHeight="1">
      <c r="B160" s="34"/>
      <c r="C160" s="163" t="s">
        <v>267</v>
      </c>
      <c r="D160" s="163" t="s">
        <v>159</v>
      </c>
      <c r="E160" s="164" t="s">
        <v>268</v>
      </c>
      <c r="F160" s="228" t="s">
        <v>269</v>
      </c>
      <c r="G160" s="228"/>
      <c r="H160" s="228"/>
      <c r="I160" s="228"/>
      <c r="J160" s="165" t="s">
        <v>270</v>
      </c>
      <c r="K160" s="166">
        <v>4.31</v>
      </c>
      <c r="L160" s="229">
        <v>0</v>
      </c>
      <c r="M160" s="230"/>
      <c r="N160" s="231">
        <f>ROUND(L160*K160,2)</f>
        <v>0</v>
      </c>
      <c r="O160" s="231"/>
      <c r="P160" s="231"/>
      <c r="Q160" s="231"/>
      <c r="R160" s="36"/>
      <c r="T160" s="167" t="s">
        <v>23</v>
      </c>
      <c r="U160" s="43" t="s">
        <v>53</v>
      </c>
      <c r="V160" s="35"/>
      <c r="W160" s="168">
        <f>V160*K160</f>
        <v>0</v>
      </c>
      <c r="X160" s="168">
        <v>0</v>
      </c>
      <c r="Y160" s="168">
        <f>X160*K160</f>
        <v>0</v>
      </c>
      <c r="Z160" s="168">
        <v>1.5</v>
      </c>
      <c r="AA160" s="169">
        <f>Z160*K160</f>
        <v>6.465</v>
      </c>
      <c r="AR160" s="17" t="s">
        <v>163</v>
      </c>
      <c r="AT160" s="17" t="s">
        <v>159</v>
      </c>
      <c r="AU160" s="17" t="s">
        <v>141</v>
      </c>
      <c r="AY160" s="17" t="s">
        <v>158</v>
      </c>
      <c r="BE160" s="108">
        <f>IF(U160="základní",N160,0)</f>
        <v>0</v>
      </c>
      <c r="BF160" s="108">
        <f>IF(U160="snížená",N160,0)</f>
        <v>0</v>
      </c>
      <c r="BG160" s="108">
        <f>IF(U160="zákl. přenesená",N160,0)</f>
        <v>0</v>
      </c>
      <c r="BH160" s="108">
        <f>IF(U160="sníž. přenesená",N160,0)</f>
        <v>0</v>
      </c>
      <c r="BI160" s="108">
        <f>IF(U160="nulová",N160,0)</f>
        <v>0</v>
      </c>
      <c r="BJ160" s="17" t="s">
        <v>141</v>
      </c>
      <c r="BK160" s="108">
        <f>ROUND(L160*K160,2)</f>
        <v>0</v>
      </c>
      <c r="BL160" s="17" t="s">
        <v>163</v>
      </c>
      <c r="BM160" s="17" t="s">
        <v>271</v>
      </c>
    </row>
    <row r="161" spans="2:65" s="1" customFormat="1" ht="31.5" customHeight="1">
      <c r="B161" s="34"/>
      <c r="C161" s="163" t="s">
        <v>272</v>
      </c>
      <c r="D161" s="163" t="s">
        <v>159</v>
      </c>
      <c r="E161" s="164" t="s">
        <v>273</v>
      </c>
      <c r="F161" s="228" t="s">
        <v>274</v>
      </c>
      <c r="G161" s="228"/>
      <c r="H161" s="228"/>
      <c r="I161" s="228"/>
      <c r="J161" s="165" t="s">
        <v>275</v>
      </c>
      <c r="K161" s="166">
        <v>4.31</v>
      </c>
      <c r="L161" s="229">
        <v>0</v>
      </c>
      <c r="M161" s="230"/>
      <c r="N161" s="231">
        <f>ROUND(L161*K161,2)</f>
        <v>0</v>
      </c>
      <c r="O161" s="231"/>
      <c r="P161" s="231"/>
      <c r="Q161" s="231"/>
      <c r="R161" s="36"/>
      <c r="T161" s="167" t="s">
        <v>23</v>
      </c>
      <c r="U161" s="43" t="s">
        <v>53</v>
      </c>
      <c r="V161" s="35"/>
      <c r="W161" s="168">
        <f>V161*K161</f>
        <v>0</v>
      </c>
      <c r="X161" s="168">
        <v>0</v>
      </c>
      <c r="Y161" s="168">
        <f>X161*K161</f>
        <v>0</v>
      </c>
      <c r="Z161" s="168">
        <v>0</v>
      </c>
      <c r="AA161" s="169">
        <f>Z161*K161</f>
        <v>0</v>
      </c>
      <c r="AR161" s="17" t="s">
        <v>163</v>
      </c>
      <c r="AT161" s="17" t="s">
        <v>159</v>
      </c>
      <c r="AU161" s="17" t="s">
        <v>141</v>
      </c>
      <c r="AY161" s="17" t="s">
        <v>158</v>
      </c>
      <c r="BE161" s="108">
        <f>IF(U161="základní",N161,0)</f>
        <v>0</v>
      </c>
      <c r="BF161" s="108">
        <f>IF(U161="snížená",N161,0)</f>
        <v>0</v>
      </c>
      <c r="BG161" s="108">
        <f>IF(U161="zákl. přenesená",N161,0)</f>
        <v>0</v>
      </c>
      <c r="BH161" s="108">
        <f>IF(U161="sníž. přenesená",N161,0)</f>
        <v>0</v>
      </c>
      <c r="BI161" s="108">
        <f>IF(U161="nulová",N161,0)</f>
        <v>0</v>
      </c>
      <c r="BJ161" s="17" t="s">
        <v>141</v>
      </c>
      <c r="BK161" s="108">
        <f>ROUND(L161*K161,2)</f>
        <v>0</v>
      </c>
      <c r="BL161" s="17" t="s">
        <v>163</v>
      </c>
      <c r="BM161" s="17" t="s">
        <v>276</v>
      </c>
    </row>
    <row r="162" spans="2:65" s="1" customFormat="1" ht="44.25" customHeight="1">
      <c r="B162" s="34"/>
      <c r="C162" s="163" t="s">
        <v>277</v>
      </c>
      <c r="D162" s="163" t="s">
        <v>159</v>
      </c>
      <c r="E162" s="164" t="s">
        <v>278</v>
      </c>
      <c r="F162" s="228" t="s">
        <v>279</v>
      </c>
      <c r="G162" s="228"/>
      <c r="H162" s="228"/>
      <c r="I162" s="228"/>
      <c r="J162" s="165" t="s">
        <v>275</v>
      </c>
      <c r="K162" s="166">
        <v>86.2</v>
      </c>
      <c r="L162" s="229">
        <v>0</v>
      </c>
      <c r="M162" s="230"/>
      <c r="N162" s="231">
        <f>ROUND(L162*K162,2)</f>
        <v>0</v>
      </c>
      <c r="O162" s="231"/>
      <c r="P162" s="231"/>
      <c r="Q162" s="231"/>
      <c r="R162" s="36"/>
      <c r="T162" s="167" t="s">
        <v>23</v>
      </c>
      <c r="U162" s="43" t="s">
        <v>53</v>
      </c>
      <c r="V162" s="35"/>
      <c r="W162" s="168">
        <f>V162*K162</f>
        <v>0</v>
      </c>
      <c r="X162" s="168">
        <v>0</v>
      </c>
      <c r="Y162" s="168">
        <f>X162*K162</f>
        <v>0</v>
      </c>
      <c r="Z162" s="168">
        <v>0</v>
      </c>
      <c r="AA162" s="169">
        <f>Z162*K162</f>
        <v>0</v>
      </c>
      <c r="AR162" s="17" t="s">
        <v>163</v>
      </c>
      <c r="AT162" s="17" t="s">
        <v>159</v>
      </c>
      <c r="AU162" s="17" t="s">
        <v>141</v>
      </c>
      <c r="AY162" s="17" t="s">
        <v>158</v>
      </c>
      <c r="BE162" s="108">
        <f>IF(U162="základní",N162,0)</f>
        <v>0</v>
      </c>
      <c r="BF162" s="108">
        <f>IF(U162="snížená",N162,0)</f>
        <v>0</v>
      </c>
      <c r="BG162" s="108">
        <f>IF(U162="zákl. přenesená",N162,0)</f>
        <v>0</v>
      </c>
      <c r="BH162" s="108">
        <f>IF(U162="sníž. přenesená",N162,0)</f>
        <v>0</v>
      </c>
      <c r="BI162" s="108">
        <f>IF(U162="nulová",N162,0)</f>
        <v>0</v>
      </c>
      <c r="BJ162" s="17" t="s">
        <v>141</v>
      </c>
      <c r="BK162" s="108">
        <f>ROUND(L162*K162,2)</f>
        <v>0</v>
      </c>
      <c r="BL162" s="17" t="s">
        <v>163</v>
      </c>
      <c r="BM162" s="17" t="s">
        <v>280</v>
      </c>
    </row>
    <row r="163" spans="2:65" s="1" customFormat="1" ht="31.5" customHeight="1">
      <c r="B163" s="34"/>
      <c r="C163" s="163" t="s">
        <v>281</v>
      </c>
      <c r="D163" s="163" t="s">
        <v>159</v>
      </c>
      <c r="E163" s="164" t="s">
        <v>282</v>
      </c>
      <c r="F163" s="228" t="s">
        <v>283</v>
      </c>
      <c r="G163" s="228"/>
      <c r="H163" s="228"/>
      <c r="I163" s="228"/>
      <c r="J163" s="165" t="s">
        <v>275</v>
      </c>
      <c r="K163" s="166">
        <v>4.31</v>
      </c>
      <c r="L163" s="229">
        <v>0</v>
      </c>
      <c r="M163" s="230"/>
      <c r="N163" s="231">
        <f>ROUND(L163*K163,2)</f>
        <v>0</v>
      </c>
      <c r="O163" s="231"/>
      <c r="P163" s="231"/>
      <c r="Q163" s="231"/>
      <c r="R163" s="36"/>
      <c r="T163" s="167" t="s">
        <v>23</v>
      </c>
      <c r="U163" s="43" t="s">
        <v>53</v>
      </c>
      <c r="V163" s="35"/>
      <c r="W163" s="168">
        <f>V163*K163</f>
        <v>0</v>
      </c>
      <c r="X163" s="168">
        <v>0</v>
      </c>
      <c r="Y163" s="168">
        <f>X163*K163</f>
        <v>0</v>
      </c>
      <c r="Z163" s="168">
        <v>0</v>
      </c>
      <c r="AA163" s="169">
        <f>Z163*K163</f>
        <v>0</v>
      </c>
      <c r="AR163" s="17" t="s">
        <v>163</v>
      </c>
      <c r="AT163" s="17" t="s">
        <v>159</v>
      </c>
      <c r="AU163" s="17" t="s">
        <v>141</v>
      </c>
      <c r="AY163" s="17" t="s">
        <v>158</v>
      </c>
      <c r="BE163" s="108">
        <f>IF(U163="základní",N163,0)</f>
        <v>0</v>
      </c>
      <c r="BF163" s="108">
        <f>IF(U163="snížená",N163,0)</f>
        <v>0</v>
      </c>
      <c r="BG163" s="108">
        <f>IF(U163="zákl. přenesená",N163,0)</f>
        <v>0</v>
      </c>
      <c r="BH163" s="108">
        <f>IF(U163="sníž. přenesená",N163,0)</f>
        <v>0</v>
      </c>
      <c r="BI163" s="108">
        <f>IF(U163="nulová",N163,0)</f>
        <v>0</v>
      </c>
      <c r="BJ163" s="17" t="s">
        <v>141</v>
      </c>
      <c r="BK163" s="108">
        <f>ROUND(L163*K163,2)</f>
        <v>0</v>
      </c>
      <c r="BL163" s="17" t="s">
        <v>163</v>
      </c>
      <c r="BM163" s="17" t="s">
        <v>284</v>
      </c>
    </row>
    <row r="164" spans="2:63" s="9" customFormat="1" ht="29.85" customHeight="1">
      <c r="B164" s="152"/>
      <c r="C164" s="153"/>
      <c r="D164" s="162" t="s">
        <v>129</v>
      </c>
      <c r="E164" s="162"/>
      <c r="F164" s="162"/>
      <c r="G164" s="162"/>
      <c r="H164" s="162"/>
      <c r="I164" s="162"/>
      <c r="J164" s="162"/>
      <c r="K164" s="162"/>
      <c r="L164" s="162"/>
      <c r="M164" s="162"/>
      <c r="N164" s="236">
        <f>BK164</f>
        <v>0</v>
      </c>
      <c r="O164" s="237"/>
      <c r="P164" s="237"/>
      <c r="Q164" s="237"/>
      <c r="R164" s="155"/>
      <c r="T164" s="156"/>
      <c r="U164" s="153"/>
      <c r="V164" s="153"/>
      <c r="W164" s="157">
        <f>W165</f>
        <v>0</v>
      </c>
      <c r="X164" s="153"/>
      <c r="Y164" s="157">
        <f>Y165</f>
        <v>0</v>
      </c>
      <c r="Z164" s="153"/>
      <c r="AA164" s="158">
        <f>AA165</f>
        <v>0</v>
      </c>
      <c r="AR164" s="159" t="s">
        <v>25</v>
      </c>
      <c r="AT164" s="160" t="s">
        <v>85</v>
      </c>
      <c r="AU164" s="160" t="s">
        <v>25</v>
      </c>
      <c r="AY164" s="159" t="s">
        <v>158</v>
      </c>
      <c r="BK164" s="161">
        <f>BK165</f>
        <v>0</v>
      </c>
    </row>
    <row r="165" spans="2:65" s="1" customFormat="1" ht="31.5" customHeight="1">
      <c r="B165" s="34"/>
      <c r="C165" s="163" t="s">
        <v>285</v>
      </c>
      <c r="D165" s="163" t="s">
        <v>159</v>
      </c>
      <c r="E165" s="164" t="s">
        <v>286</v>
      </c>
      <c r="F165" s="228" t="s">
        <v>287</v>
      </c>
      <c r="G165" s="228"/>
      <c r="H165" s="228"/>
      <c r="I165" s="228"/>
      <c r="J165" s="165" t="s">
        <v>275</v>
      </c>
      <c r="K165" s="166">
        <v>9.396</v>
      </c>
      <c r="L165" s="229">
        <v>0</v>
      </c>
      <c r="M165" s="230"/>
      <c r="N165" s="231">
        <f>ROUND(L165*K165,2)</f>
        <v>0</v>
      </c>
      <c r="O165" s="231"/>
      <c r="P165" s="231"/>
      <c r="Q165" s="231"/>
      <c r="R165" s="36"/>
      <c r="T165" s="167" t="s">
        <v>23</v>
      </c>
      <c r="U165" s="43" t="s">
        <v>53</v>
      </c>
      <c r="V165" s="35"/>
      <c r="W165" s="168">
        <f>V165*K165</f>
        <v>0</v>
      </c>
      <c r="X165" s="168">
        <v>0</v>
      </c>
      <c r="Y165" s="168">
        <f>X165*K165</f>
        <v>0</v>
      </c>
      <c r="Z165" s="168">
        <v>0</v>
      </c>
      <c r="AA165" s="169">
        <f>Z165*K165</f>
        <v>0</v>
      </c>
      <c r="AR165" s="17" t="s">
        <v>163</v>
      </c>
      <c r="AT165" s="17" t="s">
        <v>159</v>
      </c>
      <c r="AU165" s="17" t="s">
        <v>141</v>
      </c>
      <c r="AY165" s="17" t="s">
        <v>158</v>
      </c>
      <c r="BE165" s="108">
        <f>IF(U165="základní",N165,0)</f>
        <v>0</v>
      </c>
      <c r="BF165" s="108">
        <f>IF(U165="snížená",N165,0)</f>
        <v>0</v>
      </c>
      <c r="BG165" s="108">
        <f>IF(U165="zákl. přenesená",N165,0)</f>
        <v>0</v>
      </c>
      <c r="BH165" s="108">
        <f>IF(U165="sníž. přenesená",N165,0)</f>
        <v>0</v>
      </c>
      <c r="BI165" s="108">
        <f>IF(U165="nulová",N165,0)</f>
        <v>0</v>
      </c>
      <c r="BJ165" s="17" t="s">
        <v>141</v>
      </c>
      <c r="BK165" s="108">
        <f>ROUND(L165*K165,2)</f>
        <v>0</v>
      </c>
      <c r="BL165" s="17" t="s">
        <v>163</v>
      </c>
      <c r="BM165" s="17" t="s">
        <v>288</v>
      </c>
    </row>
    <row r="166" spans="2:63" s="9" customFormat="1" ht="37.35" customHeight="1">
      <c r="B166" s="152"/>
      <c r="C166" s="153"/>
      <c r="D166" s="154" t="s">
        <v>130</v>
      </c>
      <c r="E166" s="154"/>
      <c r="F166" s="154"/>
      <c r="G166" s="154"/>
      <c r="H166" s="154"/>
      <c r="I166" s="154"/>
      <c r="J166" s="154"/>
      <c r="K166" s="154"/>
      <c r="L166" s="154"/>
      <c r="M166" s="154"/>
      <c r="N166" s="238">
        <f>BK166</f>
        <v>0</v>
      </c>
      <c r="O166" s="239"/>
      <c r="P166" s="239"/>
      <c r="Q166" s="239"/>
      <c r="R166" s="155"/>
      <c r="T166" s="156"/>
      <c r="U166" s="153"/>
      <c r="V166" s="153"/>
      <c r="W166" s="157">
        <f>W167+W172</f>
        <v>0</v>
      </c>
      <c r="X166" s="153"/>
      <c r="Y166" s="157">
        <f>Y167+Y172</f>
        <v>0.6340399999999999</v>
      </c>
      <c r="Z166" s="153"/>
      <c r="AA166" s="158">
        <f>AA167+AA172</f>
        <v>0.090681</v>
      </c>
      <c r="AR166" s="159" t="s">
        <v>141</v>
      </c>
      <c r="AT166" s="160" t="s">
        <v>85</v>
      </c>
      <c r="AU166" s="160" t="s">
        <v>86</v>
      </c>
      <c r="AY166" s="159" t="s">
        <v>158</v>
      </c>
      <c r="BK166" s="161">
        <f>BK167+BK172</f>
        <v>0</v>
      </c>
    </row>
    <row r="167" spans="2:63" s="9" customFormat="1" ht="19.9" customHeight="1">
      <c r="B167" s="152"/>
      <c r="C167" s="153"/>
      <c r="D167" s="162" t="s">
        <v>131</v>
      </c>
      <c r="E167" s="162"/>
      <c r="F167" s="162"/>
      <c r="G167" s="162"/>
      <c r="H167" s="162"/>
      <c r="I167" s="162"/>
      <c r="J167" s="162"/>
      <c r="K167" s="162"/>
      <c r="L167" s="162"/>
      <c r="M167" s="162"/>
      <c r="N167" s="234">
        <f>BK167</f>
        <v>0</v>
      </c>
      <c r="O167" s="235"/>
      <c r="P167" s="235"/>
      <c r="Q167" s="235"/>
      <c r="R167" s="155"/>
      <c r="T167" s="156"/>
      <c r="U167" s="153"/>
      <c r="V167" s="153"/>
      <c r="W167" s="157">
        <f>SUM(W168:W171)</f>
        <v>0</v>
      </c>
      <c r="X167" s="153"/>
      <c r="Y167" s="157">
        <f>SUM(Y168:Y171)</f>
        <v>0.29231399999999996</v>
      </c>
      <c r="Z167" s="153"/>
      <c r="AA167" s="158">
        <f>SUM(AA168:AA171)</f>
        <v>0.090681</v>
      </c>
      <c r="AR167" s="159" t="s">
        <v>141</v>
      </c>
      <c r="AT167" s="160" t="s">
        <v>85</v>
      </c>
      <c r="AU167" s="160" t="s">
        <v>25</v>
      </c>
      <c r="AY167" s="159" t="s">
        <v>158</v>
      </c>
      <c r="BK167" s="161">
        <f>SUM(BK168:BK171)</f>
        <v>0</v>
      </c>
    </row>
    <row r="168" spans="2:65" s="1" customFormat="1" ht="22.5" customHeight="1">
      <c r="B168" s="34"/>
      <c r="C168" s="163" t="s">
        <v>289</v>
      </c>
      <c r="D168" s="163" t="s">
        <v>159</v>
      </c>
      <c r="E168" s="164" t="s">
        <v>290</v>
      </c>
      <c r="F168" s="228" t="s">
        <v>291</v>
      </c>
      <c r="G168" s="228"/>
      <c r="H168" s="228"/>
      <c r="I168" s="228"/>
      <c r="J168" s="165" t="s">
        <v>189</v>
      </c>
      <c r="K168" s="166">
        <v>54.3</v>
      </c>
      <c r="L168" s="229">
        <v>0</v>
      </c>
      <c r="M168" s="230"/>
      <c r="N168" s="231">
        <f>ROUND(L168*K168,2)</f>
        <v>0</v>
      </c>
      <c r="O168" s="231"/>
      <c r="P168" s="231"/>
      <c r="Q168" s="231"/>
      <c r="R168" s="36"/>
      <c r="T168" s="167" t="s">
        <v>23</v>
      </c>
      <c r="U168" s="43" t="s">
        <v>53</v>
      </c>
      <c r="V168" s="35"/>
      <c r="W168" s="168">
        <f>V168*K168</f>
        <v>0</v>
      </c>
      <c r="X168" s="168">
        <v>0</v>
      </c>
      <c r="Y168" s="168">
        <f>X168*K168</f>
        <v>0</v>
      </c>
      <c r="Z168" s="168">
        <v>0.00167</v>
      </c>
      <c r="AA168" s="169">
        <f>Z168*K168</f>
        <v>0.090681</v>
      </c>
      <c r="AR168" s="17" t="s">
        <v>220</v>
      </c>
      <c r="AT168" s="17" t="s">
        <v>159</v>
      </c>
      <c r="AU168" s="17" t="s">
        <v>141</v>
      </c>
      <c r="AY168" s="17" t="s">
        <v>158</v>
      </c>
      <c r="BE168" s="108">
        <f>IF(U168="základní",N168,0)</f>
        <v>0</v>
      </c>
      <c r="BF168" s="108">
        <f>IF(U168="snížená",N168,0)</f>
        <v>0</v>
      </c>
      <c r="BG168" s="108">
        <f>IF(U168="zákl. přenesená",N168,0)</f>
        <v>0</v>
      </c>
      <c r="BH168" s="108">
        <f>IF(U168="sníž. přenesená",N168,0)</f>
        <v>0</v>
      </c>
      <c r="BI168" s="108">
        <f>IF(U168="nulová",N168,0)</f>
        <v>0</v>
      </c>
      <c r="BJ168" s="17" t="s">
        <v>141</v>
      </c>
      <c r="BK168" s="108">
        <f>ROUND(L168*K168,2)</f>
        <v>0</v>
      </c>
      <c r="BL168" s="17" t="s">
        <v>220</v>
      </c>
      <c r="BM168" s="17" t="s">
        <v>292</v>
      </c>
    </row>
    <row r="169" spans="2:65" s="1" customFormat="1" ht="31.5" customHeight="1">
      <c r="B169" s="34"/>
      <c r="C169" s="163" t="s">
        <v>293</v>
      </c>
      <c r="D169" s="163" t="s">
        <v>159</v>
      </c>
      <c r="E169" s="164" t="s">
        <v>294</v>
      </c>
      <c r="F169" s="228" t="s">
        <v>295</v>
      </c>
      <c r="G169" s="228"/>
      <c r="H169" s="228"/>
      <c r="I169" s="228"/>
      <c r="J169" s="165" t="s">
        <v>189</v>
      </c>
      <c r="K169" s="166">
        <v>54.3</v>
      </c>
      <c r="L169" s="229">
        <v>0</v>
      </c>
      <c r="M169" s="230"/>
      <c r="N169" s="231">
        <f>ROUND(L169*K169,2)</f>
        <v>0</v>
      </c>
      <c r="O169" s="231"/>
      <c r="P169" s="231"/>
      <c r="Q169" s="231"/>
      <c r="R169" s="36"/>
      <c r="T169" s="167" t="s">
        <v>23</v>
      </c>
      <c r="U169" s="43" t="s">
        <v>53</v>
      </c>
      <c r="V169" s="35"/>
      <c r="W169" s="168">
        <f>V169*K169</f>
        <v>0</v>
      </c>
      <c r="X169" s="168">
        <v>0.00358</v>
      </c>
      <c r="Y169" s="168">
        <f>X169*K169</f>
        <v>0.19439399999999998</v>
      </c>
      <c r="Z169" s="168">
        <v>0</v>
      </c>
      <c r="AA169" s="169">
        <f>Z169*K169</f>
        <v>0</v>
      </c>
      <c r="AR169" s="17" t="s">
        <v>220</v>
      </c>
      <c r="AT169" s="17" t="s">
        <v>159</v>
      </c>
      <c r="AU169" s="17" t="s">
        <v>141</v>
      </c>
      <c r="AY169" s="17" t="s">
        <v>158</v>
      </c>
      <c r="BE169" s="108">
        <f>IF(U169="základní",N169,0)</f>
        <v>0</v>
      </c>
      <c r="BF169" s="108">
        <f>IF(U169="snížená",N169,0)</f>
        <v>0</v>
      </c>
      <c r="BG169" s="108">
        <f>IF(U169="zákl. přenesená",N169,0)</f>
        <v>0</v>
      </c>
      <c r="BH169" s="108">
        <f>IF(U169="sníž. přenesená",N169,0)</f>
        <v>0</v>
      </c>
      <c r="BI169" s="108">
        <f>IF(U169="nulová",N169,0)</f>
        <v>0</v>
      </c>
      <c r="BJ169" s="17" t="s">
        <v>141</v>
      </c>
      <c r="BK169" s="108">
        <f>ROUND(L169*K169,2)</f>
        <v>0</v>
      </c>
      <c r="BL169" s="17" t="s">
        <v>220</v>
      </c>
      <c r="BM169" s="17" t="s">
        <v>296</v>
      </c>
    </row>
    <row r="170" spans="2:65" s="1" customFormat="1" ht="44.25" customHeight="1">
      <c r="B170" s="34"/>
      <c r="C170" s="163" t="s">
        <v>297</v>
      </c>
      <c r="D170" s="163" t="s">
        <v>159</v>
      </c>
      <c r="E170" s="164" t="s">
        <v>298</v>
      </c>
      <c r="F170" s="228" t="s">
        <v>299</v>
      </c>
      <c r="G170" s="228"/>
      <c r="H170" s="228"/>
      <c r="I170" s="228"/>
      <c r="J170" s="165" t="s">
        <v>162</v>
      </c>
      <c r="K170" s="166">
        <v>10.2</v>
      </c>
      <c r="L170" s="229">
        <v>0</v>
      </c>
      <c r="M170" s="230"/>
      <c r="N170" s="231">
        <f>ROUND(L170*K170,2)</f>
        <v>0</v>
      </c>
      <c r="O170" s="231"/>
      <c r="P170" s="231"/>
      <c r="Q170" s="231"/>
      <c r="R170" s="36"/>
      <c r="T170" s="167" t="s">
        <v>23</v>
      </c>
      <c r="U170" s="43" t="s">
        <v>53</v>
      </c>
      <c r="V170" s="35"/>
      <c r="W170" s="168">
        <f>V170*K170</f>
        <v>0</v>
      </c>
      <c r="X170" s="168">
        <v>0.0096</v>
      </c>
      <c r="Y170" s="168">
        <f>X170*K170</f>
        <v>0.09791999999999998</v>
      </c>
      <c r="Z170" s="168">
        <v>0</v>
      </c>
      <c r="AA170" s="169">
        <f>Z170*K170</f>
        <v>0</v>
      </c>
      <c r="AR170" s="17" t="s">
        <v>220</v>
      </c>
      <c r="AT170" s="17" t="s">
        <v>159</v>
      </c>
      <c r="AU170" s="17" t="s">
        <v>141</v>
      </c>
      <c r="AY170" s="17" t="s">
        <v>158</v>
      </c>
      <c r="BE170" s="108">
        <f>IF(U170="základní",N170,0)</f>
        <v>0</v>
      </c>
      <c r="BF170" s="108">
        <f>IF(U170="snížená",N170,0)</f>
        <v>0</v>
      </c>
      <c r="BG170" s="108">
        <f>IF(U170="zákl. přenesená",N170,0)</f>
        <v>0</v>
      </c>
      <c r="BH170" s="108">
        <f>IF(U170="sníž. přenesená",N170,0)</f>
        <v>0</v>
      </c>
      <c r="BI170" s="108">
        <f>IF(U170="nulová",N170,0)</f>
        <v>0</v>
      </c>
      <c r="BJ170" s="17" t="s">
        <v>141</v>
      </c>
      <c r="BK170" s="108">
        <f>ROUND(L170*K170,2)</f>
        <v>0</v>
      </c>
      <c r="BL170" s="17" t="s">
        <v>220</v>
      </c>
      <c r="BM170" s="17" t="s">
        <v>300</v>
      </c>
    </row>
    <row r="171" spans="2:65" s="1" customFormat="1" ht="31.5" customHeight="1">
      <c r="B171" s="34"/>
      <c r="C171" s="163" t="s">
        <v>301</v>
      </c>
      <c r="D171" s="163" t="s">
        <v>159</v>
      </c>
      <c r="E171" s="164" t="s">
        <v>302</v>
      </c>
      <c r="F171" s="228" t="s">
        <v>303</v>
      </c>
      <c r="G171" s="228"/>
      <c r="H171" s="228"/>
      <c r="I171" s="228"/>
      <c r="J171" s="165" t="s">
        <v>275</v>
      </c>
      <c r="K171" s="166">
        <v>0.292</v>
      </c>
      <c r="L171" s="229">
        <v>0</v>
      </c>
      <c r="M171" s="230"/>
      <c r="N171" s="231">
        <f>ROUND(L171*K171,2)</f>
        <v>0</v>
      </c>
      <c r="O171" s="231"/>
      <c r="P171" s="231"/>
      <c r="Q171" s="231"/>
      <c r="R171" s="36"/>
      <c r="T171" s="167" t="s">
        <v>23</v>
      </c>
      <c r="U171" s="43" t="s">
        <v>53</v>
      </c>
      <c r="V171" s="35"/>
      <c r="W171" s="168">
        <f>V171*K171</f>
        <v>0</v>
      </c>
      <c r="X171" s="168">
        <v>0</v>
      </c>
      <c r="Y171" s="168">
        <f>X171*K171</f>
        <v>0</v>
      </c>
      <c r="Z171" s="168">
        <v>0</v>
      </c>
      <c r="AA171" s="169">
        <f>Z171*K171</f>
        <v>0</v>
      </c>
      <c r="AR171" s="17" t="s">
        <v>220</v>
      </c>
      <c r="AT171" s="17" t="s">
        <v>159</v>
      </c>
      <c r="AU171" s="17" t="s">
        <v>141</v>
      </c>
      <c r="AY171" s="17" t="s">
        <v>158</v>
      </c>
      <c r="BE171" s="108">
        <f>IF(U171="základní",N171,0)</f>
        <v>0</v>
      </c>
      <c r="BF171" s="108">
        <f>IF(U171="snížená",N171,0)</f>
        <v>0</v>
      </c>
      <c r="BG171" s="108">
        <f>IF(U171="zákl. přenesená",N171,0)</f>
        <v>0</v>
      </c>
      <c r="BH171" s="108">
        <f>IF(U171="sníž. přenesená",N171,0)</f>
        <v>0</v>
      </c>
      <c r="BI171" s="108">
        <f>IF(U171="nulová",N171,0)</f>
        <v>0</v>
      </c>
      <c r="BJ171" s="17" t="s">
        <v>141</v>
      </c>
      <c r="BK171" s="108">
        <f>ROUND(L171*K171,2)</f>
        <v>0</v>
      </c>
      <c r="BL171" s="17" t="s">
        <v>220</v>
      </c>
      <c r="BM171" s="17" t="s">
        <v>304</v>
      </c>
    </row>
    <row r="172" spans="2:63" s="9" customFormat="1" ht="29.85" customHeight="1">
      <c r="B172" s="152"/>
      <c r="C172" s="153"/>
      <c r="D172" s="162" t="s">
        <v>132</v>
      </c>
      <c r="E172" s="162"/>
      <c r="F172" s="162"/>
      <c r="G172" s="162"/>
      <c r="H172" s="162"/>
      <c r="I172" s="162"/>
      <c r="J172" s="162"/>
      <c r="K172" s="162"/>
      <c r="L172" s="162"/>
      <c r="M172" s="162"/>
      <c r="N172" s="236">
        <f>BK172</f>
        <v>0</v>
      </c>
      <c r="O172" s="237"/>
      <c r="P172" s="237"/>
      <c r="Q172" s="237"/>
      <c r="R172" s="155"/>
      <c r="T172" s="156"/>
      <c r="U172" s="153"/>
      <c r="V172" s="153"/>
      <c r="W172" s="157">
        <f>W173</f>
        <v>0</v>
      </c>
      <c r="X172" s="153"/>
      <c r="Y172" s="157">
        <f>Y173</f>
        <v>0.341726</v>
      </c>
      <c r="Z172" s="153"/>
      <c r="AA172" s="158">
        <f>AA173</f>
        <v>0</v>
      </c>
      <c r="AR172" s="159" t="s">
        <v>141</v>
      </c>
      <c r="AT172" s="160" t="s">
        <v>85</v>
      </c>
      <c r="AU172" s="160" t="s">
        <v>25</v>
      </c>
      <c r="AY172" s="159" t="s">
        <v>158</v>
      </c>
      <c r="BK172" s="161">
        <f>BK173</f>
        <v>0</v>
      </c>
    </row>
    <row r="173" spans="2:65" s="1" customFormat="1" ht="22.5" customHeight="1">
      <c r="B173" s="34"/>
      <c r="C173" s="163" t="s">
        <v>305</v>
      </c>
      <c r="D173" s="163" t="s">
        <v>159</v>
      </c>
      <c r="E173" s="164" t="s">
        <v>306</v>
      </c>
      <c r="F173" s="228" t="s">
        <v>307</v>
      </c>
      <c r="G173" s="228"/>
      <c r="H173" s="228"/>
      <c r="I173" s="228"/>
      <c r="J173" s="165" t="s">
        <v>162</v>
      </c>
      <c r="K173" s="166">
        <v>348.7</v>
      </c>
      <c r="L173" s="229">
        <v>0</v>
      </c>
      <c r="M173" s="230"/>
      <c r="N173" s="231">
        <f>ROUND(L173*K173,2)</f>
        <v>0</v>
      </c>
      <c r="O173" s="231"/>
      <c r="P173" s="231"/>
      <c r="Q173" s="231"/>
      <c r="R173" s="36"/>
      <c r="T173" s="167" t="s">
        <v>23</v>
      </c>
      <c r="U173" s="43" t="s">
        <v>53</v>
      </c>
      <c r="V173" s="35"/>
      <c r="W173" s="168">
        <f>V173*K173</f>
        <v>0</v>
      </c>
      <c r="X173" s="168">
        <v>0.00098</v>
      </c>
      <c r="Y173" s="168">
        <f>X173*K173</f>
        <v>0.341726</v>
      </c>
      <c r="Z173" s="168">
        <v>0</v>
      </c>
      <c r="AA173" s="169">
        <f>Z173*K173</f>
        <v>0</v>
      </c>
      <c r="AR173" s="17" t="s">
        <v>220</v>
      </c>
      <c r="AT173" s="17" t="s">
        <v>159</v>
      </c>
      <c r="AU173" s="17" t="s">
        <v>141</v>
      </c>
      <c r="AY173" s="17" t="s">
        <v>158</v>
      </c>
      <c r="BE173" s="108">
        <f>IF(U173="základní",N173,0)</f>
        <v>0</v>
      </c>
      <c r="BF173" s="108">
        <f>IF(U173="snížená",N173,0)</f>
        <v>0</v>
      </c>
      <c r="BG173" s="108">
        <f>IF(U173="zákl. přenesená",N173,0)</f>
        <v>0</v>
      </c>
      <c r="BH173" s="108">
        <f>IF(U173="sníž. přenesená",N173,0)</f>
        <v>0</v>
      </c>
      <c r="BI173" s="108">
        <f>IF(U173="nulová",N173,0)</f>
        <v>0</v>
      </c>
      <c r="BJ173" s="17" t="s">
        <v>141</v>
      </c>
      <c r="BK173" s="108">
        <f>ROUND(L173*K173,2)</f>
        <v>0</v>
      </c>
      <c r="BL173" s="17" t="s">
        <v>220</v>
      </c>
      <c r="BM173" s="17" t="s">
        <v>308</v>
      </c>
    </row>
    <row r="174" spans="2:63" s="9" customFormat="1" ht="37.35" customHeight="1">
      <c r="B174" s="152"/>
      <c r="C174" s="153"/>
      <c r="D174" s="154" t="s">
        <v>133</v>
      </c>
      <c r="E174" s="154"/>
      <c r="F174" s="154"/>
      <c r="G174" s="154"/>
      <c r="H174" s="154"/>
      <c r="I174" s="154"/>
      <c r="J174" s="154"/>
      <c r="K174" s="154"/>
      <c r="L174" s="154"/>
      <c r="M174" s="154"/>
      <c r="N174" s="238">
        <f>BK174</f>
        <v>0</v>
      </c>
      <c r="O174" s="239"/>
      <c r="P174" s="239"/>
      <c r="Q174" s="239"/>
      <c r="R174" s="155"/>
      <c r="T174" s="156"/>
      <c r="U174" s="153"/>
      <c r="V174" s="153"/>
      <c r="W174" s="157">
        <f>W175+W180+W182</f>
        <v>0</v>
      </c>
      <c r="X174" s="153"/>
      <c r="Y174" s="157">
        <f>Y175+Y180+Y182</f>
        <v>0</v>
      </c>
      <c r="Z174" s="153"/>
      <c r="AA174" s="158">
        <f>AA175+AA180+AA182</f>
        <v>0</v>
      </c>
      <c r="AR174" s="159" t="s">
        <v>175</v>
      </c>
      <c r="AT174" s="160" t="s">
        <v>85</v>
      </c>
      <c r="AU174" s="160" t="s">
        <v>86</v>
      </c>
      <c r="AY174" s="159" t="s">
        <v>158</v>
      </c>
      <c r="BK174" s="161">
        <f>BK175+BK180+BK182</f>
        <v>0</v>
      </c>
    </row>
    <row r="175" spans="2:63" s="9" customFormat="1" ht="19.9" customHeight="1">
      <c r="B175" s="152"/>
      <c r="C175" s="153"/>
      <c r="D175" s="162" t="s">
        <v>134</v>
      </c>
      <c r="E175" s="162"/>
      <c r="F175" s="162"/>
      <c r="G175" s="162"/>
      <c r="H175" s="162"/>
      <c r="I175" s="162"/>
      <c r="J175" s="162"/>
      <c r="K175" s="162"/>
      <c r="L175" s="162"/>
      <c r="M175" s="162"/>
      <c r="N175" s="234">
        <f>BK175</f>
        <v>0</v>
      </c>
      <c r="O175" s="235"/>
      <c r="P175" s="235"/>
      <c r="Q175" s="235"/>
      <c r="R175" s="155"/>
      <c r="T175" s="156"/>
      <c r="U175" s="153"/>
      <c r="V175" s="153"/>
      <c r="W175" s="157">
        <f>SUM(W176:W179)</f>
        <v>0</v>
      </c>
      <c r="X175" s="153"/>
      <c r="Y175" s="157">
        <f>SUM(Y176:Y179)</f>
        <v>0</v>
      </c>
      <c r="Z175" s="153"/>
      <c r="AA175" s="158">
        <f>SUM(AA176:AA179)</f>
        <v>0</v>
      </c>
      <c r="AR175" s="159" t="s">
        <v>175</v>
      </c>
      <c r="AT175" s="160" t="s">
        <v>85</v>
      </c>
      <c r="AU175" s="160" t="s">
        <v>25</v>
      </c>
      <c r="AY175" s="159" t="s">
        <v>158</v>
      </c>
      <c r="BK175" s="161">
        <f>SUM(BK176:BK179)</f>
        <v>0</v>
      </c>
    </row>
    <row r="176" spans="2:65" s="1" customFormat="1" ht="44.25" customHeight="1">
      <c r="B176" s="34"/>
      <c r="C176" s="163" t="s">
        <v>309</v>
      </c>
      <c r="D176" s="163" t="s">
        <v>159</v>
      </c>
      <c r="E176" s="164" t="s">
        <v>310</v>
      </c>
      <c r="F176" s="228" t="s">
        <v>311</v>
      </c>
      <c r="G176" s="228"/>
      <c r="H176" s="228"/>
      <c r="I176" s="228"/>
      <c r="J176" s="165" t="s">
        <v>312</v>
      </c>
      <c r="K176" s="166">
        <v>1</v>
      </c>
      <c r="L176" s="229">
        <v>0</v>
      </c>
      <c r="M176" s="230"/>
      <c r="N176" s="231">
        <f>ROUND(L176*K176,2)</f>
        <v>0</v>
      </c>
      <c r="O176" s="231"/>
      <c r="P176" s="231"/>
      <c r="Q176" s="231"/>
      <c r="R176" s="36"/>
      <c r="T176" s="167" t="s">
        <v>23</v>
      </c>
      <c r="U176" s="43" t="s">
        <v>53</v>
      </c>
      <c r="V176" s="35"/>
      <c r="W176" s="168">
        <f>V176*K176</f>
        <v>0</v>
      </c>
      <c r="X176" s="168">
        <v>0</v>
      </c>
      <c r="Y176" s="168">
        <f>X176*K176</f>
        <v>0</v>
      </c>
      <c r="Z176" s="168">
        <v>0</v>
      </c>
      <c r="AA176" s="169">
        <f>Z176*K176</f>
        <v>0</v>
      </c>
      <c r="AR176" s="17" t="s">
        <v>313</v>
      </c>
      <c r="AT176" s="17" t="s">
        <v>159</v>
      </c>
      <c r="AU176" s="17" t="s">
        <v>141</v>
      </c>
      <c r="AY176" s="17" t="s">
        <v>158</v>
      </c>
      <c r="BE176" s="108">
        <f>IF(U176="základní",N176,0)</f>
        <v>0</v>
      </c>
      <c r="BF176" s="108">
        <f>IF(U176="snížená",N176,0)</f>
        <v>0</v>
      </c>
      <c r="BG176" s="108">
        <f>IF(U176="zákl. přenesená",N176,0)</f>
        <v>0</v>
      </c>
      <c r="BH176" s="108">
        <f>IF(U176="sníž. přenesená",N176,0)</f>
        <v>0</v>
      </c>
      <c r="BI176" s="108">
        <f>IF(U176="nulová",N176,0)</f>
        <v>0</v>
      </c>
      <c r="BJ176" s="17" t="s">
        <v>141</v>
      </c>
      <c r="BK176" s="108">
        <f>ROUND(L176*K176,2)</f>
        <v>0</v>
      </c>
      <c r="BL176" s="17" t="s">
        <v>313</v>
      </c>
      <c r="BM176" s="17" t="s">
        <v>314</v>
      </c>
    </row>
    <row r="177" spans="2:65" s="1" customFormat="1" ht="22.5" customHeight="1">
      <c r="B177" s="34"/>
      <c r="C177" s="163" t="s">
        <v>315</v>
      </c>
      <c r="D177" s="163" t="s">
        <v>159</v>
      </c>
      <c r="E177" s="164" t="s">
        <v>316</v>
      </c>
      <c r="F177" s="228" t="s">
        <v>317</v>
      </c>
      <c r="G177" s="228"/>
      <c r="H177" s="228"/>
      <c r="I177" s="228"/>
      <c r="J177" s="165" t="s">
        <v>312</v>
      </c>
      <c r="K177" s="166">
        <v>1</v>
      </c>
      <c r="L177" s="229">
        <v>0</v>
      </c>
      <c r="M177" s="230"/>
      <c r="N177" s="231">
        <f>ROUND(L177*K177,2)</f>
        <v>0</v>
      </c>
      <c r="O177" s="231"/>
      <c r="P177" s="231"/>
      <c r="Q177" s="231"/>
      <c r="R177" s="36"/>
      <c r="T177" s="167" t="s">
        <v>23</v>
      </c>
      <c r="U177" s="43" t="s">
        <v>53</v>
      </c>
      <c r="V177" s="35"/>
      <c r="W177" s="168">
        <f>V177*K177</f>
        <v>0</v>
      </c>
      <c r="X177" s="168">
        <v>0</v>
      </c>
      <c r="Y177" s="168">
        <f>X177*K177</f>
        <v>0</v>
      </c>
      <c r="Z177" s="168">
        <v>0</v>
      </c>
      <c r="AA177" s="169">
        <f>Z177*K177</f>
        <v>0</v>
      </c>
      <c r="AR177" s="17" t="s">
        <v>313</v>
      </c>
      <c r="AT177" s="17" t="s">
        <v>159</v>
      </c>
      <c r="AU177" s="17" t="s">
        <v>141</v>
      </c>
      <c r="AY177" s="17" t="s">
        <v>158</v>
      </c>
      <c r="BE177" s="108">
        <f>IF(U177="základní",N177,0)</f>
        <v>0</v>
      </c>
      <c r="BF177" s="108">
        <f>IF(U177="snížená",N177,0)</f>
        <v>0</v>
      </c>
      <c r="BG177" s="108">
        <f>IF(U177="zákl. přenesená",N177,0)</f>
        <v>0</v>
      </c>
      <c r="BH177" s="108">
        <f>IF(U177="sníž. přenesená",N177,0)</f>
        <v>0</v>
      </c>
      <c r="BI177" s="108">
        <f>IF(U177="nulová",N177,0)</f>
        <v>0</v>
      </c>
      <c r="BJ177" s="17" t="s">
        <v>141</v>
      </c>
      <c r="BK177" s="108">
        <f>ROUND(L177*K177,2)</f>
        <v>0</v>
      </c>
      <c r="BL177" s="17" t="s">
        <v>313</v>
      </c>
      <c r="BM177" s="17" t="s">
        <v>318</v>
      </c>
    </row>
    <row r="178" spans="2:65" s="1" customFormat="1" ht="44.25" customHeight="1">
      <c r="B178" s="34"/>
      <c r="C178" s="163" t="s">
        <v>319</v>
      </c>
      <c r="D178" s="163" t="s">
        <v>159</v>
      </c>
      <c r="E178" s="164" t="s">
        <v>320</v>
      </c>
      <c r="F178" s="228" t="s">
        <v>321</v>
      </c>
      <c r="G178" s="228"/>
      <c r="H178" s="228"/>
      <c r="I178" s="228"/>
      <c r="J178" s="165" t="s">
        <v>312</v>
      </c>
      <c r="K178" s="166">
        <v>1</v>
      </c>
      <c r="L178" s="229">
        <v>0</v>
      </c>
      <c r="M178" s="230"/>
      <c r="N178" s="231">
        <f>ROUND(L178*K178,2)</f>
        <v>0</v>
      </c>
      <c r="O178" s="231"/>
      <c r="P178" s="231"/>
      <c r="Q178" s="231"/>
      <c r="R178" s="36"/>
      <c r="T178" s="167" t="s">
        <v>23</v>
      </c>
      <c r="U178" s="43" t="s">
        <v>53</v>
      </c>
      <c r="V178" s="35"/>
      <c r="W178" s="168">
        <f>V178*K178</f>
        <v>0</v>
      </c>
      <c r="X178" s="168">
        <v>0</v>
      </c>
      <c r="Y178" s="168">
        <f>X178*K178</f>
        <v>0</v>
      </c>
      <c r="Z178" s="168">
        <v>0</v>
      </c>
      <c r="AA178" s="169">
        <f>Z178*K178</f>
        <v>0</v>
      </c>
      <c r="AR178" s="17" t="s">
        <v>313</v>
      </c>
      <c r="AT178" s="17" t="s">
        <v>159</v>
      </c>
      <c r="AU178" s="17" t="s">
        <v>141</v>
      </c>
      <c r="AY178" s="17" t="s">
        <v>158</v>
      </c>
      <c r="BE178" s="108">
        <f>IF(U178="základní",N178,0)</f>
        <v>0</v>
      </c>
      <c r="BF178" s="108">
        <f>IF(U178="snížená",N178,0)</f>
        <v>0</v>
      </c>
      <c r="BG178" s="108">
        <f>IF(U178="zákl. přenesená",N178,0)</f>
        <v>0</v>
      </c>
      <c r="BH178" s="108">
        <f>IF(U178="sníž. přenesená",N178,0)</f>
        <v>0</v>
      </c>
      <c r="BI178" s="108">
        <f>IF(U178="nulová",N178,0)</f>
        <v>0</v>
      </c>
      <c r="BJ178" s="17" t="s">
        <v>141</v>
      </c>
      <c r="BK178" s="108">
        <f>ROUND(L178*K178,2)</f>
        <v>0</v>
      </c>
      <c r="BL178" s="17" t="s">
        <v>313</v>
      </c>
      <c r="BM178" s="17" t="s">
        <v>322</v>
      </c>
    </row>
    <row r="179" spans="2:65" s="1" customFormat="1" ht="31.5" customHeight="1">
      <c r="B179" s="34"/>
      <c r="C179" s="163" t="s">
        <v>323</v>
      </c>
      <c r="D179" s="163" t="s">
        <v>159</v>
      </c>
      <c r="E179" s="164" t="s">
        <v>324</v>
      </c>
      <c r="F179" s="228" t="s">
        <v>325</v>
      </c>
      <c r="G179" s="228"/>
      <c r="H179" s="228"/>
      <c r="I179" s="228"/>
      <c r="J179" s="165" t="s">
        <v>326</v>
      </c>
      <c r="K179" s="166">
        <v>1</v>
      </c>
      <c r="L179" s="229">
        <v>0</v>
      </c>
      <c r="M179" s="230"/>
      <c r="N179" s="231">
        <f>ROUND(L179*K179,2)</f>
        <v>0</v>
      </c>
      <c r="O179" s="231"/>
      <c r="P179" s="231"/>
      <c r="Q179" s="231"/>
      <c r="R179" s="36"/>
      <c r="T179" s="167" t="s">
        <v>23</v>
      </c>
      <c r="U179" s="43" t="s">
        <v>53</v>
      </c>
      <c r="V179" s="35"/>
      <c r="W179" s="168">
        <f>V179*K179</f>
        <v>0</v>
      </c>
      <c r="X179" s="168">
        <v>0</v>
      </c>
      <c r="Y179" s="168">
        <f>X179*K179</f>
        <v>0</v>
      </c>
      <c r="Z179" s="168">
        <v>0</v>
      </c>
      <c r="AA179" s="169">
        <f>Z179*K179</f>
        <v>0</v>
      </c>
      <c r="AR179" s="17" t="s">
        <v>313</v>
      </c>
      <c r="AT179" s="17" t="s">
        <v>159</v>
      </c>
      <c r="AU179" s="17" t="s">
        <v>141</v>
      </c>
      <c r="AY179" s="17" t="s">
        <v>158</v>
      </c>
      <c r="BE179" s="108">
        <f>IF(U179="základní",N179,0)</f>
        <v>0</v>
      </c>
      <c r="BF179" s="108">
        <f>IF(U179="snížená",N179,0)</f>
        <v>0</v>
      </c>
      <c r="BG179" s="108">
        <f>IF(U179="zákl. přenesená",N179,0)</f>
        <v>0</v>
      </c>
      <c r="BH179" s="108">
        <f>IF(U179="sníž. přenesená",N179,0)</f>
        <v>0</v>
      </c>
      <c r="BI179" s="108">
        <f>IF(U179="nulová",N179,0)</f>
        <v>0</v>
      </c>
      <c r="BJ179" s="17" t="s">
        <v>141</v>
      </c>
      <c r="BK179" s="108">
        <f>ROUND(L179*K179,2)</f>
        <v>0</v>
      </c>
      <c r="BL179" s="17" t="s">
        <v>313</v>
      </c>
      <c r="BM179" s="17" t="s">
        <v>327</v>
      </c>
    </row>
    <row r="180" spans="2:63" s="9" customFormat="1" ht="29.85" customHeight="1">
      <c r="B180" s="152"/>
      <c r="C180" s="153"/>
      <c r="D180" s="162" t="s">
        <v>135</v>
      </c>
      <c r="E180" s="162"/>
      <c r="F180" s="162"/>
      <c r="G180" s="162"/>
      <c r="H180" s="162"/>
      <c r="I180" s="162"/>
      <c r="J180" s="162"/>
      <c r="K180" s="162"/>
      <c r="L180" s="162"/>
      <c r="M180" s="162"/>
      <c r="N180" s="236">
        <f>BK180</f>
        <v>0</v>
      </c>
      <c r="O180" s="237"/>
      <c r="P180" s="237"/>
      <c r="Q180" s="237"/>
      <c r="R180" s="155"/>
      <c r="T180" s="156"/>
      <c r="U180" s="153"/>
      <c r="V180" s="153"/>
      <c r="W180" s="157">
        <f>W181</f>
        <v>0</v>
      </c>
      <c r="X180" s="153"/>
      <c r="Y180" s="157">
        <f>Y181</f>
        <v>0</v>
      </c>
      <c r="Z180" s="153"/>
      <c r="AA180" s="158">
        <f>AA181</f>
        <v>0</v>
      </c>
      <c r="AR180" s="159" t="s">
        <v>175</v>
      </c>
      <c r="AT180" s="160" t="s">
        <v>85</v>
      </c>
      <c r="AU180" s="160" t="s">
        <v>25</v>
      </c>
      <c r="AY180" s="159" t="s">
        <v>158</v>
      </c>
      <c r="BK180" s="161">
        <f>BK181</f>
        <v>0</v>
      </c>
    </row>
    <row r="181" spans="2:65" s="1" customFormat="1" ht="22.5" customHeight="1">
      <c r="B181" s="34"/>
      <c r="C181" s="163" t="s">
        <v>328</v>
      </c>
      <c r="D181" s="163" t="s">
        <v>159</v>
      </c>
      <c r="E181" s="164" t="s">
        <v>329</v>
      </c>
      <c r="F181" s="228" t="s">
        <v>139</v>
      </c>
      <c r="G181" s="228"/>
      <c r="H181" s="228"/>
      <c r="I181" s="228"/>
      <c r="J181" s="165" t="s">
        <v>326</v>
      </c>
      <c r="K181" s="166">
        <v>1</v>
      </c>
      <c r="L181" s="229">
        <v>0</v>
      </c>
      <c r="M181" s="230"/>
      <c r="N181" s="231">
        <f>ROUND(L181*K181,2)</f>
        <v>0</v>
      </c>
      <c r="O181" s="231"/>
      <c r="P181" s="231"/>
      <c r="Q181" s="231"/>
      <c r="R181" s="36"/>
      <c r="T181" s="167" t="s">
        <v>23</v>
      </c>
      <c r="U181" s="43" t="s">
        <v>53</v>
      </c>
      <c r="V181" s="35"/>
      <c r="W181" s="168">
        <f>V181*K181</f>
        <v>0</v>
      </c>
      <c r="X181" s="168">
        <v>0</v>
      </c>
      <c r="Y181" s="168">
        <f>X181*K181</f>
        <v>0</v>
      </c>
      <c r="Z181" s="168">
        <v>0</v>
      </c>
      <c r="AA181" s="169">
        <f>Z181*K181</f>
        <v>0</v>
      </c>
      <c r="AR181" s="17" t="s">
        <v>313</v>
      </c>
      <c r="AT181" s="17" t="s">
        <v>159</v>
      </c>
      <c r="AU181" s="17" t="s">
        <v>141</v>
      </c>
      <c r="AY181" s="17" t="s">
        <v>158</v>
      </c>
      <c r="BE181" s="108">
        <f>IF(U181="základní",N181,0)</f>
        <v>0</v>
      </c>
      <c r="BF181" s="108">
        <f>IF(U181="snížená",N181,0)</f>
        <v>0</v>
      </c>
      <c r="BG181" s="108">
        <f>IF(U181="zákl. přenesená",N181,0)</f>
        <v>0</v>
      </c>
      <c r="BH181" s="108">
        <f>IF(U181="sníž. přenesená",N181,0)</f>
        <v>0</v>
      </c>
      <c r="BI181" s="108">
        <f>IF(U181="nulová",N181,0)</f>
        <v>0</v>
      </c>
      <c r="BJ181" s="17" t="s">
        <v>141</v>
      </c>
      <c r="BK181" s="108">
        <f>ROUND(L181*K181,2)</f>
        <v>0</v>
      </c>
      <c r="BL181" s="17" t="s">
        <v>313</v>
      </c>
      <c r="BM181" s="17" t="s">
        <v>330</v>
      </c>
    </row>
    <row r="182" spans="2:63" s="9" customFormat="1" ht="29.85" customHeight="1">
      <c r="B182" s="152"/>
      <c r="C182" s="153"/>
      <c r="D182" s="162" t="s">
        <v>136</v>
      </c>
      <c r="E182" s="162"/>
      <c r="F182" s="162"/>
      <c r="G182" s="162"/>
      <c r="H182" s="162"/>
      <c r="I182" s="162"/>
      <c r="J182" s="162"/>
      <c r="K182" s="162"/>
      <c r="L182" s="162"/>
      <c r="M182" s="162"/>
      <c r="N182" s="236">
        <f>BK182</f>
        <v>0</v>
      </c>
      <c r="O182" s="237"/>
      <c r="P182" s="237"/>
      <c r="Q182" s="237"/>
      <c r="R182" s="155"/>
      <c r="T182" s="156"/>
      <c r="U182" s="153"/>
      <c r="V182" s="153"/>
      <c r="W182" s="157">
        <f>W183</f>
        <v>0</v>
      </c>
      <c r="X182" s="153"/>
      <c r="Y182" s="157">
        <f>Y183</f>
        <v>0</v>
      </c>
      <c r="Z182" s="153"/>
      <c r="AA182" s="158">
        <f>AA183</f>
        <v>0</v>
      </c>
      <c r="AR182" s="159" t="s">
        <v>175</v>
      </c>
      <c r="AT182" s="160" t="s">
        <v>85</v>
      </c>
      <c r="AU182" s="160" t="s">
        <v>25</v>
      </c>
      <c r="AY182" s="159" t="s">
        <v>158</v>
      </c>
      <c r="BK182" s="161">
        <f>BK183</f>
        <v>0</v>
      </c>
    </row>
    <row r="183" spans="2:65" s="1" customFormat="1" ht="22.5" customHeight="1">
      <c r="B183" s="34"/>
      <c r="C183" s="163" t="s">
        <v>331</v>
      </c>
      <c r="D183" s="163" t="s">
        <v>159</v>
      </c>
      <c r="E183" s="164" t="s">
        <v>332</v>
      </c>
      <c r="F183" s="228" t="s">
        <v>333</v>
      </c>
      <c r="G183" s="228"/>
      <c r="H183" s="228"/>
      <c r="I183" s="228"/>
      <c r="J183" s="165" t="s">
        <v>326</v>
      </c>
      <c r="K183" s="166">
        <v>1</v>
      </c>
      <c r="L183" s="229">
        <v>0</v>
      </c>
      <c r="M183" s="230"/>
      <c r="N183" s="231">
        <f>ROUND(L183*K183,2)</f>
        <v>0</v>
      </c>
      <c r="O183" s="231"/>
      <c r="P183" s="231"/>
      <c r="Q183" s="231"/>
      <c r="R183" s="36"/>
      <c r="T183" s="167" t="s">
        <v>23</v>
      </c>
      <c r="U183" s="43" t="s">
        <v>53</v>
      </c>
      <c r="V183" s="35"/>
      <c r="W183" s="168">
        <f>V183*K183</f>
        <v>0</v>
      </c>
      <c r="X183" s="168">
        <v>0</v>
      </c>
      <c r="Y183" s="168">
        <f>X183*K183</f>
        <v>0</v>
      </c>
      <c r="Z183" s="168">
        <v>0</v>
      </c>
      <c r="AA183" s="169">
        <f>Z183*K183</f>
        <v>0</v>
      </c>
      <c r="AR183" s="17" t="s">
        <v>313</v>
      </c>
      <c r="AT183" s="17" t="s">
        <v>159</v>
      </c>
      <c r="AU183" s="17" t="s">
        <v>141</v>
      </c>
      <c r="AY183" s="17" t="s">
        <v>158</v>
      </c>
      <c r="BE183" s="108">
        <f>IF(U183="základní",N183,0)</f>
        <v>0</v>
      </c>
      <c r="BF183" s="108">
        <f>IF(U183="snížená",N183,0)</f>
        <v>0</v>
      </c>
      <c r="BG183" s="108">
        <f>IF(U183="zákl. přenesená",N183,0)</f>
        <v>0</v>
      </c>
      <c r="BH183" s="108">
        <f>IF(U183="sníž. přenesená",N183,0)</f>
        <v>0</v>
      </c>
      <c r="BI183" s="108">
        <f>IF(U183="nulová",N183,0)</f>
        <v>0</v>
      </c>
      <c r="BJ183" s="17" t="s">
        <v>141</v>
      </c>
      <c r="BK183" s="108">
        <f>ROUND(L183*K183,2)</f>
        <v>0</v>
      </c>
      <c r="BL183" s="17" t="s">
        <v>313</v>
      </c>
      <c r="BM183" s="17" t="s">
        <v>334</v>
      </c>
    </row>
    <row r="184" spans="2:63" s="1" customFormat="1" ht="49.9" customHeight="1">
      <c r="B184" s="34"/>
      <c r="C184" s="35"/>
      <c r="D184" s="154" t="s">
        <v>335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240">
        <f aca="true" t="shared" si="25" ref="N184:N189">BK184</f>
        <v>0</v>
      </c>
      <c r="O184" s="241"/>
      <c r="P184" s="241"/>
      <c r="Q184" s="241"/>
      <c r="R184" s="36"/>
      <c r="T184" s="138"/>
      <c r="U184" s="35"/>
      <c r="V184" s="35"/>
      <c r="W184" s="35"/>
      <c r="X184" s="35"/>
      <c r="Y184" s="35"/>
      <c r="Z184" s="35"/>
      <c r="AA184" s="77"/>
      <c r="AT184" s="17" t="s">
        <v>85</v>
      </c>
      <c r="AU184" s="17" t="s">
        <v>86</v>
      </c>
      <c r="AY184" s="17" t="s">
        <v>336</v>
      </c>
      <c r="BK184" s="108">
        <f>SUM(BK185:BK189)</f>
        <v>0</v>
      </c>
    </row>
    <row r="185" spans="2:63" s="1" customFormat="1" ht="22.35" customHeight="1">
      <c r="B185" s="34"/>
      <c r="C185" s="174" t="s">
        <v>23</v>
      </c>
      <c r="D185" s="174"/>
      <c r="E185" s="175" t="s">
        <v>23</v>
      </c>
      <c r="F185" s="242" t="s">
        <v>474</v>
      </c>
      <c r="G185" s="242"/>
      <c r="H185" s="242"/>
      <c r="I185" s="242"/>
      <c r="J185" s="176" t="s">
        <v>23</v>
      </c>
      <c r="K185" s="177"/>
      <c r="L185" s="229"/>
      <c r="M185" s="231"/>
      <c r="N185" s="231">
        <f t="shared" si="25"/>
        <v>0</v>
      </c>
      <c r="O185" s="231"/>
      <c r="P185" s="231"/>
      <c r="Q185" s="231"/>
      <c r="R185" s="36"/>
      <c r="T185" s="167" t="s">
        <v>23</v>
      </c>
      <c r="U185" s="178" t="s">
        <v>53</v>
      </c>
      <c r="V185" s="35"/>
      <c r="W185" s="35"/>
      <c r="X185" s="35"/>
      <c r="Y185" s="35"/>
      <c r="Z185" s="35"/>
      <c r="AA185" s="77"/>
      <c r="AT185" s="17" t="s">
        <v>336</v>
      </c>
      <c r="AU185" s="17" t="s">
        <v>25</v>
      </c>
      <c r="AY185" s="17" t="s">
        <v>336</v>
      </c>
      <c r="BE185" s="108">
        <f>IF(U185="základní",N185,0)</f>
        <v>0</v>
      </c>
      <c r="BF185" s="108">
        <f>IF(U185="snížená",N185,0)</f>
        <v>0</v>
      </c>
      <c r="BG185" s="108">
        <f>IF(U185="zákl. přenesená",N185,0)</f>
        <v>0</v>
      </c>
      <c r="BH185" s="108">
        <f>IF(U185="sníž. přenesená",N185,0)</f>
        <v>0</v>
      </c>
      <c r="BI185" s="108">
        <f>IF(U185="nulová",N185,0)</f>
        <v>0</v>
      </c>
      <c r="BJ185" s="17" t="s">
        <v>141</v>
      </c>
      <c r="BK185" s="108">
        <f>L185*K185</f>
        <v>0</v>
      </c>
    </row>
    <row r="186" spans="2:63" s="1" customFormat="1" ht="22.35" customHeight="1">
      <c r="B186" s="34"/>
      <c r="C186" s="174" t="s">
        <v>23</v>
      </c>
      <c r="D186" s="174"/>
      <c r="E186" s="175" t="s">
        <v>23</v>
      </c>
      <c r="F186" s="233" t="s">
        <v>23</v>
      </c>
      <c r="G186" s="233"/>
      <c r="H186" s="233"/>
      <c r="I186" s="233"/>
      <c r="J186" s="176" t="s">
        <v>23</v>
      </c>
      <c r="K186" s="177"/>
      <c r="L186" s="229"/>
      <c r="M186" s="231"/>
      <c r="N186" s="231">
        <f t="shared" si="25"/>
        <v>0</v>
      </c>
      <c r="O186" s="231"/>
      <c r="P186" s="231"/>
      <c r="Q186" s="231"/>
      <c r="R186" s="36"/>
      <c r="T186" s="167" t="s">
        <v>23</v>
      </c>
      <c r="U186" s="178" t="s">
        <v>53</v>
      </c>
      <c r="V186" s="35"/>
      <c r="W186" s="35"/>
      <c r="X186" s="35"/>
      <c r="Y186" s="35"/>
      <c r="Z186" s="35"/>
      <c r="AA186" s="77"/>
      <c r="AT186" s="17" t="s">
        <v>336</v>
      </c>
      <c r="AU186" s="17" t="s">
        <v>25</v>
      </c>
      <c r="AY186" s="17" t="s">
        <v>336</v>
      </c>
      <c r="BE186" s="108">
        <f>IF(U186="základní",N186,0)</f>
        <v>0</v>
      </c>
      <c r="BF186" s="108">
        <f>IF(U186="snížená",N186,0)</f>
        <v>0</v>
      </c>
      <c r="BG186" s="108">
        <f>IF(U186="zákl. přenesená",N186,0)</f>
        <v>0</v>
      </c>
      <c r="BH186" s="108">
        <f>IF(U186="sníž. přenesená",N186,0)</f>
        <v>0</v>
      </c>
      <c r="BI186" s="108">
        <f>IF(U186="nulová",N186,0)</f>
        <v>0</v>
      </c>
      <c r="BJ186" s="17" t="s">
        <v>141</v>
      </c>
      <c r="BK186" s="108">
        <f>L186*K186</f>
        <v>0</v>
      </c>
    </row>
    <row r="187" spans="2:63" s="1" customFormat="1" ht="22.35" customHeight="1">
      <c r="B187" s="34"/>
      <c r="C187" s="174" t="s">
        <v>23</v>
      </c>
      <c r="D187" s="174"/>
      <c r="E187" s="175" t="s">
        <v>23</v>
      </c>
      <c r="F187" s="233" t="s">
        <v>23</v>
      </c>
      <c r="G187" s="233"/>
      <c r="H187" s="233"/>
      <c r="I187" s="233"/>
      <c r="J187" s="176" t="s">
        <v>23</v>
      </c>
      <c r="K187" s="177"/>
      <c r="L187" s="229"/>
      <c r="M187" s="231"/>
      <c r="N187" s="231">
        <f t="shared" si="25"/>
        <v>0</v>
      </c>
      <c r="O187" s="231"/>
      <c r="P187" s="231"/>
      <c r="Q187" s="231"/>
      <c r="R187" s="36"/>
      <c r="T187" s="167" t="s">
        <v>23</v>
      </c>
      <c r="U187" s="178" t="s">
        <v>53</v>
      </c>
      <c r="V187" s="35"/>
      <c r="W187" s="35"/>
      <c r="X187" s="35"/>
      <c r="Y187" s="35"/>
      <c r="Z187" s="35"/>
      <c r="AA187" s="77"/>
      <c r="AT187" s="17" t="s">
        <v>336</v>
      </c>
      <c r="AU187" s="17" t="s">
        <v>25</v>
      </c>
      <c r="AY187" s="17" t="s">
        <v>336</v>
      </c>
      <c r="BE187" s="108">
        <f>IF(U187="základní",N187,0)</f>
        <v>0</v>
      </c>
      <c r="BF187" s="108">
        <f>IF(U187="snížená",N187,0)</f>
        <v>0</v>
      </c>
      <c r="BG187" s="108">
        <f>IF(U187="zákl. přenesená",N187,0)</f>
        <v>0</v>
      </c>
      <c r="BH187" s="108">
        <f>IF(U187="sníž. přenesená",N187,0)</f>
        <v>0</v>
      </c>
      <c r="BI187" s="108">
        <f>IF(U187="nulová",N187,0)</f>
        <v>0</v>
      </c>
      <c r="BJ187" s="17" t="s">
        <v>141</v>
      </c>
      <c r="BK187" s="108">
        <f>L187*K187</f>
        <v>0</v>
      </c>
    </row>
    <row r="188" spans="2:63" s="1" customFormat="1" ht="22.35" customHeight="1">
      <c r="B188" s="34"/>
      <c r="C188" s="174" t="s">
        <v>23</v>
      </c>
      <c r="D188" s="174"/>
      <c r="E188" s="175" t="s">
        <v>23</v>
      </c>
      <c r="F188" s="233" t="s">
        <v>23</v>
      </c>
      <c r="G188" s="233"/>
      <c r="H188" s="233"/>
      <c r="I188" s="233"/>
      <c r="J188" s="176" t="s">
        <v>23</v>
      </c>
      <c r="K188" s="177"/>
      <c r="L188" s="229"/>
      <c r="M188" s="231"/>
      <c r="N188" s="231">
        <f t="shared" si="25"/>
        <v>0</v>
      </c>
      <c r="O188" s="231"/>
      <c r="P188" s="231"/>
      <c r="Q188" s="231"/>
      <c r="R188" s="36"/>
      <c r="T188" s="167" t="s">
        <v>23</v>
      </c>
      <c r="U188" s="178" t="s">
        <v>53</v>
      </c>
      <c r="V188" s="35"/>
      <c r="W188" s="35"/>
      <c r="X188" s="35"/>
      <c r="Y188" s="35"/>
      <c r="Z188" s="35"/>
      <c r="AA188" s="77"/>
      <c r="AT188" s="17" t="s">
        <v>336</v>
      </c>
      <c r="AU188" s="17" t="s">
        <v>25</v>
      </c>
      <c r="AY188" s="17" t="s">
        <v>336</v>
      </c>
      <c r="BE188" s="108">
        <f>IF(U188="základní",N188,0)</f>
        <v>0</v>
      </c>
      <c r="BF188" s="108">
        <f>IF(U188="snížená",N188,0)</f>
        <v>0</v>
      </c>
      <c r="BG188" s="108">
        <f>IF(U188="zákl. přenesená",N188,0)</f>
        <v>0</v>
      </c>
      <c r="BH188" s="108">
        <f>IF(U188="sníž. přenesená",N188,0)</f>
        <v>0</v>
      </c>
      <c r="BI188" s="108">
        <f>IF(U188="nulová",N188,0)</f>
        <v>0</v>
      </c>
      <c r="BJ188" s="17" t="s">
        <v>141</v>
      </c>
      <c r="BK188" s="108">
        <f>L188*K188</f>
        <v>0</v>
      </c>
    </row>
    <row r="189" spans="2:63" s="1" customFormat="1" ht="22.35" customHeight="1">
      <c r="B189" s="34"/>
      <c r="C189" s="174" t="s">
        <v>23</v>
      </c>
      <c r="D189" s="174"/>
      <c r="E189" s="175" t="s">
        <v>23</v>
      </c>
      <c r="F189" s="233" t="s">
        <v>23</v>
      </c>
      <c r="G189" s="233"/>
      <c r="H189" s="233"/>
      <c r="I189" s="233"/>
      <c r="J189" s="176" t="s">
        <v>23</v>
      </c>
      <c r="K189" s="177"/>
      <c r="L189" s="229"/>
      <c r="M189" s="231"/>
      <c r="N189" s="231">
        <f t="shared" si="25"/>
        <v>0</v>
      </c>
      <c r="O189" s="231"/>
      <c r="P189" s="231"/>
      <c r="Q189" s="231"/>
      <c r="R189" s="36"/>
      <c r="T189" s="167" t="s">
        <v>23</v>
      </c>
      <c r="U189" s="178" t="s">
        <v>53</v>
      </c>
      <c r="V189" s="55"/>
      <c r="W189" s="55"/>
      <c r="X189" s="55"/>
      <c r="Y189" s="55"/>
      <c r="Z189" s="55"/>
      <c r="AA189" s="57"/>
      <c r="AT189" s="17" t="s">
        <v>336</v>
      </c>
      <c r="AU189" s="17" t="s">
        <v>25</v>
      </c>
      <c r="AY189" s="17" t="s">
        <v>336</v>
      </c>
      <c r="BE189" s="108">
        <f>IF(U189="základní",N189,0)</f>
        <v>0</v>
      </c>
      <c r="BF189" s="108">
        <f>IF(U189="snížená",N189,0)</f>
        <v>0</v>
      </c>
      <c r="BG189" s="108">
        <f>IF(U189="zákl. přenesená",N189,0)</f>
        <v>0</v>
      </c>
      <c r="BH189" s="108">
        <f>IF(U189="sníž. přenesená",N189,0)</f>
        <v>0</v>
      </c>
      <c r="BI189" s="108">
        <f>IF(U189="nulová",N189,0)</f>
        <v>0</v>
      </c>
      <c r="BJ189" s="17" t="s">
        <v>141</v>
      </c>
      <c r="BK189" s="108">
        <f>L189*K189</f>
        <v>0</v>
      </c>
    </row>
    <row r="190" spans="2:18" s="1" customFormat="1" ht="6.95" customHeight="1">
      <c r="B190" s="58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60"/>
    </row>
  </sheetData>
  <sheetProtection sheet="1" objects="1" scenarios="1" formatCells="0" formatColumns="0" formatRows="0" sort="0" autoFilter="0"/>
  <mergeCells count="233">
    <mergeCell ref="O9:P9"/>
    <mergeCell ref="O11:P11"/>
    <mergeCell ref="O12:P12"/>
    <mergeCell ref="O14:P14"/>
    <mergeCell ref="C2:Q2"/>
    <mergeCell ref="C4:Q4"/>
    <mergeCell ref="F6:P6"/>
    <mergeCell ref="F7:P7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M32:P32"/>
    <mergeCell ref="H32:J32"/>
    <mergeCell ref="H35:J35"/>
    <mergeCell ref="M35:P35"/>
    <mergeCell ref="E15:L15"/>
    <mergeCell ref="H36:J36"/>
    <mergeCell ref="M36:P36"/>
    <mergeCell ref="H33:J33"/>
    <mergeCell ref="M33:P33"/>
    <mergeCell ref="H34:J34"/>
    <mergeCell ref="M34:P34"/>
    <mergeCell ref="M83:Q83"/>
    <mergeCell ref="M84:Q84"/>
    <mergeCell ref="C86:G86"/>
    <mergeCell ref="N86:Q86"/>
    <mergeCell ref="C76:Q76"/>
    <mergeCell ref="F78:P78"/>
    <mergeCell ref="F79:P79"/>
    <mergeCell ref="M81:P81"/>
    <mergeCell ref="N96:Q96"/>
    <mergeCell ref="N89:Q89"/>
    <mergeCell ref="N90:Q90"/>
    <mergeCell ref="N91:Q91"/>
    <mergeCell ref="N92:Q92"/>
    <mergeCell ref="N88:Q88"/>
    <mergeCell ref="N93:Q93"/>
    <mergeCell ref="N94:Q94"/>
    <mergeCell ref="N95:Q95"/>
    <mergeCell ref="D106:H106"/>
    <mergeCell ref="N101:Q101"/>
    <mergeCell ref="N103:Q103"/>
    <mergeCell ref="D104:H104"/>
    <mergeCell ref="N104:Q104"/>
    <mergeCell ref="N97:Q97"/>
    <mergeCell ref="N98:Q98"/>
    <mergeCell ref="N99:Q99"/>
    <mergeCell ref="N100:Q100"/>
    <mergeCell ref="N106:Q106"/>
    <mergeCell ref="D107:H107"/>
    <mergeCell ref="N107:Q107"/>
    <mergeCell ref="C117:Q117"/>
    <mergeCell ref="D105:H105"/>
    <mergeCell ref="N105:Q105"/>
    <mergeCell ref="D108:H108"/>
    <mergeCell ref="N108:Q108"/>
    <mergeCell ref="N109:Q109"/>
    <mergeCell ref="L111:Q111"/>
    <mergeCell ref="M125:Q125"/>
    <mergeCell ref="F127:I127"/>
    <mergeCell ref="L127:M127"/>
    <mergeCell ref="N127:Q127"/>
    <mergeCell ref="F119:P119"/>
    <mergeCell ref="F120:P120"/>
    <mergeCell ref="M122:P122"/>
    <mergeCell ref="M124:Q124"/>
    <mergeCell ref="F131:I131"/>
    <mergeCell ref="L131:M131"/>
    <mergeCell ref="N131:Q131"/>
    <mergeCell ref="F133:I133"/>
    <mergeCell ref="L133:M133"/>
    <mergeCell ref="N133:Q133"/>
    <mergeCell ref="F132:I132"/>
    <mergeCell ref="L132:M132"/>
    <mergeCell ref="N132:Q132"/>
    <mergeCell ref="N140:Q140"/>
    <mergeCell ref="F135:I135"/>
    <mergeCell ref="L135:M135"/>
    <mergeCell ref="N135:Q135"/>
    <mergeCell ref="F136:I136"/>
    <mergeCell ref="L136:M136"/>
    <mergeCell ref="N136:Q136"/>
    <mergeCell ref="F134:I134"/>
    <mergeCell ref="L134:M134"/>
    <mergeCell ref="N134:Q134"/>
    <mergeCell ref="F137:I137"/>
    <mergeCell ref="L137:M137"/>
    <mergeCell ref="N137:Q137"/>
    <mergeCell ref="L143:M143"/>
    <mergeCell ref="N143:Q143"/>
    <mergeCell ref="F138:I138"/>
    <mergeCell ref="L138:M138"/>
    <mergeCell ref="N138:Q138"/>
    <mergeCell ref="F139:I139"/>
    <mergeCell ref="L139:M139"/>
    <mergeCell ref="L142:M142"/>
    <mergeCell ref="N142:Q142"/>
    <mergeCell ref="F143:I143"/>
    <mergeCell ref="F144:I144"/>
    <mergeCell ref="L144:M144"/>
    <mergeCell ref="N144:Q144"/>
    <mergeCell ref="N139:Q139"/>
    <mergeCell ref="F140:I140"/>
    <mergeCell ref="L140:M140"/>
    <mergeCell ref="F141:I141"/>
    <mergeCell ref="L141:M141"/>
    <mergeCell ref="N141:Q141"/>
    <mergeCell ref="F142:I142"/>
    <mergeCell ref="F145:I145"/>
    <mergeCell ref="L145:M145"/>
    <mergeCell ref="N145:Q145"/>
    <mergeCell ref="N153:Q153"/>
    <mergeCell ref="F147:I147"/>
    <mergeCell ref="L147:M147"/>
    <mergeCell ref="N147:Q147"/>
    <mergeCell ref="F148:I148"/>
    <mergeCell ref="L148:M148"/>
    <mergeCell ref="N148:Q148"/>
    <mergeCell ref="F146:I146"/>
    <mergeCell ref="L146:M146"/>
    <mergeCell ref="N146:Q146"/>
    <mergeCell ref="F149:I149"/>
    <mergeCell ref="L149:M149"/>
    <mergeCell ref="N149:Q149"/>
    <mergeCell ref="L156:M156"/>
    <mergeCell ref="N156:Q156"/>
    <mergeCell ref="F151:I151"/>
    <mergeCell ref="L151:M151"/>
    <mergeCell ref="N151:Q151"/>
    <mergeCell ref="F152:I152"/>
    <mergeCell ref="L152:M152"/>
    <mergeCell ref="L155:M155"/>
    <mergeCell ref="N155:Q155"/>
    <mergeCell ref="F156:I156"/>
    <mergeCell ref="F157:I157"/>
    <mergeCell ref="L157:M157"/>
    <mergeCell ref="N157:Q157"/>
    <mergeCell ref="N152:Q152"/>
    <mergeCell ref="F153:I153"/>
    <mergeCell ref="L153:M153"/>
    <mergeCell ref="F154:I154"/>
    <mergeCell ref="L154:M154"/>
    <mergeCell ref="N154:Q154"/>
    <mergeCell ref="F155:I155"/>
    <mergeCell ref="F158:I158"/>
    <mergeCell ref="L158:M158"/>
    <mergeCell ref="N158:Q158"/>
    <mergeCell ref="N169:Q169"/>
    <mergeCell ref="F161:I161"/>
    <mergeCell ref="L161:M161"/>
    <mergeCell ref="N161:Q161"/>
    <mergeCell ref="F162:I162"/>
    <mergeCell ref="L162:M162"/>
    <mergeCell ref="N162:Q162"/>
    <mergeCell ref="F160:I160"/>
    <mergeCell ref="L160:M160"/>
    <mergeCell ref="N160:Q160"/>
    <mergeCell ref="F163:I163"/>
    <mergeCell ref="L163:M163"/>
    <mergeCell ref="N163:Q163"/>
    <mergeCell ref="N168:Q168"/>
    <mergeCell ref="F169:I169"/>
    <mergeCell ref="L169:M169"/>
    <mergeCell ref="L173:M173"/>
    <mergeCell ref="N173:Q173"/>
    <mergeCell ref="F165:I165"/>
    <mergeCell ref="L165:M165"/>
    <mergeCell ref="N165:Q165"/>
    <mergeCell ref="F168:I168"/>
    <mergeCell ref="L168:M168"/>
    <mergeCell ref="N178:Q178"/>
    <mergeCell ref="F170:I170"/>
    <mergeCell ref="L170:M170"/>
    <mergeCell ref="N170:Q170"/>
    <mergeCell ref="F171:I171"/>
    <mergeCell ref="F177:I177"/>
    <mergeCell ref="L177:M177"/>
    <mergeCell ref="N177:Q177"/>
    <mergeCell ref="N176:Q176"/>
    <mergeCell ref="F189:I189"/>
    <mergeCell ref="L189:M189"/>
    <mergeCell ref="N189:Q189"/>
    <mergeCell ref="N128:Q128"/>
    <mergeCell ref="N129:Q129"/>
    <mergeCell ref="N130:Q130"/>
    <mergeCell ref="N150:Q150"/>
    <mergeCell ref="N159:Q159"/>
    <mergeCell ref="N164:Q164"/>
    <mergeCell ref="N166:Q166"/>
    <mergeCell ref="F187:I187"/>
    <mergeCell ref="L187:M187"/>
    <mergeCell ref="N187:Q187"/>
    <mergeCell ref="N182:Q182"/>
    <mergeCell ref="N184:Q184"/>
    <mergeCell ref="F185:I185"/>
    <mergeCell ref="L185:M185"/>
    <mergeCell ref="N185:Q185"/>
    <mergeCell ref="F183:I183"/>
    <mergeCell ref="L183:M183"/>
    <mergeCell ref="F181:I181"/>
    <mergeCell ref="L181:M181"/>
    <mergeCell ref="N181:Q181"/>
    <mergeCell ref="F186:I186"/>
    <mergeCell ref="L186:M186"/>
    <mergeCell ref="N186:Q186"/>
    <mergeCell ref="N183:Q183"/>
    <mergeCell ref="H1:K1"/>
    <mergeCell ref="S2:AC2"/>
    <mergeCell ref="F188:I188"/>
    <mergeCell ref="L188:M188"/>
    <mergeCell ref="N188:Q188"/>
    <mergeCell ref="N167:Q167"/>
    <mergeCell ref="N172:Q172"/>
    <mergeCell ref="N174:Q174"/>
    <mergeCell ref="N175:Q175"/>
    <mergeCell ref="N180:Q180"/>
    <mergeCell ref="F179:I179"/>
    <mergeCell ref="L179:M179"/>
    <mergeCell ref="N179:Q179"/>
    <mergeCell ref="L171:M171"/>
    <mergeCell ref="N171:Q171"/>
    <mergeCell ref="F173:I173"/>
    <mergeCell ref="F176:I176"/>
    <mergeCell ref="L176:M176"/>
    <mergeCell ref="F178:I178"/>
    <mergeCell ref="L178:M178"/>
  </mergeCells>
  <dataValidations count="2">
    <dataValidation type="list" allowBlank="1" showInputMessage="1" showErrorMessage="1" error="Povoleny jsou hodnoty K, M." sqref="D185:D190">
      <formula1>"K, M"</formula1>
    </dataValidation>
    <dataValidation type="list" allowBlank="1" showInputMessage="1" showErrorMessage="1" error="Povoleny jsou hodnoty základní, snížená, zákl. přenesená, sníž. přenesená, nulová." sqref="U185:U190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1"/>
  <sheetViews>
    <sheetView showGridLines="0" workbookViewId="0" topLeftCell="A1">
      <pane ySplit="1" topLeftCell="A184" activePane="bottomLeft" state="frozen"/>
      <selection pane="bottomLeft" activeCell="F196" sqref="F196:I19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1"/>
      <c r="C1" s="11"/>
      <c r="D1" s="12" t="s">
        <v>1</v>
      </c>
      <c r="E1" s="11"/>
      <c r="F1" s="13" t="s">
        <v>110</v>
      </c>
      <c r="G1" s="13"/>
      <c r="H1" s="232" t="s">
        <v>111</v>
      </c>
      <c r="I1" s="232"/>
      <c r="J1" s="232"/>
      <c r="K1" s="232"/>
      <c r="L1" s="13" t="s">
        <v>112</v>
      </c>
      <c r="M1" s="11"/>
      <c r="N1" s="11"/>
      <c r="O1" s="12" t="s">
        <v>113</v>
      </c>
      <c r="P1" s="11"/>
      <c r="Q1" s="11"/>
      <c r="R1" s="11"/>
      <c r="S1" s="13" t="s">
        <v>114</v>
      </c>
      <c r="T1" s="13"/>
      <c r="U1" s="116"/>
      <c r="V1" s="11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15" t="s">
        <v>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S2" s="188" t="s">
        <v>8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T2" s="17" t="s">
        <v>97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25</v>
      </c>
    </row>
    <row r="4" spans="2:46" ht="36.95" customHeight="1">
      <c r="B4" s="21"/>
      <c r="C4" s="211" t="s">
        <v>115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2"/>
      <c r="T4" s="23" t="s">
        <v>13</v>
      </c>
      <c r="AT4" s="17" t="s">
        <v>6</v>
      </c>
    </row>
    <row r="5" spans="2:18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2:18" ht="25.35" customHeight="1">
      <c r="B6" s="21"/>
      <c r="C6" s="25"/>
      <c r="D6" s="29" t="s">
        <v>19</v>
      </c>
      <c r="E6" s="25"/>
      <c r="F6" s="254" t="str">
        <f ca="1">'Rekapitulace stavby'!K6</f>
        <v>Oprava fasády domu č.p. 730, Nové Město na Moravě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"/>
      <c r="R6" s="22"/>
    </row>
    <row r="7" spans="2:18" s="1" customFormat="1" ht="32.85" customHeight="1">
      <c r="B7" s="34"/>
      <c r="C7" s="35"/>
      <c r="D7" s="28" t="s">
        <v>116</v>
      </c>
      <c r="E7" s="35"/>
      <c r="F7" s="221" t="s">
        <v>337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35"/>
      <c r="R7" s="36"/>
    </row>
    <row r="8" spans="2:18" s="1" customFormat="1" ht="14.45" customHeight="1">
      <c r="B8" s="34"/>
      <c r="C8" s="35"/>
      <c r="D8" s="29" t="s">
        <v>22</v>
      </c>
      <c r="E8" s="35"/>
      <c r="F8" s="27" t="s">
        <v>23</v>
      </c>
      <c r="G8" s="35"/>
      <c r="H8" s="35"/>
      <c r="I8" s="35"/>
      <c r="J8" s="35"/>
      <c r="K8" s="35"/>
      <c r="L8" s="35"/>
      <c r="M8" s="29" t="s">
        <v>24</v>
      </c>
      <c r="N8" s="35"/>
      <c r="O8" s="27" t="s">
        <v>23</v>
      </c>
      <c r="P8" s="35"/>
      <c r="Q8" s="35"/>
      <c r="R8" s="36"/>
    </row>
    <row r="9" spans="2:18" s="1" customFormat="1" ht="14.45" customHeight="1">
      <c r="B9" s="34"/>
      <c r="C9" s="35"/>
      <c r="D9" s="29" t="s">
        <v>26</v>
      </c>
      <c r="E9" s="35"/>
      <c r="F9" s="27" t="s">
        <v>27</v>
      </c>
      <c r="G9" s="35"/>
      <c r="H9" s="35"/>
      <c r="I9" s="35"/>
      <c r="J9" s="35"/>
      <c r="K9" s="35"/>
      <c r="L9" s="35"/>
      <c r="M9" s="29" t="s">
        <v>28</v>
      </c>
      <c r="N9" s="35"/>
      <c r="O9" s="269" t="str">
        <f ca="1">'Rekapitulace stavby'!AN8</f>
        <v>31.5.2016</v>
      </c>
      <c r="P9" s="257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32</v>
      </c>
      <c r="E11" s="35"/>
      <c r="F11" s="35"/>
      <c r="G11" s="35"/>
      <c r="H11" s="35"/>
      <c r="I11" s="35"/>
      <c r="J11" s="35"/>
      <c r="K11" s="35"/>
      <c r="L11" s="35"/>
      <c r="M11" s="29" t="s">
        <v>33</v>
      </c>
      <c r="N11" s="35"/>
      <c r="O11" s="219" t="s">
        <v>34</v>
      </c>
      <c r="P11" s="219"/>
      <c r="Q11" s="35"/>
      <c r="R11" s="36"/>
    </row>
    <row r="12" spans="2:18" s="1" customFormat="1" ht="18" customHeight="1">
      <c r="B12" s="34"/>
      <c r="C12" s="35"/>
      <c r="D12" s="35"/>
      <c r="E12" s="27" t="s">
        <v>35</v>
      </c>
      <c r="F12" s="35"/>
      <c r="G12" s="35"/>
      <c r="H12" s="35"/>
      <c r="I12" s="35"/>
      <c r="J12" s="35"/>
      <c r="K12" s="35"/>
      <c r="L12" s="35"/>
      <c r="M12" s="29" t="s">
        <v>36</v>
      </c>
      <c r="N12" s="35"/>
      <c r="O12" s="219" t="s">
        <v>23</v>
      </c>
      <c r="P12" s="21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38</v>
      </c>
      <c r="E14" s="35"/>
      <c r="F14" s="35"/>
      <c r="G14" s="35"/>
      <c r="H14" s="35"/>
      <c r="I14" s="35"/>
      <c r="J14" s="35"/>
      <c r="K14" s="35"/>
      <c r="L14" s="35"/>
      <c r="M14" s="29" t="s">
        <v>33</v>
      </c>
      <c r="N14" s="35"/>
      <c r="O14" s="265" t="str">
        <f ca="1">IF('Rekapitulace stavby'!AN13="","",'Rekapitulace stavby'!AN13)</f>
        <v>Vyplň údaj</v>
      </c>
      <c r="P14" s="219"/>
      <c r="Q14" s="35"/>
      <c r="R14" s="36"/>
    </row>
    <row r="15" spans="2:18" s="1" customFormat="1" ht="18" customHeight="1">
      <c r="B15" s="34"/>
      <c r="C15" s="35"/>
      <c r="D15" s="35"/>
      <c r="E15" s="265" t="str">
        <f ca="1">IF('Rekapitulace stavby'!E14="","",'Rekapitulace stavby'!E14)</f>
        <v>Vyplň údaj</v>
      </c>
      <c r="F15" s="266"/>
      <c r="G15" s="266"/>
      <c r="H15" s="266"/>
      <c r="I15" s="266"/>
      <c r="J15" s="266"/>
      <c r="K15" s="266"/>
      <c r="L15" s="266"/>
      <c r="M15" s="29" t="s">
        <v>36</v>
      </c>
      <c r="N15" s="35"/>
      <c r="O15" s="265" t="str">
        <f ca="1">IF('Rekapitulace stavby'!AN14="","",'Rekapitulace stavby'!AN14)</f>
        <v>Vyplň údaj</v>
      </c>
      <c r="P15" s="21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40</v>
      </c>
      <c r="E17" s="35"/>
      <c r="F17" s="35"/>
      <c r="G17" s="35"/>
      <c r="H17" s="35"/>
      <c r="I17" s="35"/>
      <c r="J17" s="35"/>
      <c r="K17" s="35"/>
      <c r="L17" s="35"/>
      <c r="M17" s="29" t="s">
        <v>33</v>
      </c>
      <c r="N17" s="35"/>
      <c r="O17" s="219" t="s">
        <v>41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7" t="s">
        <v>42</v>
      </c>
      <c r="F18" s="35"/>
      <c r="G18" s="35"/>
      <c r="H18" s="35"/>
      <c r="I18" s="35"/>
      <c r="J18" s="35"/>
      <c r="K18" s="35"/>
      <c r="L18" s="35"/>
      <c r="M18" s="29" t="s">
        <v>36</v>
      </c>
      <c r="N18" s="35"/>
      <c r="O18" s="219" t="s">
        <v>23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44</v>
      </c>
      <c r="E20" s="35"/>
      <c r="F20" s="35"/>
      <c r="G20" s="35"/>
      <c r="H20" s="35"/>
      <c r="I20" s="35"/>
      <c r="J20" s="35"/>
      <c r="K20" s="35"/>
      <c r="L20" s="35"/>
      <c r="M20" s="29" t="s">
        <v>33</v>
      </c>
      <c r="N20" s="35"/>
      <c r="O20" s="219" t="s">
        <v>23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7" t="s">
        <v>45</v>
      </c>
      <c r="F21" s="35"/>
      <c r="G21" s="35"/>
      <c r="H21" s="35"/>
      <c r="I21" s="35"/>
      <c r="J21" s="35"/>
      <c r="K21" s="35"/>
      <c r="L21" s="35"/>
      <c r="M21" s="29" t="s">
        <v>36</v>
      </c>
      <c r="N21" s="35"/>
      <c r="O21" s="219" t="s">
        <v>23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4" t="s">
        <v>23</v>
      </c>
      <c r="F24" s="224"/>
      <c r="G24" s="224"/>
      <c r="H24" s="224"/>
      <c r="I24" s="224"/>
      <c r="J24" s="224"/>
      <c r="K24" s="224"/>
      <c r="L24" s="224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7" t="s">
        <v>118</v>
      </c>
      <c r="E27" s="35"/>
      <c r="F27" s="35"/>
      <c r="G27" s="35"/>
      <c r="H27" s="35"/>
      <c r="I27" s="35"/>
      <c r="J27" s="35"/>
      <c r="K27" s="35"/>
      <c r="L27" s="35"/>
      <c r="M27" s="225">
        <f>N88</f>
        <v>0</v>
      </c>
      <c r="N27" s="225"/>
      <c r="O27" s="225"/>
      <c r="P27" s="225"/>
      <c r="Q27" s="35"/>
      <c r="R27" s="36"/>
    </row>
    <row r="28" spans="2:18" s="1" customFormat="1" ht="14.45" customHeight="1">
      <c r="B28" s="34"/>
      <c r="C28" s="35"/>
      <c r="D28" s="33" t="s">
        <v>119</v>
      </c>
      <c r="E28" s="35"/>
      <c r="F28" s="35"/>
      <c r="G28" s="35"/>
      <c r="H28" s="35"/>
      <c r="I28" s="35"/>
      <c r="J28" s="35"/>
      <c r="K28" s="35"/>
      <c r="L28" s="35"/>
      <c r="M28" s="225">
        <f>N104</f>
        <v>0</v>
      </c>
      <c r="N28" s="225"/>
      <c r="O28" s="225"/>
      <c r="P28" s="225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8" t="s">
        <v>49</v>
      </c>
      <c r="E30" s="35"/>
      <c r="F30" s="35"/>
      <c r="G30" s="35"/>
      <c r="H30" s="35"/>
      <c r="I30" s="35"/>
      <c r="J30" s="35"/>
      <c r="K30" s="35"/>
      <c r="L30" s="35"/>
      <c r="M30" s="268">
        <f>ROUND(M27+M28,2)</f>
        <v>0</v>
      </c>
      <c r="N30" s="256"/>
      <c r="O30" s="256"/>
      <c r="P30" s="25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50</v>
      </c>
      <c r="E32" s="41" t="s">
        <v>51</v>
      </c>
      <c r="F32" s="42">
        <v>0.21</v>
      </c>
      <c r="G32" s="119" t="s">
        <v>52</v>
      </c>
      <c r="H32" s="264">
        <f>ROUND((((SUM(BE104:BE111)+SUM(BE129:BE194))+SUM(BE196:BE200))),2)</f>
        <v>0</v>
      </c>
      <c r="I32" s="256"/>
      <c r="J32" s="256"/>
      <c r="K32" s="35"/>
      <c r="L32" s="35"/>
      <c r="M32" s="264">
        <f>ROUND(((ROUND((SUM(BE104:BE111)+SUM(BE129:BE194)),2)*F32)+SUM(BE196:BE200)*F32),2)</f>
        <v>0</v>
      </c>
      <c r="N32" s="256"/>
      <c r="O32" s="256"/>
      <c r="P32" s="256"/>
      <c r="Q32" s="35"/>
      <c r="R32" s="36"/>
    </row>
    <row r="33" spans="2:18" s="1" customFormat="1" ht="14.45" customHeight="1">
      <c r="B33" s="34"/>
      <c r="C33" s="35"/>
      <c r="D33" s="35"/>
      <c r="E33" s="41" t="s">
        <v>53</v>
      </c>
      <c r="F33" s="42">
        <v>0.15</v>
      </c>
      <c r="G33" s="119" t="s">
        <v>52</v>
      </c>
      <c r="H33" s="264">
        <f>ROUND((((SUM(BF104:BF111)+SUM(BF129:BF194))+SUM(BF196:BF200))),2)</f>
        <v>0</v>
      </c>
      <c r="I33" s="256"/>
      <c r="J33" s="256"/>
      <c r="K33" s="35"/>
      <c r="L33" s="35"/>
      <c r="M33" s="264">
        <f>ROUND(((ROUND((SUM(BF104:BF111)+SUM(BF129:BF194)),2)*F33)+SUM(BF196:BF200)*F33),2)</f>
        <v>0</v>
      </c>
      <c r="N33" s="256"/>
      <c r="O33" s="256"/>
      <c r="P33" s="256"/>
      <c r="Q33" s="35"/>
      <c r="R33" s="36"/>
    </row>
    <row r="34" spans="2:18" s="1" customFormat="1" ht="14.45" customHeight="1" hidden="1">
      <c r="B34" s="34"/>
      <c r="C34" s="35"/>
      <c r="D34" s="35"/>
      <c r="E34" s="41" t="s">
        <v>54</v>
      </c>
      <c r="F34" s="42">
        <v>0.21</v>
      </c>
      <c r="G34" s="119" t="s">
        <v>52</v>
      </c>
      <c r="H34" s="264">
        <f>ROUND((((SUM(BG104:BG111)+SUM(BG129:BG194))+SUM(BG196:BG200))),2)</f>
        <v>0</v>
      </c>
      <c r="I34" s="256"/>
      <c r="J34" s="256"/>
      <c r="K34" s="35"/>
      <c r="L34" s="35"/>
      <c r="M34" s="264">
        <v>0</v>
      </c>
      <c r="N34" s="256"/>
      <c r="O34" s="256"/>
      <c r="P34" s="256"/>
      <c r="Q34" s="35"/>
      <c r="R34" s="36"/>
    </row>
    <row r="35" spans="2:18" s="1" customFormat="1" ht="14.45" customHeight="1" hidden="1">
      <c r="B35" s="34"/>
      <c r="C35" s="35"/>
      <c r="D35" s="35"/>
      <c r="E35" s="41" t="s">
        <v>55</v>
      </c>
      <c r="F35" s="42">
        <v>0.15</v>
      </c>
      <c r="G35" s="119" t="s">
        <v>52</v>
      </c>
      <c r="H35" s="264">
        <f>ROUND((((SUM(BH104:BH111)+SUM(BH129:BH194))+SUM(BH196:BH200))),2)</f>
        <v>0</v>
      </c>
      <c r="I35" s="256"/>
      <c r="J35" s="256"/>
      <c r="K35" s="35"/>
      <c r="L35" s="35"/>
      <c r="M35" s="264">
        <v>0</v>
      </c>
      <c r="N35" s="256"/>
      <c r="O35" s="256"/>
      <c r="P35" s="256"/>
      <c r="Q35" s="35"/>
      <c r="R35" s="36"/>
    </row>
    <row r="36" spans="2:18" s="1" customFormat="1" ht="14.45" customHeight="1" hidden="1">
      <c r="B36" s="34"/>
      <c r="C36" s="35"/>
      <c r="D36" s="35"/>
      <c r="E36" s="41" t="s">
        <v>56</v>
      </c>
      <c r="F36" s="42">
        <v>0</v>
      </c>
      <c r="G36" s="119" t="s">
        <v>52</v>
      </c>
      <c r="H36" s="264">
        <f>ROUND((((SUM(BI104:BI111)+SUM(BI129:BI194))+SUM(BI196:BI200))),2)</f>
        <v>0</v>
      </c>
      <c r="I36" s="256"/>
      <c r="J36" s="256"/>
      <c r="K36" s="35"/>
      <c r="L36" s="35"/>
      <c r="M36" s="264">
        <v>0</v>
      </c>
      <c r="N36" s="256"/>
      <c r="O36" s="256"/>
      <c r="P36" s="25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45"/>
      <c r="D38" s="46" t="s">
        <v>57</v>
      </c>
      <c r="E38" s="47"/>
      <c r="F38" s="47"/>
      <c r="G38" s="120" t="s">
        <v>58</v>
      </c>
      <c r="H38" s="48" t="s">
        <v>59</v>
      </c>
      <c r="I38" s="47"/>
      <c r="J38" s="47"/>
      <c r="K38" s="47"/>
      <c r="L38" s="209">
        <f>SUM(M30:M36)</f>
        <v>0</v>
      </c>
      <c r="M38" s="209"/>
      <c r="N38" s="209"/>
      <c r="O38" s="209"/>
      <c r="P38" s="267"/>
      <c r="Q38" s="4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5">
      <c r="B50" s="34"/>
      <c r="C50" s="35"/>
      <c r="D50" s="49" t="s">
        <v>60</v>
      </c>
      <c r="E50" s="50"/>
      <c r="F50" s="50"/>
      <c r="G50" s="50"/>
      <c r="H50" s="51"/>
      <c r="I50" s="35"/>
      <c r="J50" s="49" t="s">
        <v>61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5">
      <c r="B59" s="34"/>
      <c r="C59" s="35"/>
      <c r="D59" s="54" t="s">
        <v>62</v>
      </c>
      <c r="E59" s="55"/>
      <c r="F59" s="55"/>
      <c r="G59" s="56" t="s">
        <v>63</v>
      </c>
      <c r="H59" s="57"/>
      <c r="I59" s="35"/>
      <c r="J59" s="54" t="s">
        <v>62</v>
      </c>
      <c r="K59" s="55"/>
      <c r="L59" s="55"/>
      <c r="M59" s="55"/>
      <c r="N59" s="56" t="s">
        <v>63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5">
      <c r="B61" s="34"/>
      <c r="C61" s="35"/>
      <c r="D61" s="49" t="s">
        <v>64</v>
      </c>
      <c r="E61" s="50"/>
      <c r="F61" s="50"/>
      <c r="G61" s="50"/>
      <c r="H61" s="51"/>
      <c r="I61" s="35"/>
      <c r="J61" s="49" t="s">
        <v>65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5">
      <c r="B70" s="34"/>
      <c r="C70" s="35"/>
      <c r="D70" s="54" t="s">
        <v>62</v>
      </c>
      <c r="E70" s="55"/>
      <c r="F70" s="55"/>
      <c r="G70" s="56" t="s">
        <v>63</v>
      </c>
      <c r="H70" s="57"/>
      <c r="I70" s="35"/>
      <c r="J70" s="54" t="s">
        <v>62</v>
      </c>
      <c r="K70" s="55"/>
      <c r="L70" s="55"/>
      <c r="M70" s="55"/>
      <c r="N70" s="56" t="s">
        <v>63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3"/>
    </row>
    <row r="76" spans="2:21" s="1" customFormat="1" ht="36.95" customHeight="1">
      <c r="B76" s="34"/>
      <c r="C76" s="211" t="s">
        <v>120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36"/>
      <c r="T76" s="124"/>
      <c r="U76" s="124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4"/>
      <c r="U77" s="124"/>
    </row>
    <row r="78" spans="2:21" s="1" customFormat="1" ht="30" customHeight="1">
      <c r="B78" s="34"/>
      <c r="C78" s="29" t="s">
        <v>19</v>
      </c>
      <c r="D78" s="35"/>
      <c r="E78" s="35"/>
      <c r="F78" s="254" t="str">
        <f>F6</f>
        <v>Oprava fasády domu č.p. 730, Nové Město na Moravě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35"/>
      <c r="R78" s="36"/>
      <c r="T78" s="124"/>
      <c r="U78" s="124"/>
    </row>
    <row r="79" spans="2:21" s="1" customFormat="1" ht="36.95" customHeight="1">
      <c r="B79" s="34"/>
      <c r="C79" s="68" t="s">
        <v>116</v>
      </c>
      <c r="D79" s="35"/>
      <c r="E79" s="35"/>
      <c r="F79" s="213" t="str">
        <f>F7</f>
        <v>S - Severní stěna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35"/>
      <c r="R79" s="36"/>
      <c r="T79" s="124"/>
      <c r="U79" s="124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4"/>
      <c r="U80" s="124"/>
    </row>
    <row r="81" spans="2:21" s="1" customFormat="1" ht="18" customHeight="1">
      <c r="B81" s="34"/>
      <c r="C81" s="29" t="s">
        <v>26</v>
      </c>
      <c r="D81" s="35"/>
      <c r="E81" s="35"/>
      <c r="F81" s="27" t="str">
        <f>F9</f>
        <v>Nové Město na Moravě</v>
      </c>
      <c r="G81" s="35"/>
      <c r="H81" s="35"/>
      <c r="I81" s="35"/>
      <c r="J81" s="35"/>
      <c r="K81" s="29" t="s">
        <v>28</v>
      </c>
      <c r="L81" s="35"/>
      <c r="M81" s="257" t="str">
        <f>IF(O9="","",O9)</f>
        <v>31.5.2016</v>
      </c>
      <c r="N81" s="257"/>
      <c r="O81" s="257"/>
      <c r="P81" s="257"/>
      <c r="Q81" s="35"/>
      <c r="R81" s="36"/>
      <c r="T81" s="124"/>
      <c r="U81" s="124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4"/>
      <c r="U82" s="124"/>
    </row>
    <row r="83" spans="2:21" s="1" customFormat="1" ht="15">
      <c r="B83" s="34"/>
      <c r="C83" s="29" t="s">
        <v>32</v>
      </c>
      <c r="D83" s="35"/>
      <c r="E83" s="35"/>
      <c r="F83" s="27" t="str">
        <f>E12</f>
        <v>Město Nové Město na Moravě, Vratislavovo nám. 103</v>
      </c>
      <c r="G83" s="35"/>
      <c r="H83" s="35"/>
      <c r="I83" s="35"/>
      <c r="J83" s="35"/>
      <c r="K83" s="29" t="s">
        <v>40</v>
      </c>
      <c r="L83" s="35"/>
      <c r="M83" s="219" t="str">
        <f>E18</f>
        <v>MCT-RR, spol. s r.o., Pražská 16, Praha 10</v>
      </c>
      <c r="N83" s="219"/>
      <c r="O83" s="219"/>
      <c r="P83" s="219"/>
      <c r="Q83" s="219"/>
      <c r="R83" s="36"/>
      <c r="T83" s="124"/>
      <c r="U83" s="124"/>
    </row>
    <row r="84" spans="2:21" s="1" customFormat="1" ht="14.45" customHeight="1">
      <c r="B84" s="34"/>
      <c r="C84" s="29" t="s">
        <v>38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44</v>
      </c>
      <c r="L84" s="35"/>
      <c r="M84" s="219" t="str">
        <f>E21</f>
        <v>Ing. Zdeněk Kocian</v>
      </c>
      <c r="N84" s="219"/>
      <c r="O84" s="219"/>
      <c r="P84" s="219"/>
      <c r="Q84" s="219"/>
      <c r="R84" s="36"/>
      <c r="T84" s="124"/>
      <c r="U84" s="124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4"/>
      <c r="U85" s="124"/>
    </row>
    <row r="86" spans="2:21" s="1" customFormat="1" ht="29.25" customHeight="1">
      <c r="B86" s="34"/>
      <c r="C86" s="262" t="s">
        <v>121</v>
      </c>
      <c r="D86" s="263"/>
      <c r="E86" s="263"/>
      <c r="F86" s="263"/>
      <c r="G86" s="263"/>
      <c r="H86" s="45"/>
      <c r="I86" s="45"/>
      <c r="J86" s="45"/>
      <c r="K86" s="45"/>
      <c r="L86" s="45"/>
      <c r="M86" s="45"/>
      <c r="N86" s="262" t="s">
        <v>122</v>
      </c>
      <c r="O86" s="263"/>
      <c r="P86" s="263"/>
      <c r="Q86" s="263"/>
      <c r="R86" s="36"/>
      <c r="T86" s="124"/>
      <c r="U86" s="124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4"/>
      <c r="U87" s="124"/>
    </row>
    <row r="88" spans="2:47" s="1" customFormat="1" ht="29.25" customHeight="1">
      <c r="B88" s="34"/>
      <c r="C88" s="125" t="s">
        <v>123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93">
        <f>N129</f>
        <v>0</v>
      </c>
      <c r="O88" s="259"/>
      <c r="P88" s="259"/>
      <c r="Q88" s="259"/>
      <c r="R88" s="36"/>
      <c r="T88" s="124"/>
      <c r="U88" s="124"/>
      <c r="AU88" s="17" t="s">
        <v>124</v>
      </c>
    </row>
    <row r="89" spans="2:21" s="6" customFormat="1" ht="24.95" customHeight="1">
      <c r="B89" s="126"/>
      <c r="C89" s="127"/>
      <c r="D89" s="128" t="s">
        <v>125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46">
        <f>N130</f>
        <v>0</v>
      </c>
      <c r="O89" s="258"/>
      <c r="P89" s="258"/>
      <c r="Q89" s="258"/>
      <c r="R89" s="129"/>
      <c r="T89" s="130"/>
      <c r="U89" s="130"/>
    </row>
    <row r="90" spans="2:21" s="7" customFormat="1" ht="19.9" customHeight="1">
      <c r="B90" s="131"/>
      <c r="C90" s="132"/>
      <c r="D90" s="104" t="s">
        <v>126</v>
      </c>
      <c r="E90" s="132"/>
      <c r="F90" s="132"/>
      <c r="G90" s="132"/>
      <c r="H90" s="132"/>
      <c r="I90" s="132"/>
      <c r="J90" s="132"/>
      <c r="K90" s="132"/>
      <c r="L90" s="132"/>
      <c r="M90" s="132"/>
      <c r="N90" s="182">
        <f>N131</f>
        <v>0</v>
      </c>
      <c r="O90" s="261"/>
      <c r="P90" s="261"/>
      <c r="Q90" s="261"/>
      <c r="R90" s="133"/>
      <c r="T90" s="134"/>
      <c r="U90" s="134"/>
    </row>
    <row r="91" spans="2:21" s="7" customFormat="1" ht="19.9" customHeight="1">
      <c r="B91" s="131"/>
      <c r="C91" s="132"/>
      <c r="D91" s="104" t="s">
        <v>127</v>
      </c>
      <c r="E91" s="132"/>
      <c r="F91" s="132"/>
      <c r="G91" s="132"/>
      <c r="H91" s="132"/>
      <c r="I91" s="132"/>
      <c r="J91" s="132"/>
      <c r="K91" s="132"/>
      <c r="L91" s="132"/>
      <c r="M91" s="132"/>
      <c r="N91" s="182">
        <f>N159</f>
        <v>0</v>
      </c>
      <c r="O91" s="261"/>
      <c r="P91" s="261"/>
      <c r="Q91" s="261"/>
      <c r="R91" s="133"/>
      <c r="T91" s="134"/>
      <c r="U91" s="134"/>
    </row>
    <row r="92" spans="2:21" s="7" customFormat="1" ht="19.9" customHeight="1">
      <c r="B92" s="131"/>
      <c r="C92" s="132"/>
      <c r="D92" s="104" t="s">
        <v>128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82">
        <f>N170</f>
        <v>0</v>
      </c>
      <c r="O92" s="261"/>
      <c r="P92" s="261"/>
      <c r="Q92" s="261"/>
      <c r="R92" s="133"/>
      <c r="T92" s="134"/>
      <c r="U92" s="134"/>
    </row>
    <row r="93" spans="2:21" s="7" customFormat="1" ht="19.9" customHeight="1">
      <c r="B93" s="131"/>
      <c r="C93" s="132"/>
      <c r="D93" s="104" t="s">
        <v>129</v>
      </c>
      <c r="E93" s="132"/>
      <c r="F93" s="132"/>
      <c r="G93" s="132"/>
      <c r="H93" s="132"/>
      <c r="I93" s="132"/>
      <c r="J93" s="132"/>
      <c r="K93" s="132"/>
      <c r="L93" s="132"/>
      <c r="M93" s="132"/>
      <c r="N93" s="182">
        <f>N175</f>
        <v>0</v>
      </c>
      <c r="O93" s="261"/>
      <c r="P93" s="261"/>
      <c r="Q93" s="261"/>
      <c r="R93" s="133"/>
      <c r="T93" s="134"/>
      <c r="U93" s="134"/>
    </row>
    <row r="94" spans="2:21" s="6" customFormat="1" ht="24.95" customHeight="1">
      <c r="B94" s="126"/>
      <c r="C94" s="127"/>
      <c r="D94" s="128" t="s">
        <v>130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46">
        <f>N177</f>
        <v>0</v>
      </c>
      <c r="O94" s="258"/>
      <c r="P94" s="258"/>
      <c r="Q94" s="258"/>
      <c r="R94" s="129"/>
      <c r="T94" s="130"/>
      <c r="U94" s="130"/>
    </row>
    <row r="95" spans="2:21" s="7" customFormat="1" ht="19.9" customHeight="1">
      <c r="B95" s="131"/>
      <c r="C95" s="132"/>
      <c r="D95" s="104" t="s">
        <v>338</v>
      </c>
      <c r="E95" s="132"/>
      <c r="F95" s="132"/>
      <c r="G95" s="132"/>
      <c r="H95" s="132"/>
      <c r="I95" s="132"/>
      <c r="J95" s="132"/>
      <c r="K95" s="132"/>
      <c r="L95" s="132"/>
      <c r="M95" s="132"/>
      <c r="N95" s="182">
        <f>N178</f>
        <v>0</v>
      </c>
      <c r="O95" s="261"/>
      <c r="P95" s="261"/>
      <c r="Q95" s="261"/>
      <c r="R95" s="133"/>
      <c r="T95" s="134"/>
      <c r="U95" s="134"/>
    </row>
    <row r="96" spans="2:21" s="7" customFormat="1" ht="19.9" customHeight="1">
      <c r="B96" s="131"/>
      <c r="C96" s="132"/>
      <c r="D96" s="104" t="s">
        <v>131</v>
      </c>
      <c r="E96" s="132"/>
      <c r="F96" s="132"/>
      <c r="G96" s="132"/>
      <c r="H96" s="132"/>
      <c r="I96" s="132"/>
      <c r="J96" s="132"/>
      <c r="K96" s="132"/>
      <c r="L96" s="132"/>
      <c r="M96" s="132"/>
      <c r="N96" s="182">
        <f>N180</f>
        <v>0</v>
      </c>
      <c r="O96" s="261"/>
      <c r="P96" s="261"/>
      <c r="Q96" s="261"/>
      <c r="R96" s="133"/>
      <c r="T96" s="134"/>
      <c r="U96" s="134"/>
    </row>
    <row r="97" spans="2:21" s="7" customFormat="1" ht="19.9" customHeight="1">
      <c r="B97" s="131"/>
      <c r="C97" s="132"/>
      <c r="D97" s="104" t="s">
        <v>132</v>
      </c>
      <c r="E97" s="132"/>
      <c r="F97" s="132"/>
      <c r="G97" s="132"/>
      <c r="H97" s="132"/>
      <c r="I97" s="132"/>
      <c r="J97" s="132"/>
      <c r="K97" s="132"/>
      <c r="L97" s="132"/>
      <c r="M97" s="132"/>
      <c r="N97" s="182">
        <f>N184</f>
        <v>0</v>
      </c>
      <c r="O97" s="261"/>
      <c r="P97" s="261"/>
      <c r="Q97" s="261"/>
      <c r="R97" s="133"/>
      <c r="T97" s="134"/>
      <c r="U97" s="134"/>
    </row>
    <row r="98" spans="2:21" s="6" customFormat="1" ht="24.95" customHeight="1">
      <c r="B98" s="126"/>
      <c r="C98" s="127"/>
      <c r="D98" s="128" t="s">
        <v>133</v>
      </c>
      <c r="E98" s="127"/>
      <c r="F98" s="127"/>
      <c r="G98" s="127"/>
      <c r="H98" s="127"/>
      <c r="I98" s="127"/>
      <c r="J98" s="127"/>
      <c r="K98" s="127"/>
      <c r="L98" s="127"/>
      <c r="M98" s="127"/>
      <c r="N98" s="246">
        <f>N186</f>
        <v>0</v>
      </c>
      <c r="O98" s="258"/>
      <c r="P98" s="258"/>
      <c r="Q98" s="258"/>
      <c r="R98" s="129"/>
      <c r="T98" s="130"/>
      <c r="U98" s="130"/>
    </row>
    <row r="99" spans="2:21" s="7" customFormat="1" ht="19.9" customHeight="1">
      <c r="B99" s="131"/>
      <c r="C99" s="132"/>
      <c r="D99" s="104" t="s">
        <v>134</v>
      </c>
      <c r="E99" s="132"/>
      <c r="F99" s="132"/>
      <c r="G99" s="132"/>
      <c r="H99" s="132"/>
      <c r="I99" s="132"/>
      <c r="J99" s="132"/>
      <c r="K99" s="132"/>
      <c r="L99" s="132"/>
      <c r="M99" s="132"/>
      <c r="N99" s="182">
        <f>N187</f>
        <v>0</v>
      </c>
      <c r="O99" s="261"/>
      <c r="P99" s="261"/>
      <c r="Q99" s="261"/>
      <c r="R99" s="133"/>
      <c r="T99" s="134"/>
      <c r="U99" s="134"/>
    </row>
    <row r="100" spans="2:21" s="7" customFormat="1" ht="19.9" customHeight="1">
      <c r="B100" s="131"/>
      <c r="C100" s="132"/>
      <c r="D100" s="104" t="s">
        <v>135</v>
      </c>
      <c r="E100" s="132"/>
      <c r="F100" s="132"/>
      <c r="G100" s="132"/>
      <c r="H100" s="132"/>
      <c r="I100" s="132"/>
      <c r="J100" s="132"/>
      <c r="K100" s="132"/>
      <c r="L100" s="132"/>
      <c r="M100" s="132"/>
      <c r="N100" s="182">
        <f>N191</f>
        <v>0</v>
      </c>
      <c r="O100" s="261"/>
      <c r="P100" s="261"/>
      <c r="Q100" s="261"/>
      <c r="R100" s="133"/>
      <c r="T100" s="134"/>
      <c r="U100" s="134"/>
    </row>
    <row r="101" spans="2:21" s="7" customFormat="1" ht="19.9" customHeight="1">
      <c r="B101" s="131"/>
      <c r="C101" s="132"/>
      <c r="D101" s="104" t="s">
        <v>136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182">
        <f>N193</f>
        <v>0</v>
      </c>
      <c r="O101" s="261"/>
      <c r="P101" s="261"/>
      <c r="Q101" s="261"/>
      <c r="R101" s="133"/>
      <c r="T101" s="134"/>
      <c r="U101" s="134"/>
    </row>
    <row r="102" spans="2:21" s="6" customFormat="1" ht="21.75" customHeight="1">
      <c r="B102" s="126"/>
      <c r="C102" s="127"/>
      <c r="D102" s="128" t="s">
        <v>137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245">
        <f>N195</f>
        <v>0</v>
      </c>
      <c r="O102" s="258"/>
      <c r="P102" s="258"/>
      <c r="Q102" s="258"/>
      <c r="R102" s="129"/>
      <c r="T102" s="130"/>
      <c r="U102" s="130"/>
    </row>
    <row r="103" spans="2:21" s="1" customFormat="1" ht="21.7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  <c r="T103" s="124"/>
      <c r="U103" s="124"/>
    </row>
    <row r="104" spans="2:21" s="1" customFormat="1" ht="29.25" customHeight="1">
      <c r="B104" s="34"/>
      <c r="C104" s="125" t="s">
        <v>138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259">
        <f>ROUND(N105+N106+N107+N108+N109+N110,2)</f>
        <v>0</v>
      </c>
      <c r="O104" s="260"/>
      <c r="P104" s="260"/>
      <c r="Q104" s="260"/>
      <c r="R104" s="36"/>
      <c r="T104" s="135"/>
      <c r="U104" s="136" t="s">
        <v>50</v>
      </c>
    </row>
    <row r="105" spans="2:65" s="1" customFormat="1" ht="18" customHeight="1">
      <c r="B105" s="34"/>
      <c r="C105" s="35"/>
      <c r="D105" s="186" t="s">
        <v>474</v>
      </c>
      <c r="E105" s="187"/>
      <c r="F105" s="187"/>
      <c r="G105" s="187"/>
      <c r="H105" s="187"/>
      <c r="I105" s="35"/>
      <c r="J105" s="35"/>
      <c r="K105" s="35"/>
      <c r="L105" s="35"/>
      <c r="M105" s="35"/>
      <c r="N105" s="181"/>
      <c r="O105" s="182"/>
      <c r="P105" s="182"/>
      <c r="Q105" s="182"/>
      <c r="R105" s="36"/>
      <c r="S105" s="137"/>
      <c r="T105" s="138"/>
      <c r="U105" s="139" t="s">
        <v>53</v>
      </c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1" t="s">
        <v>140</v>
      </c>
      <c r="AZ105" s="140"/>
      <c r="BA105" s="140"/>
      <c r="BB105" s="140"/>
      <c r="BC105" s="140"/>
      <c r="BD105" s="140"/>
      <c r="BE105" s="142">
        <f aca="true" t="shared" si="0" ref="BE105:BE110">IF(U105="základní",N105,0)</f>
        <v>0</v>
      </c>
      <c r="BF105" s="142">
        <f aca="true" t="shared" si="1" ref="BF105:BF110">IF(U105="snížená",N105,0)</f>
        <v>0</v>
      </c>
      <c r="BG105" s="142">
        <f aca="true" t="shared" si="2" ref="BG105:BG110">IF(U105="zákl. přenesená",N105,0)</f>
        <v>0</v>
      </c>
      <c r="BH105" s="142">
        <f aca="true" t="shared" si="3" ref="BH105:BH110">IF(U105="sníž. přenesená",N105,0)</f>
        <v>0</v>
      </c>
      <c r="BI105" s="142">
        <f aca="true" t="shared" si="4" ref="BI105:BI110">IF(U105="nulová",N105,0)</f>
        <v>0</v>
      </c>
      <c r="BJ105" s="141" t="s">
        <v>141</v>
      </c>
      <c r="BK105" s="140"/>
      <c r="BL105" s="140"/>
      <c r="BM105" s="140"/>
    </row>
    <row r="106" spans="2:65" s="1" customFormat="1" ht="18" customHeight="1">
      <c r="B106" s="34"/>
      <c r="C106" s="35"/>
      <c r="D106" s="179"/>
      <c r="E106" s="180"/>
      <c r="F106" s="180"/>
      <c r="G106" s="180"/>
      <c r="H106" s="180"/>
      <c r="I106" s="35"/>
      <c r="J106" s="35"/>
      <c r="K106" s="35"/>
      <c r="L106" s="35"/>
      <c r="M106" s="35"/>
      <c r="N106" s="181"/>
      <c r="O106" s="182"/>
      <c r="P106" s="182"/>
      <c r="Q106" s="182"/>
      <c r="R106" s="36"/>
      <c r="S106" s="137"/>
      <c r="T106" s="138"/>
      <c r="U106" s="139" t="s">
        <v>53</v>
      </c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1" t="s">
        <v>140</v>
      </c>
      <c r="AZ106" s="140"/>
      <c r="BA106" s="140"/>
      <c r="BB106" s="140"/>
      <c r="BC106" s="140"/>
      <c r="BD106" s="140"/>
      <c r="BE106" s="142">
        <f t="shared" si="0"/>
        <v>0</v>
      </c>
      <c r="BF106" s="142">
        <f t="shared" si="1"/>
        <v>0</v>
      </c>
      <c r="BG106" s="142">
        <f t="shared" si="2"/>
        <v>0</v>
      </c>
      <c r="BH106" s="142">
        <f t="shared" si="3"/>
        <v>0</v>
      </c>
      <c r="BI106" s="142">
        <f t="shared" si="4"/>
        <v>0</v>
      </c>
      <c r="BJ106" s="141" t="s">
        <v>141</v>
      </c>
      <c r="BK106" s="140"/>
      <c r="BL106" s="140"/>
      <c r="BM106" s="140"/>
    </row>
    <row r="107" spans="2:65" s="1" customFormat="1" ht="18" customHeight="1">
      <c r="B107" s="34"/>
      <c r="C107" s="35"/>
      <c r="D107" s="179"/>
      <c r="E107" s="180"/>
      <c r="F107" s="180"/>
      <c r="G107" s="180"/>
      <c r="H107" s="180"/>
      <c r="I107" s="35"/>
      <c r="J107" s="35"/>
      <c r="K107" s="35"/>
      <c r="L107" s="35"/>
      <c r="M107" s="35"/>
      <c r="N107" s="181"/>
      <c r="O107" s="182"/>
      <c r="P107" s="182"/>
      <c r="Q107" s="182"/>
      <c r="R107" s="36"/>
      <c r="S107" s="137"/>
      <c r="T107" s="138"/>
      <c r="U107" s="139" t="s">
        <v>53</v>
      </c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1" t="s">
        <v>140</v>
      </c>
      <c r="AZ107" s="140"/>
      <c r="BA107" s="140"/>
      <c r="BB107" s="140"/>
      <c r="BC107" s="140"/>
      <c r="BD107" s="140"/>
      <c r="BE107" s="142">
        <f t="shared" si="0"/>
        <v>0</v>
      </c>
      <c r="BF107" s="142">
        <f t="shared" si="1"/>
        <v>0</v>
      </c>
      <c r="BG107" s="142">
        <f t="shared" si="2"/>
        <v>0</v>
      </c>
      <c r="BH107" s="142">
        <f t="shared" si="3"/>
        <v>0</v>
      </c>
      <c r="BI107" s="142">
        <f t="shared" si="4"/>
        <v>0</v>
      </c>
      <c r="BJ107" s="141" t="s">
        <v>141</v>
      </c>
      <c r="BK107" s="140"/>
      <c r="BL107" s="140"/>
      <c r="BM107" s="140"/>
    </row>
    <row r="108" spans="2:65" s="1" customFormat="1" ht="18" customHeight="1">
      <c r="B108" s="34"/>
      <c r="C108" s="35"/>
      <c r="D108" s="179"/>
      <c r="E108" s="180"/>
      <c r="F108" s="180"/>
      <c r="G108" s="180"/>
      <c r="H108" s="180"/>
      <c r="I108" s="35"/>
      <c r="J108" s="35"/>
      <c r="K108" s="35"/>
      <c r="L108" s="35"/>
      <c r="M108" s="35"/>
      <c r="N108" s="181"/>
      <c r="O108" s="182"/>
      <c r="P108" s="182"/>
      <c r="Q108" s="182"/>
      <c r="R108" s="36"/>
      <c r="S108" s="137"/>
      <c r="T108" s="138"/>
      <c r="U108" s="139" t="s">
        <v>53</v>
      </c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1" t="s">
        <v>140</v>
      </c>
      <c r="AZ108" s="140"/>
      <c r="BA108" s="140"/>
      <c r="BB108" s="140"/>
      <c r="BC108" s="140"/>
      <c r="BD108" s="140"/>
      <c r="BE108" s="142">
        <f t="shared" si="0"/>
        <v>0</v>
      </c>
      <c r="BF108" s="142">
        <f t="shared" si="1"/>
        <v>0</v>
      </c>
      <c r="BG108" s="142">
        <f t="shared" si="2"/>
        <v>0</v>
      </c>
      <c r="BH108" s="142">
        <f t="shared" si="3"/>
        <v>0</v>
      </c>
      <c r="BI108" s="142">
        <f t="shared" si="4"/>
        <v>0</v>
      </c>
      <c r="BJ108" s="141" t="s">
        <v>141</v>
      </c>
      <c r="BK108" s="140"/>
      <c r="BL108" s="140"/>
      <c r="BM108" s="140"/>
    </row>
    <row r="109" spans="2:65" s="1" customFormat="1" ht="18" customHeight="1">
      <c r="B109" s="34"/>
      <c r="C109" s="35"/>
      <c r="D109" s="179"/>
      <c r="E109" s="180"/>
      <c r="F109" s="180"/>
      <c r="G109" s="180"/>
      <c r="H109" s="180"/>
      <c r="I109" s="35"/>
      <c r="J109" s="35"/>
      <c r="K109" s="35"/>
      <c r="L109" s="35"/>
      <c r="M109" s="35"/>
      <c r="N109" s="181"/>
      <c r="O109" s="182"/>
      <c r="P109" s="182"/>
      <c r="Q109" s="182"/>
      <c r="R109" s="36"/>
      <c r="S109" s="137"/>
      <c r="T109" s="138"/>
      <c r="U109" s="139" t="s">
        <v>53</v>
      </c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1" t="s">
        <v>140</v>
      </c>
      <c r="AZ109" s="140"/>
      <c r="BA109" s="140"/>
      <c r="BB109" s="140"/>
      <c r="BC109" s="140"/>
      <c r="BD109" s="140"/>
      <c r="BE109" s="142">
        <f t="shared" si="0"/>
        <v>0</v>
      </c>
      <c r="BF109" s="142">
        <f t="shared" si="1"/>
        <v>0</v>
      </c>
      <c r="BG109" s="142">
        <f t="shared" si="2"/>
        <v>0</v>
      </c>
      <c r="BH109" s="142">
        <f t="shared" si="3"/>
        <v>0</v>
      </c>
      <c r="BI109" s="142">
        <f t="shared" si="4"/>
        <v>0</v>
      </c>
      <c r="BJ109" s="141" t="s">
        <v>141</v>
      </c>
      <c r="BK109" s="140"/>
      <c r="BL109" s="140"/>
      <c r="BM109" s="140"/>
    </row>
    <row r="110" spans="2:65" s="1" customFormat="1" ht="18" customHeight="1">
      <c r="B110" s="34"/>
      <c r="C110" s="35"/>
      <c r="D110" s="104" t="s">
        <v>142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181"/>
      <c r="O110" s="182"/>
      <c r="P110" s="182"/>
      <c r="Q110" s="182"/>
      <c r="R110" s="36"/>
      <c r="S110" s="137"/>
      <c r="T110" s="143"/>
      <c r="U110" s="144" t="s">
        <v>53</v>
      </c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1" t="s">
        <v>143</v>
      </c>
      <c r="AZ110" s="140"/>
      <c r="BA110" s="140"/>
      <c r="BB110" s="140"/>
      <c r="BC110" s="140"/>
      <c r="BD110" s="140"/>
      <c r="BE110" s="142">
        <f t="shared" si="0"/>
        <v>0</v>
      </c>
      <c r="BF110" s="142">
        <f t="shared" si="1"/>
        <v>0</v>
      </c>
      <c r="BG110" s="142">
        <f t="shared" si="2"/>
        <v>0</v>
      </c>
      <c r="BH110" s="142">
        <f t="shared" si="3"/>
        <v>0</v>
      </c>
      <c r="BI110" s="142">
        <f t="shared" si="4"/>
        <v>0</v>
      </c>
      <c r="BJ110" s="141" t="s">
        <v>141</v>
      </c>
      <c r="BK110" s="140"/>
      <c r="BL110" s="140"/>
      <c r="BM110" s="140"/>
    </row>
    <row r="111" spans="2:21" s="1" customFormat="1" ht="13.5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T111" s="124"/>
      <c r="U111" s="124"/>
    </row>
    <row r="112" spans="2:21" s="1" customFormat="1" ht="29.25" customHeight="1">
      <c r="B112" s="34"/>
      <c r="C112" s="115" t="s">
        <v>109</v>
      </c>
      <c r="D112" s="45"/>
      <c r="E112" s="45"/>
      <c r="F112" s="45"/>
      <c r="G112" s="45"/>
      <c r="H112" s="45"/>
      <c r="I112" s="45"/>
      <c r="J112" s="45"/>
      <c r="K112" s="45"/>
      <c r="L112" s="192">
        <f>ROUND(SUM(N88+N104),2)</f>
        <v>0</v>
      </c>
      <c r="M112" s="192"/>
      <c r="N112" s="192"/>
      <c r="O112" s="192"/>
      <c r="P112" s="192"/>
      <c r="Q112" s="192"/>
      <c r="R112" s="36"/>
      <c r="T112" s="124"/>
      <c r="U112" s="124"/>
    </row>
    <row r="113" spans="2:21" s="1" customFormat="1" ht="6.95" customHeight="1"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60"/>
      <c r="T113" s="124"/>
      <c r="U113" s="124"/>
    </row>
    <row r="117" spans="2:18" s="1" customFormat="1" ht="6.95" customHeight="1"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3"/>
    </row>
    <row r="118" spans="2:18" s="1" customFormat="1" ht="36.95" customHeight="1">
      <c r="B118" s="34"/>
      <c r="C118" s="211" t="s">
        <v>144</v>
      </c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  <c r="R118" s="36"/>
    </row>
    <row r="119" spans="2:18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18" s="1" customFormat="1" ht="30" customHeight="1">
      <c r="B120" s="34"/>
      <c r="C120" s="29" t="s">
        <v>19</v>
      </c>
      <c r="D120" s="35"/>
      <c r="E120" s="35"/>
      <c r="F120" s="254" t="str">
        <f>F6</f>
        <v>Oprava fasády domu č.p. 730, Nové Město na Moravě</v>
      </c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35"/>
      <c r="R120" s="36"/>
    </row>
    <row r="121" spans="2:18" s="1" customFormat="1" ht="36.95" customHeight="1">
      <c r="B121" s="34"/>
      <c r="C121" s="68" t="s">
        <v>116</v>
      </c>
      <c r="D121" s="35"/>
      <c r="E121" s="35"/>
      <c r="F121" s="213" t="str">
        <f>F7</f>
        <v>S - Severní stěna</v>
      </c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Q121" s="35"/>
      <c r="R121" s="36"/>
    </row>
    <row r="122" spans="2:18" s="1" customFormat="1" ht="6.9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18" s="1" customFormat="1" ht="18" customHeight="1">
      <c r="B123" s="34"/>
      <c r="C123" s="29" t="s">
        <v>26</v>
      </c>
      <c r="D123" s="35"/>
      <c r="E123" s="35"/>
      <c r="F123" s="27" t="str">
        <f>F9</f>
        <v>Nové Město na Moravě</v>
      </c>
      <c r="G123" s="35"/>
      <c r="H123" s="35"/>
      <c r="I123" s="35"/>
      <c r="J123" s="35"/>
      <c r="K123" s="29" t="s">
        <v>28</v>
      </c>
      <c r="L123" s="35"/>
      <c r="M123" s="257" t="str">
        <f>IF(O9="","",O9)</f>
        <v>31.5.2016</v>
      </c>
      <c r="N123" s="257"/>
      <c r="O123" s="257"/>
      <c r="P123" s="257"/>
      <c r="Q123" s="35"/>
      <c r="R123" s="36"/>
    </row>
    <row r="124" spans="2:18" s="1" customFormat="1" ht="6.9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18" s="1" customFormat="1" ht="15">
      <c r="B125" s="34"/>
      <c r="C125" s="29" t="s">
        <v>32</v>
      </c>
      <c r="D125" s="35"/>
      <c r="E125" s="35"/>
      <c r="F125" s="27" t="str">
        <f>E12</f>
        <v>Město Nové Město na Moravě, Vratislavovo nám. 103</v>
      </c>
      <c r="G125" s="35"/>
      <c r="H125" s="35"/>
      <c r="I125" s="35"/>
      <c r="J125" s="35"/>
      <c r="K125" s="29" t="s">
        <v>40</v>
      </c>
      <c r="L125" s="35"/>
      <c r="M125" s="219" t="str">
        <f>E18</f>
        <v>MCT-RR, spol. s r.o., Pražská 16, Praha 10</v>
      </c>
      <c r="N125" s="219"/>
      <c r="O125" s="219"/>
      <c r="P125" s="219"/>
      <c r="Q125" s="219"/>
      <c r="R125" s="36"/>
    </row>
    <row r="126" spans="2:18" s="1" customFormat="1" ht="14.45" customHeight="1">
      <c r="B126" s="34"/>
      <c r="C126" s="29" t="s">
        <v>38</v>
      </c>
      <c r="D126" s="35"/>
      <c r="E126" s="35"/>
      <c r="F126" s="27" t="str">
        <f>IF(E15="","",E15)</f>
        <v>Vyplň údaj</v>
      </c>
      <c r="G126" s="35"/>
      <c r="H126" s="35"/>
      <c r="I126" s="35"/>
      <c r="J126" s="35"/>
      <c r="K126" s="29" t="s">
        <v>44</v>
      </c>
      <c r="L126" s="35"/>
      <c r="M126" s="219" t="str">
        <f>E21</f>
        <v>Ing. Zdeněk Kocian</v>
      </c>
      <c r="N126" s="219"/>
      <c r="O126" s="219"/>
      <c r="P126" s="219"/>
      <c r="Q126" s="219"/>
      <c r="R126" s="36"/>
    </row>
    <row r="127" spans="2:18" s="1" customFormat="1" ht="10.35" customHeight="1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6"/>
    </row>
    <row r="128" spans="2:27" s="8" customFormat="1" ht="29.25" customHeight="1">
      <c r="B128" s="145"/>
      <c r="C128" s="146" t="s">
        <v>145</v>
      </c>
      <c r="D128" s="147" t="s">
        <v>146</v>
      </c>
      <c r="E128" s="147" t="s">
        <v>68</v>
      </c>
      <c r="F128" s="251" t="s">
        <v>147</v>
      </c>
      <c r="G128" s="251"/>
      <c r="H128" s="251"/>
      <c r="I128" s="251"/>
      <c r="J128" s="147" t="s">
        <v>148</v>
      </c>
      <c r="K128" s="147" t="s">
        <v>149</v>
      </c>
      <c r="L128" s="252" t="s">
        <v>150</v>
      </c>
      <c r="M128" s="252"/>
      <c r="N128" s="251" t="s">
        <v>122</v>
      </c>
      <c r="O128" s="251"/>
      <c r="P128" s="251"/>
      <c r="Q128" s="253"/>
      <c r="R128" s="148"/>
      <c r="T128" s="78" t="s">
        <v>151</v>
      </c>
      <c r="U128" s="79" t="s">
        <v>50</v>
      </c>
      <c r="V128" s="79" t="s">
        <v>152</v>
      </c>
      <c r="W128" s="79" t="s">
        <v>153</v>
      </c>
      <c r="X128" s="79" t="s">
        <v>154</v>
      </c>
      <c r="Y128" s="79" t="s">
        <v>155</v>
      </c>
      <c r="Z128" s="79" t="s">
        <v>156</v>
      </c>
      <c r="AA128" s="80" t="s">
        <v>157</v>
      </c>
    </row>
    <row r="129" spans="2:63" s="1" customFormat="1" ht="29.25" customHeight="1">
      <c r="B129" s="34"/>
      <c r="C129" s="82" t="s">
        <v>118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243">
        <f>BK129</f>
        <v>0</v>
      </c>
      <c r="O129" s="244"/>
      <c r="P129" s="244"/>
      <c r="Q129" s="244"/>
      <c r="R129" s="36"/>
      <c r="T129" s="81"/>
      <c r="U129" s="50"/>
      <c r="V129" s="50"/>
      <c r="W129" s="149">
        <f>W130+W177+W186+W195</f>
        <v>0</v>
      </c>
      <c r="X129" s="50"/>
      <c r="Y129" s="149">
        <f>Y130+Y177+Y186+Y195</f>
        <v>17.806572759999995</v>
      </c>
      <c r="Z129" s="50"/>
      <c r="AA129" s="150">
        <f>AA130+AA177+AA186+AA195</f>
        <v>137.173546</v>
      </c>
      <c r="AT129" s="17" t="s">
        <v>85</v>
      </c>
      <c r="AU129" s="17" t="s">
        <v>124</v>
      </c>
      <c r="BK129" s="151">
        <f>BK130+BK177+BK186+BK195</f>
        <v>0</v>
      </c>
    </row>
    <row r="130" spans="2:63" s="9" customFormat="1" ht="37.35" customHeight="1">
      <c r="B130" s="152"/>
      <c r="C130" s="153"/>
      <c r="D130" s="154" t="s">
        <v>125</v>
      </c>
      <c r="E130" s="154"/>
      <c r="F130" s="154"/>
      <c r="G130" s="154"/>
      <c r="H130" s="154"/>
      <c r="I130" s="154"/>
      <c r="J130" s="154"/>
      <c r="K130" s="154"/>
      <c r="L130" s="154"/>
      <c r="M130" s="154"/>
      <c r="N130" s="245">
        <f>BK130</f>
        <v>0</v>
      </c>
      <c r="O130" s="246"/>
      <c r="P130" s="246"/>
      <c r="Q130" s="246"/>
      <c r="R130" s="155"/>
      <c r="T130" s="156"/>
      <c r="U130" s="153"/>
      <c r="V130" s="153"/>
      <c r="W130" s="157">
        <f>W131+W159+W170+W175</f>
        <v>0</v>
      </c>
      <c r="X130" s="153"/>
      <c r="Y130" s="157">
        <f>Y131+Y159+Y170+Y175</f>
        <v>17.503560759999996</v>
      </c>
      <c r="Z130" s="153"/>
      <c r="AA130" s="158">
        <f>AA131+AA159+AA170+AA175</f>
        <v>137.0503</v>
      </c>
      <c r="AR130" s="159" t="s">
        <v>25</v>
      </c>
      <c r="AT130" s="160" t="s">
        <v>85</v>
      </c>
      <c r="AU130" s="160" t="s">
        <v>86</v>
      </c>
      <c r="AY130" s="159" t="s">
        <v>158</v>
      </c>
      <c r="BK130" s="161">
        <f>BK131+BK159+BK170+BK175</f>
        <v>0</v>
      </c>
    </row>
    <row r="131" spans="2:63" s="9" customFormat="1" ht="19.9" customHeight="1">
      <c r="B131" s="152"/>
      <c r="C131" s="153"/>
      <c r="D131" s="162" t="s">
        <v>126</v>
      </c>
      <c r="E131" s="162"/>
      <c r="F131" s="162"/>
      <c r="G131" s="162"/>
      <c r="H131" s="162"/>
      <c r="I131" s="162"/>
      <c r="J131" s="162"/>
      <c r="K131" s="162"/>
      <c r="L131" s="162"/>
      <c r="M131" s="162"/>
      <c r="N131" s="234">
        <f>BK131</f>
        <v>0</v>
      </c>
      <c r="O131" s="235"/>
      <c r="P131" s="235"/>
      <c r="Q131" s="235"/>
      <c r="R131" s="155"/>
      <c r="T131" s="156"/>
      <c r="U131" s="153"/>
      <c r="V131" s="153"/>
      <c r="W131" s="157">
        <f>SUM(W132:W158)</f>
        <v>0</v>
      </c>
      <c r="X131" s="153"/>
      <c r="Y131" s="157">
        <f>SUM(Y132:Y158)</f>
        <v>17.503560759999996</v>
      </c>
      <c r="Z131" s="153"/>
      <c r="AA131" s="158">
        <f>SUM(AA132:AA158)</f>
        <v>0</v>
      </c>
      <c r="AR131" s="159" t="s">
        <v>25</v>
      </c>
      <c r="AT131" s="160" t="s">
        <v>85</v>
      </c>
      <c r="AU131" s="160" t="s">
        <v>25</v>
      </c>
      <c r="AY131" s="159" t="s">
        <v>158</v>
      </c>
      <c r="BK131" s="161">
        <f>SUM(BK132:BK158)</f>
        <v>0</v>
      </c>
    </row>
    <row r="132" spans="2:65" s="1" customFormat="1" ht="31.5" customHeight="1">
      <c r="B132" s="34"/>
      <c r="C132" s="163" t="s">
        <v>25</v>
      </c>
      <c r="D132" s="163" t="s">
        <v>159</v>
      </c>
      <c r="E132" s="164" t="s">
        <v>165</v>
      </c>
      <c r="F132" s="228" t="s">
        <v>339</v>
      </c>
      <c r="G132" s="228"/>
      <c r="H132" s="228"/>
      <c r="I132" s="228"/>
      <c r="J132" s="165" t="s">
        <v>162</v>
      </c>
      <c r="K132" s="166">
        <v>823.8</v>
      </c>
      <c r="L132" s="229">
        <v>0</v>
      </c>
      <c r="M132" s="230"/>
      <c r="N132" s="231">
        <f aca="true" t="shared" si="5" ref="N132:N158">ROUND(L132*K132,2)</f>
        <v>0</v>
      </c>
      <c r="O132" s="231"/>
      <c r="P132" s="231"/>
      <c r="Q132" s="231"/>
      <c r="R132" s="36"/>
      <c r="T132" s="167" t="s">
        <v>23</v>
      </c>
      <c r="U132" s="43" t="s">
        <v>53</v>
      </c>
      <c r="V132" s="35"/>
      <c r="W132" s="168">
        <f aca="true" t="shared" si="6" ref="W132:W158">V132*K132</f>
        <v>0</v>
      </c>
      <c r="X132" s="168">
        <v>0.00026</v>
      </c>
      <c r="Y132" s="168">
        <f aca="true" t="shared" si="7" ref="Y132:Y158">X132*K132</f>
        <v>0.21418799999999996</v>
      </c>
      <c r="Z132" s="168">
        <v>0</v>
      </c>
      <c r="AA132" s="169">
        <f aca="true" t="shared" si="8" ref="AA132:AA158">Z132*K132</f>
        <v>0</v>
      </c>
      <c r="AR132" s="17" t="s">
        <v>163</v>
      </c>
      <c r="AT132" s="17" t="s">
        <v>159</v>
      </c>
      <c r="AU132" s="17" t="s">
        <v>141</v>
      </c>
      <c r="AY132" s="17" t="s">
        <v>158</v>
      </c>
      <c r="BE132" s="108">
        <f aca="true" t="shared" si="9" ref="BE132:BE158">IF(U132="základní",N132,0)</f>
        <v>0</v>
      </c>
      <c r="BF132" s="108">
        <f aca="true" t="shared" si="10" ref="BF132:BF158">IF(U132="snížená",N132,0)</f>
        <v>0</v>
      </c>
      <c r="BG132" s="108">
        <f aca="true" t="shared" si="11" ref="BG132:BG158">IF(U132="zákl. přenesená",N132,0)</f>
        <v>0</v>
      </c>
      <c r="BH132" s="108">
        <f aca="true" t="shared" si="12" ref="BH132:BH158">IF(U132="sníž. přenesená",N132,0)</f>
        <v>0</v>
      </c>
      <c r="BI132" s="108">
        <f aca="true" t="shared" si="13" ref="BI132:BI158">IF(U132="nulová",N132,0)</f>
        <v>0</v>
      </c>
      <c r="BJ132" s="17" t="s">
        <v>141</v>
      </c>
      <c r="BK132" s="108">
        <f aca="true" t="shared" si="14" ref="BK132:BK158">ROUND(L132*K132,2)</f>
        <v>0</v>
      </c>
      <c r="BL132" s="17" t="s">
        <v>163</v>
      </c>
      <c r="BM132" s="17" t="s">
        <v>340</v>
      </c>
    </row>
    <row r="133" spans="2:65" s="1" customFormat="1" ht="31.5" customHeight="1">
      <c r="B133" s="34"/>
      <c r="C133" s="163" t="s">
        <v>141</v>
      </c>
      <c r="D133" s="163" t="s">
        <v>159</v>
      </c>
      <c r="E133" s="164" t="s">
        <v>341</v>
      </c>
      <c r="F133" s="228" t="s">
        <v>342</v>
      </c>
      <c r="G133" s="228"/>
      <c r="H133" s="228"/>
      <c r="I133" s="228"/>
      <c r="J133" s="165" t="s">
        <v>162</v>
      </c>
      <c r="K133" s="166">
        <v>10.2</v>
      </c>
      <c r="L133" s="229">
        <v>0</v>
      </c>
      <c r="M133" s="230"/>
      <c r="N133" s="231">
        <f t="shared" si="5"/>
        <v>0</v>
      </c>
      <c r="O133" s="231"/>
      <c r="P133" s="231"/>
      <c r="Q133" s="231"/>
      <c r="R133" s="36"/>
      <c r="T133" s="167" t="s">
        <v>23</v>
      </c>
      <c r="U133" s="43" t="s">
        <v>53</v>
      </c>
      <c r="V133" s="35"/>
      <c r="W133" s="168">
        <f t="shared" si="6"/>
        <v>0</v>
      </c>
      <c r="X133" s="168">
        <v>0.00825</v>
      </c>
      <c r="Y133" s="168">
        <f t="shared" si="7"/>
        <v>0.08415</v>
      </c>
      <c r="Z133" s="168">
        <v>0</v>
      </c>
      <c r="AA133" s="169">
        <f t="shared" si="8"/>
        <v>0</v>
      </c>
      <c r="AR133" s="17" t="s">
        <v>163</v>
      </c>
      <c r="AT133" s="17" t="s">
        <v>159</v>
      </c>
      <c r="AU133" s="17" t="s">
        <v>141</v>
      </c>
      <c r="AY133" s="17" t="s">
        <v>158</v>
      </c>
      <c r="BE133" s="108">
        <f t="shared" si="9"/>
        <v>0</v>
      </c>
      <c r="BF133" s="108">
        <f t="shared" si="10"/>
        <v>0</v>
      </c>
      <c r="BG133" s="108">
        <f t="shared" si="11"/>
        <v>0</v>
      </c>
      <c r="BH133" s="108">
        <f t="shared" si="12"/>
        <v>0</v>
      </c>
      <c r="BI133" s="108">
        <f t="shared" si="13"/>
        <v>0</v>
      </c>
      <c r="BJ133" s="17" t="s">
        <v>141</v>
      </c>
      <c r="BK133" s="108">
        <f t="shared" si="14"/>
        <v>0</v>
      </c>
      <c r="BL133" s="17" t="s">
        <v>163</v>
      </c>
      <c r="BM133" s="17" t="s">
        <v>343</v>
      </c>
    </row>
    <row r="134" spans="2:65" s="1" customFormat="1" ht="31.5" customHeight="1">
      <c r="B134" s="34"/>
      <c r="C134" s="170" t="s">
        <v>168</v>
      </c>
      <c r="D134" s="170" t="s">
        <v>176</v>
      </c>
      <c r="E134" s="171" t="s">
        <v>344</v>
      </c>
      <c r="F134" s="247" t="s">
        <v>345</v>
      </c>
      <c r="G134" s="247"/>
      <c r="H134" s="247"/>
      <c r="I134" s="247"/>
      <c r="J134" s="172" t="s">
        <v>162</v>
      </c>
      <c r="K134" s="173">
        <v>10.404</v>
      </c>
      <c r="L134" s="248">
        <v>0</v>
      </c>
      <c r="M134" s="249"/>
      <c r="N134" s="250">
        <f t="shared" si="5"/>
        <v>0</v>
      </c>
      <c r="O134" s="231"/>
      <c r="P134" s="231"/>
      <c r="Q134" s="231"/>
      <c r="R134" s="36"/>
      <c r="T134" s="167" t="s">
        <v>23</v>
      </c>
      <c r="U134" s="43" t="s">
        <v>53</v>
      </c>
      <c r="V134" s="35"/>
      <c r="W134" s="168">
        <f t="shared" si="6"/>
        <v>0</v>
      </c>
      <c r="X134" s="168">
        <v>0.00069</v>
      </c>
      <c r="Y134" s="168">
        <f t="shared" si="7"/>
        <v>0.007178759999999999</v>
      </c>
      <c r="Z134" s="168">
        <v>0</v>
      </c>
      <c r="AA134" s="169">
        <f t="shared" si="8"/>
        <v>0</v>
      </c>
      <c r="AR134" s="17" t="s">
        <v>179</v>
      </c>
      <c r="AT134" s="17" t="s">
        <v>176</v>
      </c>
      <c r="AU134" s="17" t="s">
        <v>141</v>
      </c>
      <c r="AY134" s="17" t="s">
        <v>158</v>
      </c>
      <c r="BE134" s="108">
        <f t="shared" si="9"/>
        <v>0</v>
      </c>
      <c r="BF134" s="108">
        <f t="shared" si="10"/>
        <v>0</v>
      </c>
      <c r="BG134" s="108">
        <f t="shared" si="11"/>
        <v>0</v>
      </c>
      <c r="BH134" s="108">
        <f t="shared" si="12"/>
        <v>0</v>
      </c>
      <c r="BI134" s="108">
        <f t="shared" si="13"/>
        <v>0</v>
      </c>
      <c r="BJ134" s="17" t="s">
        <v>141</v>
      </c>
      <c r="BK134" s="108">
        <f t="shared" si="14"/>
        <v>0</v>
      </c>
      <c r="BL134" s="17" t="s">
        <v>163</v>
      </c>
      <c r="BM134" s="17" t="s">
        <v>346</v>
      </c>
    </row>
    <row r="135" spans="2:65" s="1" customFormat="1" ht="31.5" customHeight="1">
      <c r="B135" s="34"/>
      <c r="C135" s="163" t="s">
        <v>163</v>
      </c>
      <c r="D135" s="163" t="s">
        <v>159</v>
      </c>
      <c r="E135" s="164" t="s">
        <v>347</v>
      </c>
      <c r="F135" s="228" t="s">
        <v>348</v>
      </c>
      <c r="G135" s="228"/>
      <c r="H135" s="228"/>
      <c r="I135" s="228"/>
      <c r="J135" s="165" t="s">
        <v>162</v>
      </c>
      <c r="K135" s="166">
        <v>423.3</v>
      </c>
      <c r="L135" s="229">
        <v>0</v>
      </c>
      <c r="M135" s="230"/>
      <c r="N135" s="231">
        <f t="shared" si="5"/>
        <v>0</v>
      </c>
      <c r="O135" s="231"/>
      <c r="P135" s="231"/>
      <c r="Q135" s="231"/>
      <c r="R135" s="36"/>
      <c r="T135" s="167" t="s">
        <v>23</v>
      </c>
      <c r="U135" s="43" t="s">
        <v>53</v>
      </c>
      <c r="V135" s="35"/>
      <c r="W135" s="168">
        <f t="shared" si="6"/>
        <v>0</v>
      </c>
      <c r="X135" s="168">
        <v>0.00832</v>
      </c>
      <c r="Y135" s="168">
        <f t="shared" si="7"/>
        <v>3.5218559999999997</v>
      </c>
      <c r="Z135" s="168">
        <v>0</v>
      </c>
      <c r="AA135" s="169">
        <f t="shared" si="8"/>
        <v>0</v>
      </c>
      <c r="AR135" s="17" t="s">
        <v>163</v>
      </c>
      <c r="AT135" s="17" t="s">
        <v>159</v>
      </c>
      <c r="AU135" s="17" t="s">
        <v>141</v>
      </c>
      <c r="AY135" s="17" t="s">
        <v>158</v>
      </c>
      <c r="BE135" s="108">
        <f t="shared" si="9"/>
        <v>0</v>
      </c>
      <c r="BF135" s="108">
        <f t="shared" si="10"/>
        <v>0</v>
      </c>
      <c r="BG135" s="108">
        <f t="shared" si="11"/>
        <v>0</v>
      </c>
      <c r="BH135" s="108">
        <f t="shared" si="12"/>
        <v>0</v>
      </c>
      <c r="BI135" s="108">
        <f t="shared" si="13"/>
        <v>0</v>
      </c>
      <c r="BJ135" s="17" t="s">
        <v>141</v>
      </c>
      <c r="BK135" s="108">
        <f t="shared" si="14"/>
        <v>0</v>
      </c>
      <c r="BL135" s="17" t="s">
        <v>163</v>
      </c>
      <c r="BM135" s="17" t="s">
        <v>349</v>
      </c>
    </row>
    <row r="136" spans="2:65" s="1" customFormat="1" ht="31.5" customHeight="1">
      <c r="B136" s="34"/>
      <c r="C136" s="170" t="s">
        <v>175</v>
      </c>
      <c r="D136" s="170" t="s">
        <v>176</v>
      </c>
      <c r="E136" s="171" t="s">
        <v>350</v>
      </c>
      <c r="F136" s="247" t="s">
        <v>351</v>
      </c>
      <c r="G136" s="247"/>
      <c r="H136" s="247"/>
      <c r="I136" s="247"/>
      <c r="J136" s="172" t="s">
        <v>162</v>
      </c>
      <c r="K136" s="173">
        <v>431.766</v>
      </c>
      <c r="L136" s="248">
        <v>0</v>
      </c>
      <c r="M136" s="249"/>
      <c r="N136" s="250">
        <f t="shared" si="5"/>
        <v>0</v>
      </c>
      <c r="O136" s="231"/>
      <c r="P136" s="231"/>
      <c r="Q136" s="231"/>
      <c r="R136" s="36"/>
      <c r="T136" s="167" t="s">
        <v>23</v>
      </c>
      <c r="U136" s="43" t="s">
        <v>53</v>
      </c>
      <c r="V136" s="35"/>
      <c r="W136" s="168">
        <f t="shared" si="6"/>
        <v>0</v>
      </c>
      <c r="X136" s="168">
        <v>0.0017</v>
      </c>
      <c r="Y136" s="168">
        <f t="shared" si="7"/>
        <v>0.7340021999999999</v>
      </c>
      <c r="Z136" s="168">
        <v>0</v>
      </c>
      <c r="AA136" s="169">
        <f t="shared" si="8"/>
        <v>0</v>
      </c>
      <c r="AR136" s="17" t="s">
        <v>179</v>
      </c>
      <c r="AT136" s="17" t="s">
        <v>176</v>
      </c>
      <c r="AU136" s="17" t="s">
        <v>141</v>
      </c>
      <c r="AY136" s="17" t="s">
        <v>158</v>
      </c>
      <c r="BE136" s="108">
        <f t="shared" si="9"/>
        <v>0</v>
      </c>
      <c r="BF136" s="108">
        <f t="shared" si="10"/>
        <v>0</v>
      </c>
      <c r="BG136" s="108">
        <f t="shared" si="11"/>
        <v>0</v>
      </c>
      <c r="BH136" s="108">
        <f t="shared" si="12"/>
        <v>0</v>
      </c>
      <c r="BI136" s="108">
        <f t="shared" si="13"/>
        <v>0</v>
      </c>
      <c r="BJ136" s="17" t="s">
        <v>141</v>
      </c>
      <c r="BK136" s="108">
        <f t="shared" si="14"/>
        <v>0</v>
      </c>
      <c r="BL136" s="17" t="s">
        <v>163</v>
      </c>
      <c r="BM136" s="17" t="s">
        <v>352</v>
      </c>
    </row>
    <row r="137" spans="2:65" s="1" customFormat="1" ht="44.25" customHeight="1">
      <c r="B137" s="34"/>
      <c r="C137" s="163" t="s">
        <v>181</v>
      </c>
      <c r="D137" s="163" t="s">
        <v>159</v>
      </c>
      <c r="E137" s="164" t="s">
        <v>353</v>
      </c>
      <c r="F137" s="228" t="s">
        <v>354</v>
      </c>
      <c r="G137" s="228"/>
      <c r="H137" s="228"/>
      <c r="I137" s="228"/>
      <c r="J137" s="165" t="s">
        <v>162</v>
      </c>
      <c r="K137" s="166">
        <v>1</v>
      </c>
      <c r="L137" s="229">
        <v>0</v>
      </c>
      <c r="M137" s="230"/>
      <c r="N137" s="231">
        <f t="shared" si="5"/>
        <v>0</v>
      </c>
      <c r="O137" s="231"/>
      <c r="P137" s="231"/>
      <c r="Q137" s="231"/>
      <c r="R137" s="36"/>
      <c r="T137" s="167" t="s">
        <v>23</v>
      </c>
      <c r="U137" s="43" t="s">
        <v>53</v>
      </c>
      <c r="V137" s="35"/>
      <c r="W137" s="168">
        <f t="shared" si="6"/>
        <v>0</v>
      </c>
      <c r="X137" s="168">
        <v>0.00832</v>
      </c>
      <c r="Y137" s="168">
        <f t="shared" si="7"/>
        <v>0.00832</v>
      </c>
      <c r="Z137" s="168">
        <v>0</v>
      </c>
      <c r="AA137" s="169">
        <f t="shared" si="8"/>
        <v>0</v>
      </c>
      <c r="AR137" s="17" t="s">
        <v>163</v>
      </c>
      <c r="AT137" s="17" t="s">
        <v>159</v>
      </c>
      <c r="AU137" s="17" t="s">
        <v>141</v>
      </c>
      <c r="AY137" s="17" t="s">
        <v>158</v>
      </c>
      <c r="BE137" s="108">
        <f t="shared" si="9"/>
        <v>0</v>
      </c>
      <c r="BF137" s="108">
        <f t="shared" si="10"/>
        <v>0</v>
      </c>
      <c r="BG137" s="108">
        <f t="shared" si="11"/>
        <v>0</v>
      </c>
      <c r="BH137" s="108">
        <f t="shared" si="12"/>
        <v>0</v>
      </c>
      <c r="BI137" s="108">
        <f t="shared" si="13"/>
        <v>0</v>
      </c>
      <c r="BJ137" s="17" t="s">
        <v>141</v>
      </c>
      <c r="BK137" s="108">
        <f t="shared" si="14"/>
        <v>0</v>
      </c>
      <c r="BL137" s="17" t="s">
        <v>163</v>
      </c>
      <c r="BM137" s="17" t="s">
        <v>355</v>
      </c>
    </row>
    <row r="138" spans="2:65" s="1" customFormat="1" ht="31.5" customHeight="1">
      <c r="B138" s="34"/>
      <c r="C138" s="170" t="s">
        <v>186</v>
      </c>
      <c r="D138" s="170" t="s">
        <v>176</v>
      </c>
      <c r="E138" s="171" t="s">
        <v>177</v>
      </c>
      <c r="F138" s="247" t="s">
        <v>356</v>
      </c>
      <c r="G138" s="247"/>
      <c r="H138" s="247"/>
      <c r="I138" s="247"/>
      <c r="J138" s="172" t="s">
        <v>162</v>
      </c>
      <c r="K138" s="173">
        <v>1.02</v>
      </c>
      <c r="L138" s="248">
        <v>0</v>
      </c>
      <c r="M138" s="249"/>
      <c r="N138" s="250">
        <f t="shared" si="5"/>
        <v>0</v>
      </c>
      <c r="O138" s="231"/>
      <c r="P138" s="231"/>
      <c r="Q138" s="231"/>
      <c r="R138" s="36"/>
      <c r="T138" s="167" t="s">
        <v>23</v>
      </c>
      <c r="U138" s="43" t="s">
        <v>53</v>
      </c>
      <c r="V138" s="35"/>
      <c r="W138" s="168">
        <f t="shared" si="6"/>
        <v>0</v>
      </c>
      <c r="X138" s="168">
        <v>0.003</v>
      </c>
      <c r="Y138" s="168">
        <f t="shared" si="7"/>
        <v>0.0030600000000000002</v>
      </c>
      <c r="Z138" s="168">
        <v>0</v>
      </c>
      <c r="AA138" s="169">
        <f t="shared" si="8"/>
        <v>0</v>
      </c>
      <c r="AR138" s="17" t="s">
        <v>179</v>
      </c>
      <c r="AT138" s="17" t="s">
        <v>176</v>
      </c>
      <c r="AU138" s="17" t="s">
        <v>141</v>
      </c>
      <c r="AY138" s="17" t="s">
        <v>158</v>
      </c>
      <c r="BE138" s="108">
        <f t="shared" si="9"/>
        <v>0</v>
      </c>
      <c r="BF138" s="108">
        <f t="shared" si="10"/>
        <v>0</v>
      </c>
      <c r="BG138" s="108">
        <f t="shared" si="11"/>
        <v>0</v>
      </c>
      <c r="BH138" s="108">
        <f t="shared" si="12"/>
        <v>0</v>
      </c>
      <c r="BI138" s="108">
        <f t="shared" si="13"/>
        <v>0</v>
      </c>
      <c r="BJ138" s="17" t="s">
        <v>141</v>
      </c>
      <c r="BK138" s="108">
        <f t="shared" si="14"/>
        <v>0</v>
      </c>
      <c r="BL138" s="17" t="s">
        <v>163</v>
      </c>
      <c r="BM138" s="17" t="s">
        <v>357</v>
      </c>
    </row>
    <row r="139" spans="2:65" s="1" customFormat="1" ht="44.25" customHeight="1">
      <c r="B139" s="34"/>
      <c r="C139" s="163" t="s">
        <v>179</v>
      </c>
      <c r="D139" s="163" t="s">
        <v>159</v>
      </c>
      <c r="E139" s="164" t="s">
        <v>358</v>
      </c>
      <c r="F139" s="228" t="s">
        <v>359</v>
      </c>
      <c r="G139" s="228"/>
      <c r="H139" s="228"/>
      <c r="I139" s="228"/>
      <c r="J139" s="165" t="s">
        <v>189</v>
      </c>
      <c r="K139" s="166">
        <v>256</v>
      </c>
      <c r="L139" s="229">
        <v>0</v>
      </c>
      <c r="M139" s="230"/>
      <c r="N139" s="231">
        <f t="shared" si="5"/>
        <v>0</v>
      </c>
      <c r="O139" s="231"/>
      <c r="P139" s="231"/>
      <c r="Q139" s="231"/>
      <c r="R139" s="36"/>
      <c r="T139" s="167" t="s">
        <v>23</v>
      </c>
      <c r="U139" s="43" t="s">
        <v>53</v>
      </c>
      <c r="V139" s="35"/>
      <c r="W139" s="168">
        <f t="shared" si="6"/>
        <v>0</v>
      </c>
      <c r="X139" s="168">
        <v>0.00168</v>
      </c>
      <c r="Y139" s="168">
        <f t="shared" si="7"/>
        <v>0.43008</v>
      </c>
      <c r="Z139" s="168">
        <v>0</v>
      </c>
      <c r="AA139" s="169">
        <f t="shared" si="8"/>
        <v>0</v>
      </c>
      <c r="AR139" s="17" t="s">
        <v>163</v>
      </c>
      <c r="AT139" s="17" t="s">
        <v>159</v>
      </c>
      <c r="AU139" s="17" t="s">
        <v>141</v>
      </c>
      <c r="AY139" s="17" t="s">
        <v>158</v>
      </c>
      <c r="BE139" s="108">
        <f t="shared" si="9"/>
        <v>0</v>
      </c>
      <c r="BF139" s="108">
        <f t="shared" si="10"/>
        <v>0</v>
      </c>
      <c r="BG139" s="108">
        <f t="shared" si="11"/>
        <v>0</v>
      </c>
      <c r="BH139" s="108">
        <f t="shared" si="12"/>
        <v>0</v>
      </c>
      <c r="BI139" s="108">
        <f t="shared" si="13"/>
        <v>0</v>
      </c>
      <c r="BJ139" s="17" t="s">
        <v>141</v>
      </c>
      <c r="BK139" s="108">
        <f t="shared" si="14"/>
        <v>0</v>
      </c>
      <c r="BL139" s="17" t="s">
        <v>163</v>
      </c>
      <c r="BM139" s="17" t="s">
        <v>360</v>
      </c>
    </row>
    <row r="140" spans="2:65" s="1" customFormat="1" ht="31.5" customHeight="1">
      <c r="B140" s="34"/>
      <c r="C140" s="170" t="s">
        <v>194</v>
      </c>
      <c r="D140" s="170" t="s">
        <v>176</v>
      </c>
      <c r="E140" s="171" t="s">
        <v>361</v>
      </c>
      <c r="F140" s="247" t="s">
        <v>362</v>
      </c>
      <c r="G140" s="247"/>
      <c r="H140" s="247"/>
      <c r="I140" s="247"/>
      <c r="J140" s="172" t="s">
        <v>162</v>
      </c>
      <c r="K140" s="173">
        <v>39.27</v>
      </c>
      <c r="L140" s="248">
        <v>0</v>
      </c>
      <c r="M140" s="249"/>
      <c r="N140" s="250">
        <f t="shared" si="5"/>
        <v>0</v>
      </c>
      <c r="O140" s="231"/>
      <c r="P140" s="231"/>
      <c r="Q140" s="231"/>
      <c r="R140" s="36"/>
      <c r="T140" s="167" t="s">
        <v>23</v>
      </c>
      <c r="U140" s="43" t="s">
        <v>53</v>
      </c>
      <c r="V140" s="35"/>
      <c r="W140" s="168">
        <f t="shared" si="6"/>
        <v>0</v>
      </c>
      <c r="X140" s="168">
        <v>0.00068</v>
      </c>
      <c r="Y140" s="168">
        <f t="shared" si="7"/>
        <v>0.026703600000000004</v>
      </c>
      <c r="Z140" s="168">
        <v>0</v>
      </c>
      <c r="AA140" s="169">
        <f t="shared" si="8"/>
        <v>0</v>
      </c>
      <c r="AR140" s="17" t="s">
        <v>179</v>
      </c>
      <c r="AT140" s="17" t="s">
        <v>176</v>
      </c>
      <c r="AU140" s="17" t="s">
        <v>141</v>
      </c>
      <c r="AY140" s="17" t="s">
        <v>158</v>
      </c>
      <c r="BE140" s="108">
        <f t="shared" si="9"/>
        <v>0</v>
      </c>
      <c r="BF140" s="108">
        <f t="shared" si="10"/>
        <v>0</v>
      </c>
      <c r="BG140" s="108">
        <f t="shared" si="11"/>
        <v>0</v>
      </c>
      <c r="BH140" s="108">
        <f t="shared" si="12"/>
        <v>0</v>
      </c>
      <c r="BI140" s="108">
        <f t="shared" si="13"/>
        <v>0</v>
      </c>
      <c r="BJ140" s="17" t="s">
        <v>141</v>
      </c>
      <c r="BK140" s="108">
        <f t="shared" si="14"/>
        <v>0</v>
      </c>
      <c r="BL140" s="17" t="s">
        <v>163</v>
      </c>
      <c r="BM140" s="17" t="s">
        <v>363</v>
      </c>
    </row>
    <row r="141" spans="2:65" s="1" customFormat="1" ht="44.25" customHeight="1">
      <c r="B141" s="34"/>
      <c r="C141" s="163" t="s">
        <v>30</v>
      </c>
      <c r="D141" s="163" t="s">
        <v>159</v>
      </c>
      <c r="E141" s="164" t="s">
        <v>364</v>
      </c>
      <c r="F141" s="228" t="s">
        <v>365</v>
      </c>
      <c r="G141" s="228"/>
      <c r="H141" s="228"/>
      <c r="I141" s="228"/>
      <c r="J141" s="165" t="s">
        <v>162</v>
      </c>
      <c r="K141" s="166">
        <v>362</v>
      </c>
      <c r="L141" s="229">
        <v>0</v>
      </c>
      <c r="M141" s="230"/>
      <c r="N141" s="231">
        <f t="shared" si="5"/>
        <v>0</v>
      </c>
      <c r="O141" s="231"/>
      <c r="P141" s="231"/>
      <c r="Q141" s="231"/>
      <c r="R141" s="36"/>
      <c r="T141" s="167" t="s">
        <v>23</v>
      </c>
      <c r="U141" s="43" t="s">
        <v>53</v>
      </c>
      <c r="V141" s="35"/>
      <c r="W141" s="168">
        <f t="shared" si="6"/>
        <v>0</v>
      </c>
      <c r="X141" s="168">
        <v>0.00938</v>
      </c>
      <c r="Y141" s="168">
        <f t="shared" si="7"/>
        <v>3.3955599999999997</v>
      </c>
      <c r="Z141" s="168">
        <v>0</v>
      </c>
      <c r="AA141" s="169">
        <f t="shared" si="8"/>
        <v>0</v>
      </c>
      <c r="AR141" s="17" t="s">
        <v>163</v>
      </c>
      <c r="AT141" s="17" t="s">
        <v>159</v>
      </c>
      <c r="AU141" s="17" t="s">
        <v>141</v>
      </c>
      <c r="AY141" s="17" t="s">
        <v>158</v>
      </c>
      <c r="BE141" s="108">
        <f t="shared" si="9"/>
        <v>0</v>
      </c>
      <c r="BF141" s="108">
        <f t="shared" si="10"/>
        <v>0</v>
      </c>
      <c r="BG141" s="108">
        <f t="shared" si="11"/>
        <v>0</v>
      </c>
      <c r="BH141" s="108">
        <f t="shared" si="12"/>
        <v>0</v>
      </c>
      <c r="BI141" s="108">
        <f t="shared" si="13"/>
        <v>0</v>
      </c>
      <c r="BJ141" s="17" t="s">
        <v>141</v>
      </c>
      <c r="BK141" s="108">
        <f t="shared" si="14"/>
        <v>0</v>
      </c>
      <c r="BL141" s="17" t="s">
        <v>163</v>
      </c>
      <c r="BM141" s="17" t="s">
        <v>366</v>
      </c>
    </row>
    <row r="142" spans="2:65" s="1" customFormat="1" ht="31.5" customHeight="1">
      <c r="B142" s="34"/>
      <c r="C142" s="170" t="s">
        <v>201</v>
      </c>
      <c r="D142" s="170" t="s">
        <v>176</v>
      </c>
      <c r="E142" s="171" t="s">
        <v>367</v>
      </c>
      <c r="F142" s="247" t="s">
        <v>368</v>
      </c>
      <c r="G142" s="247"/>
      <c r="H142" s="247"/>
      <c r="I142" s="247"/>
      <c r="J142" s="172" t="s">
        <v>162</v>
      </c>
      <c r="K142" s="173">
        <v>369.24</v>
      </c>
      <c r="L142" s="248">
        <v>0</v>
      </c>
      <c r="M142" s="249"/>
      <c r="N142" s="250">
        <f t="shared" si="5"/>
        <v>0</v>
      </c>
      <c r="O142" s="231"/>
      <c r="P142" s="231"/>
      <c r="Q142" s="231"/>
      <c r="R142" s="36"/>
      <c r="T142" s="167" t="s">
        <v>23</v>
      </c>
      <c r="U142" s="43" t="s">
        <v>53</v>
      </c>
      <c r="V142" s="35"/>
      <c r="W142" s="168">
        <f t="shared" si="6"/>
        <v>0</v>
      </c>
      <c r="X142" s="168">
        <v>0.0135</v>
      </c>
      <c r="Y142" s="168">
        <f t="shared" si="7"/>
        <v>4.98474</v>
      </c>
      <c r="Z142" s="168">
        <v>0</v>
      </c>
      <c r="AA142" s="169">
        <f t="shared" si="8"/>
        <v>0</v>
      </c>
      <c r="AR142" s="17" t="s">
        <v>179</v>
      </c>
      <c r="AT142" s="17" t="s">
        <v>176</v>
      </c>
      <c r="AU142" s="17" t="s">
        <v>141</v>
      </c>
      <c r="AY142" s="17" t="s">
        <v>158</v>
      </c>
      <c r="BE142" s="108">
        <f t="shared" si="9"/>
        <v>0</v>
      </c>
      <c r="BF142" s="108">
        <f t="shared" si="10"/>
        <v>0</v>
      </c>
      <c r="BG142" s="108">
        <f t="shared" si="11"/>
        <v>0</v>
      </c>
      <c r="BH142" s="108">
        <f t="shared" si="12"/>
        <v>0</v>
      </c>
      <c r="BI142" s="108">
        <f t="shared" si="13"/>
        <v>0</v>
      </c>
      <c r="BJ142" s="17" t="s">
        <v>141</v>
      </c>
      <c r="BK142" s="108">
        <f t="shared" si="14"/>
        <v>0</v>
      </c>
      <c r="BL142" s="17" t="s">
        <v>163</v>
      </c>
      <c r="BM142" s="17" t="s">
        <v>369</v>
      </c>
    </row>
    <row r="143" spans="2:65" s="1" customFormat="1" ht="31.5" customHeight="1">
      <c r="B143" s="34"/>
      <c r="C143" s="163" t="s">
        <v>205</v>
      </c>
      <c r="D143" s="163" t="s">
        <v>159</v>
      </c>
      <c r="E143" s="164" t="s">
        <v>370</v>
      </c>
      <c r="F143" s="228" t="s">
        <v>371</v>
      </c>
      <c r="G143" s="228"/>
      <c r="H143" s="228"/>
      <c r="I143" s="228"/>
      <c r="J143" s="165" t="s">
        <v>162</v>
      </c>
      <c r="K143" s="166">
        <v>461.8</v>
      </c>
      <c r="L143" s="229">
        <v>0</v>
      </c>
      <c r="M143" s="230"/>
      <c r="N143" s="231">
        <f t="shared" si="5"/>
        <v>0</v>
      </c>
      <c r="O143" s="231"/>
      <c r="P143" s="231"/>
      <c r="Q143" s="231"/>
      <c r="R143" s="36"/>
      <c r="T143" s="167" t="s">
        <v>23</v>
      </c>
      <c r="U143" s="43" t="s">
        <v>53</v>
      </c>
      <c r="V143" s="35"/>
      <c r="W143" s="168">
        <f t="shared" si="6"/>
        <v>0</v>
      </c>
      <c r="X143" s="168">
        <v>6E-05</v>
      </c>
      <c r="Y143" s="168">
        <f t="shared" si="7"/>
        <v>0.027708</v>
      </c>
      <c r="Z143" s="168">
        <v>0</v>
      </c>
      <c r="AA143" s="169">
        <f t="shared" si="8"/>
        <v>0</v>
      </c>
      <c r="AR143" s="17" t="s">
        <v>163</v>
      </c>
      <c r="AT143" s="17" t="s">
        <v>159</v>
      </c>
      <c r="AU143" s="17" t="s">
        <v>141</v>
      </c>
      <c r="AY143" s="17" t="s">
        <v>158</v>
      </c>
      <c r="BE143" s="108">
        <f t="shared" si="9"/>
        <v>0</v>
      </c>
      <c r="BF143" s="108">
        <f t="shared" si="10"/>
        <v>0</v>
      </c>
      <c r="BG143" s="108">
        <f t="shared" si="11"/>
        <v>0</v>
      </c>
      <c r="BH143" s="108">
        <f t="shared" si="12"/>
        <v>0</v>
      </c>
      <c r="BI143" s="108">
        <f t="shared" si="13"/>
        <v>0</v>
      </c>
      <c r="BJ143" s="17" t="s">
        <v>141</v>
      </c>
      <c r="BK143" s="108">
        <f t="shared" si="14"/>
        <v>0</v>
      </c>
      <c r="BL143" s="17" t="s">
        <v>163</v>
      </c>
      <c r="BM143" s="17" t="s">
        <v>372</v>
      </c>
    </row>
    <row r="144" spans="2:65" s="1" customFormat="1" ht="31.5" customHeight="1">
      <c r="B144" s="34"/>
      <c r="C144" s="163" t="s">
        <v>209</v>
      </c>
      <c r="D144" s="163" t="s">
        <v>159</v>
      </c>
      <c r="E144" s="164" t="s">
        <v>373</v>
      </c>
      <c r="F144" s="228" t="s">
        <v>374</v>
      </c>
      <c r="G144" s="228"/>
      <c r="H144" s="228"/>
      <c r="I144" s="228"/>
      <c r="J144" s="165" t="s">
        <v>162</v>
      </c>
      <c r="K144" s="166">
        <v>362</v>
      </c>
      <c r="L144" s="229">
        <v>0</v>
      </c>
      <c r="M144" s="230"/>
      <c r="N144" s="231">
        <f t="shared" si="5"/>
        <v>0</v>
      </c>
      <c r="O144" s="231"/>
      <c r="P144" s="231"/>
      <c r="Q144" s="231"/>
      <c r="R144" s="36"/>
      <c r="T144" s="167" t="s">
        <v>23</v>
      </c>
      <c r="U144" s="43" t="s">
        <v>53</v>
      </c>
      <c r="V144" s="35"/>
      <c r="W144" s="168">
        <f t="shared" si="6"/>
        <v>0</v>
      </c>
      <c r="X144" s="168">
        <v>6E-05</v>
      </c>
      <c r="Y144" s="168">
        <f t="shared" si="7"/>
        <v>0.02172</v>
      </c>
      <c r="Z144" s="168">
        <v>0</v>
      </c>
      <c r="AA144" s="169">
        <f t="shared" si="8"/>
        <v>0</v>
      </c>
      <c r="AR144" s="17" t="s">
        <v>163</v>
      </c>
      <c r="AT144" s="17" t="s">
        <v>159</v>
      </c>
      <c r="AU144" s="17" t="s">
        <v>141</v>
      </c>
      <c r="AY144" s="17" t="s">
        <v>158</v>
      </c>
      <c r="BE144" s="108">
        <f t="shared" si="9"/>
        <v>0</v>
      </c>
      <c r="BF144" s="108">
        <f t="shared" si="10"/>
        <v>0</v>
      </c>
      <c r="BG144" s="108">
        <f t="shared" si="11"/>
        <v>0</v>
      </c>
      <c r="BH144" s="108">
        <f t="shared" si="12"/>
        <v>0</v>
      </c>
      <c r="BI144" s="108">
        <f t="shared" si="13"/>
        <v>0</v>
      </c>
      <c r="BJ144" s="17" t="s">
        <v>141</v>
      </c>
      <c r="BK144" s="108">
        <f t="shared" si="14"/>
        <v>0</v>
      </c>
      <c r="BL144" s="17" t="s">
        <v>163</v>
      </c>
      <c r="BM144" s="17" t="s">
        <v>375</v>
      </c>
    </row>
    <row r="145" spans="2:65" s="1" customFormat="1" ht="31.5" customHeight="1">
      <c r="B145" s="34"/>
      <c r="C145" s="163" t="s">
        <v>213</v>
      </c>
      <c r="D145" s="163" t="s">
        <v>159</v>
      </c>
      <c r="E145" s="164" t="s">
        <v>376</v>
      </c>
      <c r="F145" s="228" t="s">
        <v>377</v>
      </c>
      <c r="G145" s="228"/>
      <c r="H145" s="228"/>
      <c r="I145" s="228"/>
      <c r="J145" s="165" t="s">
        <v>189</v>
      </c>
      <c r="K145" s="166">
        <v>25</v>
      </c>
      <c r="L145" s="229">
        <v>0</v>
      </c>
      <c r="M145" s="230"/>
      <c r="N145" s="231">
        <f t="shared" si="5"/>
        <v>0</v>
      </c>
      <c r="O145" s="231"/>
      <c r="P145" s="231"/>
      <c r="Q145" s="231"/>
      <c r="R145" s="36"/>
      <c r="T145" s="167" t="s">
        <v>23</v>
      </c>
      <c r="U145" s="43" t="s">
        <v>53</v>
      </c>
      <c r="V145" s="35"/>
      <c r="W145" s="168">
        <f t="shared" si="6"/>
        <v>0</v>
      </c>
      <c r="X145" s="168">
        <v>6E-05</v>
      </c>
      <c r="Y145" s="168">
        <f t="shared" si="7"/>
        <v>0.0015</v>
      </c>
      <c r="Z145" s="168">
        <v>0</v>
      </c>
      <c r="AA145" s="169">
        <f t="shared" si="8"/>
        <v>0</v>
      </c>
      <c r="AR145" s="17" t="s">
        <v>163</v>
      </c>
      <c r="AT145" s="17" t="s">
        <v>159</v>
      </c>
      <c r="AU145" s="17" t="s">
        <v>141</v>
      </c>
      <c r="AY145" s="17" t="s">
        <v>158</v>
      </c>
      <c r="BE145" s="108">
        <f t="shared" si="9"/>
        <v>0</v>
      </c>
      <c r="BF145" s="108">
        <f t="shared" si="10"/>
        <v>0</v>
      </c>
      <c r="BG145" s="108">
        <f t="shared" si="11"/>
        <v>0</v>
      </c>
      <c r="BH145" s="108">
        <f t="shared" si="12"/>
        <v>0</v>
      </c>
      <c r="BI145" s="108">
        <f t="shared" si="13"/>
        <v>0</v>
      </c>
      <c r="BJ145" s="17" t="s">
        <v>141</v>
      </c>
      <c r="BK145" s="108">
        <f t="shared" si="14"/>
        <v>0</v>
      </c>
      <c r="BL145" s="17" t="s">
        <v>163</v>
      </c>
      <c r="BM145" s="17" t="s">
        <v>378</v>
      </c>
    </row>
    <row r="146" spans="2:65" s="1" customFormat="1" ht="22.5" customHeight="1">
      <c r="B146" s="34"/>
      <c r="C146" s="170" t="s">
        <v>11</v>
      </c>
      <c r="D146" s="170" t="s">
        <v>176</v>
      </c>
      <c r="E146" s="171" t="s">
        <v>379</v>
      </c>
      <c r="F146" s="247" t="s">
        <v>380</v>
      </c>
      <c r="G146" s="247"/>
      <c r="H146" s="247"/>
      <c r="I146" s="247"/>
      <c r="J146" s="172" t="s">
        <v>189</v>
      </c>
      <c r="K146" s="173">
        <v>26.25</v>
      </c>
      <c r="L146" s="248">
        <v>0</v>
      </c>
      <c r="M146" s="249"/>
      <c r="N146" s="250">
        <f t="shared" si="5"/>
        <v>0</v>
      </c>
      <c r="O146" s="231"/>
      <c r="P146" s="231"/>
      <c r="Q146" s="231"/>
      <c r="R146" s="36"/>
      <c r="T146" s="167" t="s">
        <v>23</v>
      </c>
      <c r="U146" s="43" t="s">
        <v>53</v>
      </c>
      <c r="V146" s="35"/>
      <c r="W146" s="168">
        <f t="shared" si="6"/>
        <v>0</v>
      </c>
      <c r="X146" s="168">
        <v>0.00044</v>
      </c>
      <c r="Y146" s="168">
        <f t="shared" si="7"/>
        <v>0.011550000000000001</v>
      </c>
      <c r="Z146" s="168">
        <v>0</v>
      </c>
      <c r="AA146" s="169">
        <f t="shared" si="8"/>
        <v>0</v>
      </c>
      <c r="AR146" s="17" t="s">
        <v>179</v>
      </c>
      <c r="AT146" s="17" t="s">
        <v>176</v>
      </c>
      <c r="AU146" s="17" t="s">
        <v>141</v>
      </c>
      <c r="AY146" s="17" t="s">
        <v>158</v>
      </c>
      <c r="BE146" s="108">
        <f t="shared" si="9"/>
        <v>0</v>
      </c>
      <c r="BF146" s="108">
        <f t="shared" si="10"/>
        <v>0</v>
      </c>
      <c r="BG146" s="108">
        <f t="shared" si="11"/>
        <v>0</v>
      </c>
      <c r="BH146" s="108">
        <f t="shared" si="12"/>
        <v>0</v>
      </c>
      <c r="BI146" s="108">
        <f t="shared" si="13"/>
        <v>0</v>
      </c>
      <c r="BJ146" s="17" t="s">
        <v>141</v>
      </c>
      <c r="BK146" s="108">
        <f t="shared" si="14"/>
        <v>0</v>
      </c>
      <c r="BL146" s="17" t="s">
        <v>163</v>
      </c>
      <c r="BM146" s="17" t="s">
        <v>381</v>
      </c>
    </row>
    <row r="147" spans="2:65" s="1" customFormat="1" ht="22.5" customHeight="1">
      <c r="B147" s="34"/>
      <c r="C147" s="170" t="s">
        <v>220</v>
      </c>
      <c r="D147" s="170" t="s">
        <v>176</v>
      </c>
      <c r="E147" s="171" t="s">
        <v>382</v>
      </c>
      <c r="F147" s="247" t="s">
        <v>383</v>
      </c>
      <c r="G147" s="247"/>
      <c r="H147" s="247"/>
      <c r="I147" s="247"/>
      <c r="J147" s="172" t="s">
        <v>189</v>
      </c>
      <c r="K147" s="173">
        <v>26.25</v>
      </c>
      <c r="L147" s="248">
        <v>0</v>
      </c>
      <c r="M147" s="249"/>
      <c r="N147" s="250">
        <f t="shared" si="5"/>
        <v>0</v>
      </c>
      <c r="O147" s="231"/>
      <c r="P147" s="231"/>
      <c r="Q147" s="231"/>
      <c r="R147" s="36"/>
      <c r="T147" s="167" t="s">
        <v>23</v>
      </c>
      <c r="U147" s="43" t="s">
        <v>53</v>
      </c>
      <c r="V147" s="35"/>
      <c r="W147" s="168">
        <f t="shared" si="6"/>
        <v>0</v>
      </c>
      <c r="X147" s="168">
        <v>0.00045</v>
      </c>
      <c r="Y147" s="168">
        <f t="shared" si="7"/>
        <v>0.0118125</v>
      </c>
      <c r="Z147" s="168">
        <v>0</v>
      </c>
      <c r="AA147" s="169">
        <f t="shared" si="8"/>
        <v>0</v>
      </c>
      <c r="AR147" s="17" t="s">
        <v>179</v>
      </c>
      <c r="AT147" s="17" t="s">
        <v>176</v>
      </c>
      <c r="AU147" s="17" t="s">
        <v>141</v>
      </c>
      <c r="AY147" s="17" t="s">
        <v>158</v>
      </c>
      <c r="BE147" s="108">
        <f t="shared" si="9"/>
        <v>0</v>
      </c>
      <c r="BF147" s="108">
        <f t="shared" si="10"/>
        <v>0</v>
      </c>
      <c r="BG147" s="108">
        <f t="shared" si="11"/>
        <v>0</v>
      </c>
      <c r="BH147" s="108">
        <f t="shared" si="12"/>
        <v>0</v>
      </c>
      <c r="BI147" s="108">
        <f t="shared" si="13"/>
        <v>0</v>
      </c>
      <c r="BJ147" s="17" t="s">
        <v>141</v>
      </c>
      <c r="BK147" s="108">
        <f t="shared" si="14"/>
        <v>0</v>
      </c>
      <c r="BL147" s="17" t="s">
        <v>163</v>
      </c>
      <c r="BM147" s="17" t="s">
        <v>384</v>
      </c>
    </row>
    <row r="148" spans="2:65" s="1" customFormat="1" ht="31.5" customHeight="1">
      <c r="B148" s="34"/>
      <c r="C148" s="170" t="s">
        <v>224</v>
      </c>
      <c r="D148" s="170" t="s">
        <v>176</v>
      </c>
      <c r="E148" s="171" t="s">
        <v>385</v>
      </c>
      <c r="F148" s="247" t="s">
        <v>386</v>
      </c>
      <c r="G148" s="247"/>
      <c r="H148" s="247"/>
      <c r="I148" s="247"/>
      <c r="J148" s="172" t="s">
        <v>184</v>
      </c>
      <c r="K148" s="173">
        <v>52.5</v>
      </c>
      <c r="L148" s="248">
        <v>0</v>
      </c>
      <c r="M148" s="249"/>
      <c r="N148" s="250">
        <f t="shared" si="5"/>
        <v>0</v>
      </c>
      <c r="O148" s="231"/>
      <c r="P148" s="231"/>
      <c r="Q148" s="231"/>
      <c r="R148" s="36"/>
      <c r="T148" s="167" t="s">
        <v>23</v>
      </c>
      <c r="U148" s="43" t="s">
        <v>53</v>
      </c>
      <c r="V148" s="35"/>
      <c r="W148" s="168">
        <f t="shared" si="6"/>
        <v>0</v>
      </c>
      <c r="X148" s="168">
        <v>1E-05</v>
      </c>
      <c r="Y148" s="168">
        <f t="shared" si="7"/>
        <v>0.0005250000000000001</v>
      </c>
      <c r="Z148" s="168">
        <v>0</v>
      </c>
      <c r="AA148" s="169">
        <f t="shared" si="8"/>
        <v>0</v>
      </c>
      <c r="AR148" s="17" t="s">
        <v>179</v>
      </c>
      <c r="AT148" s="17" t="s">
        <v>176</v>
      </c>
      <c r="AU148" s="17" t="s">
        <v>141</v>
      </c>
      <c r="AY148" s="17" t="s">
        <v>158</v>
      </c>
      <c r="BE148" s="108">
        <f t="shared" si="9"/>
        <v>0</v>
      </c>
      <c r="BF148" s="108">
        <f t="shared" si="10"/>
        <v>0</v>
      </c>
      <c r="BG148" s="108">
        <f t="shared" si="11"/>
        <v>0</v>
      </c>
      <c r="BH148" s="108">
        <f t="shared" si="12"/>
        <v>0</v>
      </c>
      <c r="BI148" s="108">
        <f t="shared" si="13"/>
        <v>0</v>
      </c>
      <c r="BJ148" s="17" t="s">
        <v>141</v>
      </c>
      <c r="BK148" s="108">
        <f t="shared" si="14"/>
        <v>0</v>
      </c>
      <c r="BL148" s="17" t="s">
        <v>163</v>
      </c>
      <c r="BM148" s="17" t="s">
        <v>387</v>
      </c>
    </row>
    <row r="149" spans="2:65" s="1" customFormat="1" ht="22.5" customHeight="1">
      <c r="B149" s="34"/>
      <c r="C149" s="163" t="s">
        <v>228</v>
      </c>
      <c r="D149" s="163" t="s">
        <v>159</v>
      </c>
      <c r="E149" s="164" t="s">
        <v>187</v>
      </c>
      <c r="F149" s="228" t="s">
        <v>188</v>
      </c>
      <c r="G149" s="228"/>
      <c r="H149" s="228"/>
      <c r="I149" s="228"/>
      <c r="J149" s="165" t="s">
        <v>189</v>
      </c>
      <c r="K149" s="166">
        <v>757.4</v>
      </c>
      <c r="L149" s="229">
        <v>0</v>
      </c>
      <c r="M149" s="230"/>
      <c r="N149" s="231">
        <f t="shared" si="5"/>
        <v>0</v>
      </c>
      <c r="O149" s="231"/>
      <c r="P149" s="231"/>
      <c r="Q149" s="231"/>
      <c r="R149" s="36"/>
      <c r="T149" s="167" t="s">
        <v>23</v>
      </c>
      <c r="U149" s="43" t="s">
        <v>53</v>
      </c>
      <c r="V149" s="35"/>
      <c r="W149" s="168">
        <f t="shared" si="6"/>
        <v>0</v>
      </c>
      <c r="X149" s="168">
        <v>0.00025</v>
      </c>
      <c r="Y149" s="168">
        <f t="shared" si="7"/>
        <v>0.18935</v>
      </c>
      <c r="Z149" s="168">
        <v>0</v>
      </c>
      <c r="AA149" s="169">
        <f t="shared" si="8"/>
        <v>0</v>
      </c>
      <c r="AR149" s="17" t="s">
        <v>163</v>
      </c>
      <c r="AT149" s="17" t="s">
        <v>159</v>
      </c>
      <c r="AU149" s="17" t="s">
        <v>141</v>
      </c>
      <c r="AY149" s="17" t="s">
        <v>158</v>
      </c>
      <c r="BE149" s="108">
        <f t="shared" si="9"/>
        <v>0</v>
      </c>
      <c r="BF149" s="108">
        <f t="shared" si="10"/>
        <v>0</v>
      </c>
      <c r="BG149" s="108">
        <f t="shared" si="11"/>
        <v>0</v>
      </c>
      <c r="BH149" s="108">
        <f t="shared" si="12"/>
        <v>0</v>
      </c>
      <c r="BI149" s="108">
        <f t="shared" si="13"/>
        <v>0</v>
      </c>
      <c r="BJ149" s="17" t="s">
        <v>141</v>
      </c>
      <c r="BK149" s="108">
        <f t="shared" si="14"/>
        <v>0</v>
      </c>
      <c r="BL149" s="17" t="s">
        <v>163</v>
      </c>
      <c r="BM149" s="17" t="s">
        <v>388</v>
      </c>
    </row>
    <row r="150" spans="2:65" s="1" customFormat="1" ht="22.5" customHeight="1">
      <c r="B150" s="34"/>
      <c r="C150" s="170" t="s">
        <v>232</v>
      </c>
      <c r="D150" s="170" t="s">
        <v>176</v>
      </c>
      <c r="E150" s="171" t="s">
        <v>195</v>
      </c>
      <c r="F150" s="247" t="s">
        <v>196</v>
      </c>
      <c r="G150" s="247"/>
      <c r="H150" s="247"/>
      <c r="I150" s="247"/>
      <c r="J150" s="172" t="s">
        <v>189</v>
      </c>
      <c r="K150" s="173">
        <v>352.59</v>
      </c>
      <c r="L150" s="248">
        <v>0</v>
      </c>
      <c r="M150" s="249"/>
      <c r="N150" s="250">
        <f t="shared" si="5"/>
        <v>0</v>
      </c>
      <c r="O150" s="231"/>
      <c r="P150" s="231"/>
      <c r="Q150" s="231"/>
      <c r="R150" s="36"/>
      <c r="T150" s="167" t="s">
        <v>23</v>
      </c>
      <c r="U150" s="43" t="s">
        <v>53</v>
      </c>
      <c r="V150" s="35"/>
      <c r="W150" s="168">
        <f t="shared" si="6"/>
        <v>0</v>
      </c>
      <c r="X150" s="168">
        <v>3E-05</v>
      </c>
      <c r="Y150" s="168">
        <f t="shared" si="7"/>
        <v>0.010577699999999999</v>
      </c>
      <c r="Z150" s="168">
        <v>0</v>
      </c>
      <c r="AA150" s="169">
        <f t="shared" si="8"/>
        <v>0</v>
      </c>
      <c r="AR150" s="17" t="s">
        <v>179</v>
      </c>
      <c r="AT150" s="17" t="s">
        <v>176</v>
      </c>
      <c r="AU150" s="17" t="s">
        <v>141</v>
      </c>
      <c r="AY150" s="17" t="s">
        <v>158</v>
      </c>
      <c r="BE150" s="108">
        <f t="shared" si="9"/>
        <v>0</v>
      </c>
      <c r="BF150" s="108">
        <f t="shared" si="10"/>
        <v>0</v>
      </c>
      <c r="BG150" s="108">
        <f t="shared" si="11"/>
        <v>0</v>
      </c>
      <c r="BH150" s="108">
        <f t="shared" si="12"/>
        <v>0</v>
      </c>
      <c r="BI150" s="108">
        <f t="shared" si="13"/>
        <v>0</v>
      </c>
      <c r="BJ150" s="17" t="s">
        <v>141</v>
      </c>
      <c r="BK150" s="108">
        <f t="shared" si="14"/>
        <v>0</v>
      </c>
      <c r="BL150" s="17" t="s">
        <v>163</v>
      </c>
      <c r="BM150" s="17" t="s">
        <v>389</v>
      </c>
    </row>
    <row r="151" spans="2:65" s="1" customFormat="1" ht="31.5" customHeight="1">
      <c r="B151" s="34"/>
      <c r="C151" s="170" t="s">
        <v>236</v>
      </c>
      <c r="D151" s="170" t="s">
        <v>176</v>
      </c>
      <c r="E151" s="171" t="s">
        <v>198</v>
      </c>
      <c r="F151" s="247" t="s">
        <v>199</v>
      </c>
      <c r="G151" s="247"/>
      <c r="H151" s="247"/>
      <c r="I151" s="247"/>
      <c r="J151" s="172" t="s">
        <v>189</v>
      </c>
      <c r="K151" s="173">
        <v>268.8</v>
      </c>
      <c r="L151" s="248">
        <v>0</v>
      </c>
      <c r="M151" s="249"/>
      <c r="N151" s="250">
        <f t="shared" si="5"/>
        <v>0</v>
      </c>
      <c r="O151" s="231"/>
      <c r="P151" s="231"/>
      <c r="Q151" s="231"/>
      <c r="R151" s="36"/>
      <c r="T151" s="167" t="s">
        <v>23</v>
      </c>
      <c r="U151" s="43" t="s">
        <v>53</v>
      </c>
      <c r="V151" s="35"/>
      <c r="W151" s="168">
        <f t="shared" si="6"/>
        <v>0</v>
      </c>
      <c r="X151" s="168">
        <v>3E-05</v>
      </c>
      <c r="Y151" s="168">
        <f t="shared" si="7"/>
        <v>0.008064</v>
      </c>
      <c r="Z151" s="168">
        <v>0</v>
      </c>
      <c r="AA151" s="169">
        <f t="shared" si="8"/>
        <v>0</v>
      </c>
      <c r="AR151" s="17" t="s">
        <v>179</v>
      </c>
      <c r="AT151" s="17" t="s">
        <v>176</v>
      </c>
      <c r="AU151" s="17" t="s">
        <v>141</v>
      </c>
      <c r="AY151" s="17" t="s">
        <v>158</v>
      </c>
      <c r="BE151" s="108">
        <f t="shared" si="9"/>
        <v>0</v>
      </c>
      <c r="BF151" s="108">
        <f t="shared" si="10"/>
        <v>0</v>
      </c>
      <c r="BG151" s="108">
        <f t="shared" si="11"/>
        <v>0</v>
      </c>
      <c r="BH151" s="108">
        <f t="shared" si="12"/>
        <v>0</v>
      </c>
      <c r="BI151" s="108">
        <f t="shared" si="13"/>
        <v>0</v>
      </c>
      <c r="BJ151" s="17" t="s">
        <v>141</v>
      </c>
      <c r="BK151" s="108">
        <f t="shared" si="14"/>
        <v>0</v>
      </c>
      <c r="BL151" s="17" t="s">
        <v>163</v>
      </c>
      <c r="BM151" s="17" t="s">
        <v>390</v>
      </c>
    </row>
    <row r="152" spans="2:65" s="1" customFormat="1" ht="31.5" customHeight="1">
      <c r="B152" s="34"/>
      <c r="C152" s="170" t="s">
        <v>10</v>
      </c>
      <c r="D152" s="170" t="s">
        <v>176</v>
      </c>
      <c r="E152" s="171" t="s">
        <v>202</v>
      </c>
      <c r="F152" s="247" t="s">
        <v>203</v>
      </c>
      <c r="G152" s="247"/>
      <c r="H152" s="247"/>
      <c r="I152" s="247"/>
      <c r="J152" s="172" t="s">
        <v>189</v>
      </c>
      <c r="K152" s="173">
        <v>71.19</v>
      </c>
      <c r="L152" s="248">
        <v>0</v>
      </c>
      <c r="M152" s="249"/>
      <c r="N152" s="250">
        <f t="shared" si="5"/>
        <v>0</v>
      </c>
      <c r="O152" s="231"/>
      <c r="P152" s="231"/>
      <c r="Q152" s="231"/>
      <c r="R152" s="36"/>
      <c r="T152" s="167" t="s">
        <v>23</v>
      </c>
      <c r="U152" s="43" t="s">
        <v>53</v>
      </c>
      <c r="V152" s="35"/>
      <c r="W152" s="168">
        <f t="shared" si="6"/>
        <v>0</v>
      </c>
      <c r="X152" s="168">
        <v>0.0003</v>
      </c>
      <c r="Y152" s="168">
        <f t="shared" si="7"/>
        <v>0.021356999999999998</v>
      </c>
      <c r="Z152" s="168">
        <v>0</v>
      </c>
      <c r="AA152" s="169">
        <f t="shared" si="8"/>
        <v>0</v>
      </c>
      <c r="AR152" s="17" t="s">
        <v>179</v>
      </c>
      <c r="AT152" s="17" t="s">
        <v>176</v>
      </c>
      <c r="AU152" s="17" t="s">
        <v>141</v>
      </c>
      <c r="AY152" s="17" t="s">
        <v>158</v>
      </c>
      <c r="BE152" s="108">
        <f t="shared" si="9"/>
        <v>0</v>
      </c>
      <c r="BF152" s="108">
        <f t="shared" si="10"/>
        <v>0</v>
      </c>
      <c r="BG152" s="108">
        <f t="shared" si="11"/>
        <v>0</v>
      </c>
      <c r="BH152" s="108">
        <f t="shared" si="12"/>
        <v>0</v>
      </c>
      <c r="BI152" s="108">
        <f t="shared" si="13"/>
        <v>0</v>
      </c>
      <c r="BJ152" s="17" t="s">
        <v>141</v>
      </c>
      <c r="BK152" s="108">
        <f t="shared" si="14"/>
        <v>0</v>
      </c>
      <c r="BL152" s="17" t="s">
        <v>163</v>
      </c>
      <c r="BM152" s="17" t="s">
        <v>391</v>
      </c>
    </row>
    <row r="153" spans="2:65" s="1" customFormat="1" ht="22.5" customHeight="1">
      <c r="B153" s="34"/>
      <c r="C153" s="170" t="s">
        <v>243</v>
      </c>
      <c r="D153" s="170" t="s">
        <v>176</v>
      </c>
      <c r="E153" s="171" t="s">
        <v>206</v>
      </c>
      <c r="F153" s="247" t="s">
        <v>207</v>
      </c>
      <c r="G153" s="247"/>
      <c r="H153" s="247"/>
      <c r="I153" s="247"/>
      <c r="J153" s="172" t="s">
        <v>189</v>
      </c>
      <c r="K153" s="173">
        <v>354.27</v>
      </c>
      <c r="L153" s="248">
        <v>0</v>
      </c>
      <c r="M153" s="249"/>
      <c r="N153" s="250">
        <f t="shared" si="5"/>
        <v>0</v>
      </c>
      <c r="O153" s="231"/>
      <c r="P153" s="231"/>
      <c r="Q153" s="231"/>
      <c r="R153" s="36"/>
      <c r="T153" s="167" t="s">
        <v>23</v>
      </c>
      <c r="U153" s="43" t="s">
        <v>53</v>
      </c>
      <c r="V153" s="35"/>
      <c r="W153" s="168">
        <f t="shared" si="6"/>
        <v>0</v>
      </c>
      <c r="X153" s="168">
        <v>0.0003</v>
      </c>
      <c r="Y153" s="168">
        <f t="shared" si="7"/>
        <v>0.10628099999999999</v>
      </c>
      <c r="Z153" s="168">
        <v>0</v>
      </c>
      <c r="AA153" s="169">
        <f t="shared" si="8"/>
        <v>0</v>
      </c>
      <c r="AR153" s="17" t="s">
        <v>179</v>
      </c>
      <c r="AT153" s="17" t="s">
        <v>176</v>
      </c>
      <c r="AU153" s="17" t="s">
        <v>141</v>
      </c>
      <c r="AY153" s="17" t="s">
        <v>158</v>
      </c>
      <c r="BE153" s="108">
        <f t="shared" si="9"/>
        <v>0</v>
      </c>
      <c r="BF153" s="108">
        <f t="shared" si="10"/>
        <v>0</v>
      </c>
      <c r="BG153" s="108">
        <f t="shared" si="11"/>
        <v>0</v>
      </c>
      <c r="BH153" s="108">
        <f t="shared" si="12"/>
        <v>0</v>
      </c>
      <c r="BI153" s="108">
        <f t="shared" si="13"/>
        <v>0</v>
      </c>
      <c r="BJ153" s="17" t="s">
        <v>141</v>
      </c>
      <c r="BK153" s="108">
        <f t="shared" si="14"/>
        <v>0</v>
      </c>
      <c r="BL153" s="17" t="s">
        <v>163</v>
      </c>
      <c r="BM153" s="17" t="s">
        <v>392</v>
      </c>
    </row>
    <row r="154" spans="2:65" s="1" customFormat="1" ht="31.5" customHeight="1">
      <c r="B154" s="34"/>
      <c r="C154" s="170" t="s">
        <v>247</v>
      </c>
      <c r="D154" s="170" t="s">
        <v>176</v>
      </c>
      <c r="E154" s="171" t="s">
        <v>210</v>
      </c>
      <c r="F154" s="247" t="s">
        <v>211</v>
      </c>
      <c r="G154" s="247"/>
      <c r="H154" s="247"/>
      <c r="I154" s="247"/>
      <c r="J154" s="172" t="s">
        <v>189</v>
      </c>
      <c r="K154" s="173">
        <v>31.5</v>
      </c>
      <c r="L154" s="248">
        <v>0</v>
      </c>
      <c r="M154" s="249"/>
      <c r="N154" s="250">
        <f t="shared" si="5"/>
        <v>0</v>
      </c>
      <c r="O154" s="231"/>
      <c r="P154" s="231"/>
      <c r="Q154" s="231"/>
      <c r="R154" s="36"/>
      <c r="T154" s="167" t="s">
        <v>23</v>
      </c>
      <c r="U154" s="43" t="s">
        <v>53</v>
      </c>
      <c r="V154" s="35"/>
      <c r="W154" s="168">
        <f t="shared" si="6"/>
        <v>0</v>
      </c>
      <c r="X154" s="168">
        <v>0.0002</v>
      </c>
      <c r="Y154" s="168">
        <f t="shared" si="7"/>
        <v>0.0063</v>
      </c>
      <c r="Z154" s="168">
        <v>0</v>
      </c>
      <c r="AA154" s="169">
        <f t="shared" si="8"/>
        <v>0</v>
      </c>
      <c r="AR154" s="17" t="s">
        <v>179</v>
      </c>
      <c r="AT154" s="17" t="s">
        <v>176</v>
      </c>
      <c r="AU154" s="17" t="s">
        <v>141</v>
      </c>
      <c r="AY154" s="17" t="s">
        <v>158</v>
      </c>
      <c r="BE154" s="108">
        <f t="shared" si="9"/>
        <v>0</v>
      </c>
      <c r="BF154" s="108">
        <f t="shared" si="10"/>
        <v>0</v>
      </c>
      <c r="BG154" s="108">
        <f t="shared" si="11"/>
        <v>0</v>
      </c>
      <c r="BH154" s="108">
        <f t="shared" si="12"/>
        <v>0</v>
      </c>
      <c r="BI154" s="108">
        <f t="shared" si="13"/>
        <v>0</v>
      </c>
      <c r="BJ154" s="17" t="s">
        <v>141</v>
      </c>
      <c r="BK154" s="108">
        <f t="shared" si="14"/>
        <v>0</v>
      </c>
      <c r="BL154" s="17" t="s">
        <v>163</v>
      </c>
      <c r="BM154" s="17" t="s">
        <v>393</v>
      </c>
    </row>
    <row r="155" spans="2:65" s="1" customFormat="1" ht="22.5" customHeight="1">
      <c r="B155" s="34"/>
      <c r="C155" s="170" t="s">
        <v>251</v>
      </c>
      <c r="D155" s="170" t="s">
        <v>176</v>
      </c>
      <c r="E155" s="171" t="s">
        <v>214</v>
      </c>
      <c r="F155" s="247" t="s">
        <v>215</v>
      </c>
      <c r="G155" s="247"/>
      <c r="H155" s="247"/>
      <c r="I155" s="247"/>
      <c r="J155" s="172" t="s">
        <v>189</v>
      </c>
      <c r="K155" s="173">
        <v>71.19</v>
      </c>
      <c r="L155" s="248">
        <v>0</v>
      </c>
      <c r="M155" s="249"/>
      <c r="N155" s="250">
        <f t="shared" si="5"/>
        <v>0</v>
      </c>
      <c r="O155" s="231"/>
      <c r="P155" s="231"/>
      <c r="Q155" s="231"/>
      <c r="R155" s="36"/>
      <c r="T155" s="167" t="s">
        <v>23</v>
      </c>
      <c r="U155" s="43" t="s">
        <v>53</v>
      </c>
      <c r="V155" s="35"/>
      <c r="W155" s="168">
        <f t="shared" si="6"/>
        <v>0</v>
      </c>
      <c r="X155" s="168">
        <v>0.0003</v>
      </c>
      <c r="Y155" s="168">
        <f t="shared" si="7"/>
        <v>0.021356999999999998</v>
      </c>
      <c r="Z155" s="168">
        <v>0</v>
      </c>
      <c r="AA155" s="169">
        <f t="shared" si="8"/>
        <v>0</v>
      </c>
      <c r="AR155" s="17" t="s">
        <v>179</v>
      </c>
      <c r="AT155" s="17" t="s">
        <v>176</v>
      </c>
      <c r="AU155" s="17" t="s">
        <v>141</v>
      </c>
      <c r="AY155" s="17" t="s">
        <v>158</v>
      </c>
      <c r="BE155" s="108">
        <f t="shared" si="9"/>
        <v>0</v>
      </c>
      <c r="BF155" s="108">
        <f t="shared" si="10"/>
        <v>0</v>
      </c>
      <c r="BG155" s="108">
        <f t="shared" si="11"/>
        <v>0</v>
      </c>
      <c r="BH155" s="108">
        <f t="shared" si="12"/>
        <v>0</v>
      </c>
      <c r="BI155" s="108">
        <f t="shared" si="13"/>
        <v>0</v>
      </c>
      <c r="BJ155" s="17" t="s">
        <v>141</v>
      </c>
      <c r="BK155" s="108">
        <f t="shared" si="14"/>
        <v>0</v>
      </c>
      <c r="BL155" s="17" t="s">
        <v>163</v>
      </c>
      <c r="BM155" s="17" t="s">
        <v>394</v>
      </c>
    </row>
    <row r="156" spans="2:65" s="1" customFormat="1" ht="31.5" customHeight="1">
      <c r="B156" s="34"/>
      <c r="C156" s="163" t="s">
        <v>255</v>
      </c>
      <c r="D156" s="163" t="s">
        <v>159</v>
      </c>
      <c r="E156" s="164" t="s">
        <v>221</v>
      </c>
      <c r="F156" s="228" t="s">
        <v>222</v>
      </c>
      <c r="G156" s="228"/>
      <c r="H156" s="228"/>
      <c r="I156" s="228"/>
      <c r="J156" s="165" t="s">
        <v>162</v>
      </c>
      <c r="K156" s="166">
        <v>823.8</v>
      </c>
      <c r="L156" s="229">
        <v>0</v>
      </c>
      <c r="M156" s="230"/>
      <c r="N156" s="231">
        <f t="shared" si="5"/>
        <v>0</v>
      </c>
      <c r="O156" s="231"/>
      <c r="P156" s="231"/>
      <c r="Q156" s="231"/>
      <c r="R156" s="36"/>
      <c r="T156" s="167" t="s">
        <v>23</v>
      </c>
      <c r="U156" s="43" t="s">
        <v>53</v>
      </c>
      <c r="V156" s="35"/>
      <c r="W156" s="168">
        <f t="shared" si="6"/>
        <v>0</v>
      </c>
      <c r="X156" s="168">
        <v>0.00268</v>
      </c>
      <c r="Y156" s="168">
        <f t="shared" si="7"/>
        <v>2.2077839999999997</v>
      </c>
      <c r="Z156" s="168">
        <v>0</v>
      </c>
      <c r="AA156" s="169">
        <f t="shared" si="8"/>
        <v>0</v>
      </c>
      <c r="AR156" s="17" t="s">
        <v>163</v>
      </c>
      <c r="AT156" s="17" t="s">
        <v>159</v>
      </c>
      <c r="AU156" s="17" t="s">
        <v>141</v>
      </c>
      <c r="AY156" s="17" t="s">
        <v>158</v>
      </c>
      <c r="BE156" s="108">
        <f t="shared" si="9"/>
        <v>0</v>
      </c>
      <c r="BF156" s="108">
        <f t="shared" si="10"/>
        <v>0</v>
      </c>
      <c r="BG156" s="108">
        <f t="shared" si="11"/>
        <v>0</v>
      </c>
      <c r="BH156" s="108">
        <f t="shared" si="12"/>
        <v>0</v>
      </c>
      <c r="BI156" s="108">
        <f t="shared" si="13"/>
        <v>0</v>
      </c>
      <c r="BJ156" s="17" t="s">
        <v>141</v>
      </c>
      <c r="BK156" s="108">
        <f t="shared" si="14"/>
        <v>0</v>
      </c>
      <c r="BL156" s="17" t="s">
        <v>163</v>
      </c>
      <c r="BM156" s="17" t="s">
        <v>395</v>
      </c>
    </row>
    <row r="157" spans="2:65" s="1" customFormat="1" ht="31.5" customHeight="1">
      <c r="B157" s="34"/>
      <c r="C157" s="163" t="s">
        <v>259</v>
      </c>
      <c r="D157" s="163" t="s">
        <v>159</v>
      </c>
      <c r="E157" s="164" t="s">
        <v>229</v>
      </c>
      <c r="F157" s="228" t="s">
        <v>230</v>
      </c>
      <c r="G157" s="228"/>
      <c r="H157" s="228"/>
      <c r="I157" s="228"/>
      <c r="J157" s="165" t="s">
        <v>162</v>
      </c>
      <c r="K157" s="166">
        <v>412</v>
      </c>
      <c r="L157" s="229">
        <v>0</v>
      </c>
      <c r="M157" s="230"/>
      <c r="N157" s="231">
        <f t="shared" si="5"/>
        <v>0</v>
      </c>
      <c r="O157" s="231"/>
      <c r="P157" s="231"/>
      <c r="Q157" s="231"/>
      <c r="R157" s="36"/>
      <c r="T157" s="167" t="s">
        <v>23</v>
      </c>
      <c r="U157" s="43" t="s">
        <v>53</v>
      </c>
      <c r="V157" s="35"/>
      <c r="W157" s="168">
        <f t="shared" si="6"/>
        <v>0</v>
      </c>
      <c r="X157" s="168">
        <v>0.00348</v>
      </c>
      <c r="Y157" s="168">
        <f t="shared" si="7"/>
        <v>1.43376</v>
      </c>
      <c r="Z157" s="168">
        <v>0</v>
      </c>
      <c r="AA157" s="169">
        <f t="shared" si="8"/>
        <v>0</v>
      </c>
      <c r="AR157" s="17" t="s">
        <v>163</v>
      </c>
      <c r="AT157" s="17" t="s">
        <v>159</v>
      </c>
      <c r="AU157" s="17" t="s">
        <v>141</v>
      </c>
      <c r="AY157" s="17" t="s">
        <v>158</v>
      </c>
      <c r="BE157" s="108">
        <f t="shared" si="9"/>
        <v>0</v>
      </c>
      <c r="BF157" s="108">
        <f t="shared" si="10"/>
        <v>0</v>
      </c>
      <c r="BG157" s="108">
        <f t="shared" si="11"/>
        <v>0</v>
      </c>
      <c r="BH157" s="108">
        <f t="shared" si="12"/>
        <v>0</v>
      </c>
      <c r="BI157" s="108">
        <f t="shared" si="13"/>
        <v>0</v>
      </c>
      <c r="BJ157" s="17" t="s">
        <v>141</v>
      </c>
      <c r="BK157" s="108">
        <f t="shared" si="14"/>
        <v>0</v>
      </c>
      <c r="BL157" s="17" t="s">
        <v>163</v>
      </c>
      <c r="BM157" s="17" t="s">
        <v>396</v>
      </c>
    </row>
    <row r="158" spans="2:65" s="1" customFormat="1" ht="31.5" customHeight="1">
      <c r="B158" s="34"/>
      <c r="C158" s="163" t="s">
        <v>263</v>
      </c>
      <c r="D158" s="163" t="s">
        <v>159</v>
      </c>
      <c r="E158" s="164" t="s">
        <v>233</v>
      </c>
      <c r="F158" s="228" t="s">
        <v>397</v>
      </c>
      <c r="G158" s="228"/>
      <c r="H158" s="228"/>
      <c r="I158" s="228"/>
      <c r="J158" s="165" t="s">
        <v>162</v>
      </c>
      <c r="K158" s="166">
        <v>117.3</v>
      </c>
      <c r="L158" s="229">
        <v>0</v>
      </c>
      <c r="M158" s="230"/>
      <c r="N158" s="231">
        <f t="shared" si="5"/>
        <v>0</v>
      </c>
      <c r="O158" s="231"/>
      <c r="P158" s="231"/>
      <c r="Q158" s="231"/>
      <c r="R158" s="36"/>
      <c r="T158" s="167" t="s">
        <v>23</v>
      </c>
      <c r="U158" s="43" t="s">
        <v>53</v>
      </c>
      <c r="V158" s="35"/>
      <c r="W158" s="168">
        <f t="shared" si="6"/>
        <v>0</v>
      </c>
      <c r="X158" s="168">
        <v>0.00012</v>
      </c>
      <c r="Y158" s="168">
        <f t="shared" si="7"/>
        <v>0.014076</v>
      </c>
      <c r="Z158" s="168">
        <v>0</v>
      </c>
      <c r="AA158" s="169">
        <f t="shared" si="8"/>
        <v>0</v>
      </c>
      <c r="AR158" s="17" t="s">
        <v>163</v>
      </c>
      <c r="AT158" s="17" t="s">
        <v>159</v>
      </c>
      <c r="AU158" s="17" t="s">
        <v>141</v>
      </c>
      <c r="AY158" s="17" t="s">
        <v>158</v>
      </c>
      <c r="BE158" s="108">
        <f t="shared" si="9"/>
        <v>0</v>
      </c>
      <c r="BF158" s="108">
        <f t="shared" si="10"/>
        <v>0</v>
      </c>
      <c r="BG158" s="108">
        <f t="shared" si="11"/>
        <v>0</v>
      </c>
      <c r="BH158" s="108">
        <f t="shared" si="12"/>
        <v>0</v>
      </c>
      <c r="BI158" s="108">
        <f t="shared" si="13"/>
        <v>0</v>
      </c>
      <c r="BJ158" s="17" t="s">
        <v>141</v>
      </c>
      <c r="BK158" s="108">
        <f t="shared" si="14"/>
        <v>0</v>
      </c>
      <c r="BL158" s="17" t="s">
        <v>163</v>
      </c>
      <c r="BM158" s="17" t="s">
        <v>398</v>
      </c>
    </row>
    <row r="159" spans="2:63" s="9" customFormat="1" ht="29.85" customHeight="1">
      <c r="B159" s="152"/>
      <c r="C159" s="153"/>
      <c r="D159" s="162" t="s">
        <v>127</v>
      </c>
      <c r="E159" s="162"/>
      <c r="F159" s="162"/>
      <c r="G159" s="162"/>
      <c r="H159" s="162"/>
      <c r="I159" s="162"/>
      <c r="J159" s="162"/>
      <c r="K159" s="162"/>
      <c r="L159" s="162"/>
      <c r="M159" s="162"/>
      <c r="N159" s="236">
        <f>BK159</f>
        <v>0</v>
      </c>
      <c r="O159" s="237"/>
      <c r="P159" s="237"/>
      <c r="Q159" s="237"/>
      <c r="R159" s="155"/>
      <c r="T159" s="156"/>
      <c r="U159" s="153"/>
      <c r="V159" s="153"/>
      <c r="W159" s="157">
        <f>SUM(W160:W169)</f>
        <v>0</v>
      </c>
      <c r="X159" s="153"/>
      <c r="Y159" s="157">
        <f>SUM(Y160:Y169)</f>
        <v>0</v>
      </c>
      <c r="Z159" s="153"/>
      <c r="AA159" s="158">
        <f>SUM(AA160:AA169)</f>
        <v>16.3333</v>
      </c>
      <c r="AR159" s="159" t="s">
        <v>25</v>
      </c>
      <c r="AT159" s="160" t="s">
        <v>85</v>
      </c>
      <c r="AU159" s="160" t="s">
        <v>25</v>
      </c>
      <c r="AY159" s="159" t="s">
        <v>158</v>
      </c>
      <c r="BK159" s="161">
        <f>SUM(BK160:BK169)</f>
        <v>0</v>
      </c>
    </row>
    <row r="160" spans="2:65" s="1" customFormat="1" ht="31.5" customHeight="1">
      <c r="B160" s="34"/>
      <c r="C160" s="163" t="s">
        <v>267</v>
      </c>
      <c r="D160" s="163" t="s">
        <v>159</v>
      </c>
      <c r="E160" s="164" t="s">
        <v>237</v>
      </c>
      <c r="F160" s="228" t="s">
        <v>238</v>
      </c>
      <c r="G160" s="228"/>
      <c r="H160" s="228"/>
      <c r="I160" s="228"/>
      <c r="J160" s="165" t="s">
        <v>162</v>
      </c>
      <c r="K160" s="166">
        <v>952</v>
      </c>
      <c r="L160" s="229">
        <v>0</v>
      </c>
      <c r="M160" s="230"/>
      <c r="N160" s="231">
        <f aca="true" t="shared" si="15" ref="N160:N169">ROUND(L160*K160,2)</f>
        <v>0</v>
      </c>
      <c r="O160" s="231"/>
      <c r="P160" s="231"/>
      <c r="Q160" s="231"/>
      <c r="R160" s="36"/>
      <c r="T160" s="167" t="s">
        <v>23</v>
      </c>
      <c r="U160" s="43" t="s">
        <v>53</v>
      </c>
      <c r="V160" s="35"/>
      <c r="W160" s="168">
        <f aca="true" t="shared" si="16" ref="W160:W169">V160*K160</f>
        <v>0</v>
      </c>
      <c r="X160" s="168">
        <v>0</v>
      </c>
      <c r="Y160" s="168">
        <f aca="true" t="shared" si="17" ref="Y160:Y169">X160*K160</f>
        <v>0</v>
      </c>
      <c r="Z160" s="168">
        <v>0</v>
      </c>
      <c r="AA160" s="169">
        <f aca="true" t="shared" si="18" ref="AA160:AA169">Z160*K160</f>
        <v>0</v>
      </c>
      <c r="AR160" s="17" t="s">
        <v>163</v>
      </c>
      <c r="AT160" s="17" t="s">
        <v>159</v>
      </c>
      <c r="AU160" s="17" t="s">
        <v>141</v>
      </c>
      <c r="AY160" s="17" t="s">
        <v>158</v>
      </c>
      <c r="BE160" s="108">
        <f aca="true" t="shared" si="19" ref="BE160:BE169">IF(U160="základní",N160,0)</f>
        <v>0</v>
      </c>
      <c r="BF160" s="108">
        <f aca="true" t="shared" si="20" ref="BF160:BF169">IF(U160="snížená",N160,0)</f>
        <v>0</v>
      </c>
      <c r="BG160" s="108">
        <f aca="true" t="shared" si="21" ref="BG160:BG169">IF(U160="zákl. přenesená",N160,0)</f>
        <v>0</v>
      </c>
      <c r="BH160" s="108">
        <f aca="true" t="shared" si="22" ref="BH160:BH169">IF(U160="sníž. přenesená",N160,0)</f>
        <v>0</v>
      </c>
      <c r="BI160" s="108">
        <f aca="true" t="shared" si="23" ref="BI160:BI169">IF(U160="nulová",N160,0)</f>
        <v>0</v>
      </c>
      <c r="BJ160" s="17" t="s">
        <v>141</v>
      </c>
      <c r="BK160" s="108">
        <f aca="true" t="shared" si="24" ref="BK160:BK169">ROUND(L160*K160,2)</f>
        <v>0</v>
      </c>
      <c r="BL160" s="17" t="s">
        <v>163</v>
      </c>
      <c r="BM160" s="17" t="s">
        <v>399</v>
      </c>
    </row>
    <row r="161" spans="2:65" s="1" customFormat="1" ht="44.25" customHeight="1">
      <c r="B161" s="34"/>
      <c r="C161" s="163" t="s">
        <v>272</v>
      </c>
      <c r="D161" s="163" t="s">
        <v>159</v>
      </c>
      <c r="E161" s="164" t="s">
        <v>240</v>
      </c>
      <c r="F161" s="228" t="s">
        <v>400</v>
      </c>
      <c r="G161" s="228"/>
      <c r="H161" s="228"/>
      <c r="I161" s="228"/>
      <c r="J161" s="165" t="s">
        <v>162</v>
      </c>
      <c r="K161" s="166">
        <v>57120</v>
      </c>
      <c r="L161" s="229">
        <v>0</v>
      </c>
      <c r="M161" s="230"/>
      <c r="N161" s="231">
        <f t="shared" si="15"/>
        <v>0</v>
      </c>
      <c r="O161" s="231"/>
      <c r="P161" s="231"/>
      <c r="Q161" s="231"/>
      <c r="R161" s="36"/>
      <c r="T161" s="167" t="s">
        <v>23</v>
      </c>
      <c r="U161" s="43" t="s">
        <v>53</v>
      </c>
      <c r="V161" s="35"/>
      <c r="W161" s="168">
        <f t="shared" si="16"/>
        <v>0</v>
      </c>
      <c r="X161" s="168">
        <v>0</v>
      </c>
      <c r="Y161" s="168">
        <f t="shared" si="17"/>
        <v>0</v>
      </c>
      <c r="Z161" s="168">
        <v>0</v>
      </c>
      <c r="AA161" s="169">
        <f t="shared" si="18"/>
        <v>0</v>
      </c>
      <c r="AR161" s="17" t="s">
        <v>163</v>
      </c>
      <c r="AT161" s="17" t="s">
        <v>159</v>
      </c>
      <c r="AU161" s="17" t="s">
        <v>141</v>
      </c>
      <c r="AY161" s="17" t="s">
        <v>158</v>
      </c>
      <c r="BE161" s="108">
        <f t="shared" si="19"/>
        <v>0</v>
      </c>
      <c r="BF161" s="108">
        <f t="shared" si="20"/>
        <v>0</v>
      </c>
      <c r="BG161" s="108">
        <f t="shared" si="21"/>
        <v>0</v>
      </c>
      <c r="BH161" s="108">
        <f t="shared" si="22"/>
        <v>0</v>
      </c>
      <c r="BI161" s="108">
        <f t="shared" si="23"/>
        <v>0</v>
      </c>
      <c r="BJ161" s="17" t="s">
        <v>141</v>
      </c>
      <c r="BK161" s="108">
        <f t="shared" si="24"/>
        <v>0</v>
      </c>
      <c r="BL161" s="17" t="s">
        <v>163</v>
      </c>
      <c r="BM161" s="17" t="s">
        <v>401</v>
      </c>
    </row>
    <row r="162" spans="2:65" s="1" customFormat="1" ht="31.5" customHeight="1">
      <c r="B162" s="34"/>
      <c r="C162" s="163" t="s">
        <v>277</v>
      </c>
      <c r="D162" s="163" t="s">
        <v>159</v>
      </c>
      <c r="E162" s="164" t="s">
        <v>244</v>
      </c>
      <c r="F162" s="228" t="s">
        <v>245</v>
      </c>
      <c r="G162" s="228"/>
      <c r="H162" s="228"/>
      <c r="I162" s="228"/>
      <c r="J162" s="165" t="s">
        <v>162</v>
      </c>
      <c r="K162" s="166">
        <v>952</v>
      </c>
      <c r="L162" s="229">
        <v>0</v>
      </c>
      <c r="M162" s="230"/>
      <c r="N162" s="231">
        <f t="shared" si="15"/>
        <v>0</v>
      </c>
      <c r="O162" s="231"/>
      <c r="P162" s="231"/>
      <c r="Q162" s="231"/>
      <c r="R162" s="36"/>
      <c r="T162" s="167" t="s">
        <v>23</v>
      </c>
      <c r="U162" s="43" t="s">
        <v>53</v>
      </c>
      <c r="V162" s="35"/>
      <c r="W162" s="168">
        <f t="shared" si="16"/>
        <v>0</v>
      </c>
      <c r="X162" s="168">
        <v>0</v>
      </c>
      <c r="Y162" s="168">
        <f t="shared" si="17"/>
        <v>0</v>
      </c>
      <c r="Z162" s="168">
        <v>0</v>
      </c>
      <c r="AA162" s="169">
        <f t="shared" si="18"/>
        <v>0</v>
      </c>
      <c r="AR162" s="17" t="s">
        <v>163</v>
      </c>
      <c r="AT162" s="17" t="s">
        <v>159</v>
      </c>
      <c r="AU162" s="17" t="s">
        <v>141</v>
      </c>
      <c r="AY162" s="17" t="s">
        <v>158</v>
      </c>
      <c r="BE162" s="108">
        <f t="shared" si="19"/>
        <v>0</v>
      </c>
      <c r="BF162" s="108">
        <f t="shared" si="20"/>
        <v>0</v>
      </c>
      <c r="BG162" s="108">
        <f t="shared" si="21"/>
        <v>0</v>
      </c>
      <c r="BH162" s="108">
        <f t="shared" si="22"/>
        <v>0</v>
      </c>
      <c r="BI162" s="108">
        <f t="shared" si="23"/>
        <v>0</v>
      </c>
      <c r="BJ162" s="17" t="s">
        <v>141</v>
      </c>
      <c r="BK162" s="108">
        <f t="shared" si="24"/>
        <v>0</v>
      </c>
      <c r="BL162" s="17" t="s">
        <v>163</v>
      </c>
      <c r="BM162" s="17" t="s">
        <v>402</v>
      </c>
    </row>
    <row r="163" spans="2:65" s="1" customFormat="1" ht="22.5" customHeight="1">
      <c r="B163" s="34"/>
      <c r="C163" s="163" t="s">
        <v>281</v>
      </c>
      <c r="D163" s="163" t="s">
        <v>159</v>
      </c>
      <c r="E163" s="164" t="s">
        <v>248</v>
      </c>
      <c r="F163" s="228" t="s">
        <v>249</v>
      </c>
      <c r="G163" s="228"/>
      <c r="H163" s="228"/>
      <c r="I163" s="228"/>
      <c r="J163" s="165" t="s">
        <v>162</v>
      </c>
      <c r="K163" s="166">
        <v>952</v>
      </c>
      <c r="L163" s="229">
        <v>0</v>
      </c>
      <c r="M163" s="230"/>
      <c r="N163" s="231">
        <f t="shared" si="15"/>
        <v>0</v>
      </c>
      <c r="O163" s="231"/>
      <c r="P163" s="231"/>
      <c r="Q163" s="231"/>
      <c r="R163" s="36"/>
      <c r="T163" s="167" t="s">
        <v>23</v>
      </c>
      <c r="U163" s="43" t="s">
        <v>53</v>
      </c>
      <c r="V163" s="35"/>
      <c r="W163" s="168">
        <f t="shared" si="16"/>
        <v>0</v>
      </c>
      <c r="X163" s="168">
        <v>0</v>
      </c>
      <c r="Y163" s="168">
        <f t="shared" si="17"/>
        <v>0</v>
      </c>
      <c r="Z163" s="168">
        <v>0</v>
      </c>
      <c r="AA163" s="169">
        <f t="shared" si="18"/>
        <v>0</v>
      </c>
      <c r="AR163" s="17" t="s">
        <v>163</v>
      </c>
      <c r="AT163" s="17" t="s">
        <v>159</v>
      </c>
      <c r="AU163" s="17" t="s">
        <v>141</v>
      </c>
      <c r="AY163" s="17" t="s">
        <v>158</v>
      </c>
      <c r="BE163" s="108">
        <f t="shared" si="19"/>
        <v>0</v>
      </c>
      <c r="BF163" s="108">
        <f t="shared" si="20"/>
        <v>0</v>
      </c>
      <c r="BG163" s="108">
        <f t="shared" si="21"/>
        <v>0</v>
      </c>
      <c r="BH163" s="108">
        <f t="shared" si="22"/>
        <v>0</v>
      </c>
      <c r="BI163" s="108">
        <f t="shared" si="23"/>
        <v>0</v>
      </c>
      <c r="BJ163" s="17" t="s">
        <v>141</v>
      </c>
      <c r="BK163" s="108">
        <f t="shared" si="24"/>
        <v>0</v>
      </c>
      <c r="BL163" s="17" t="s">
        <v>163</v>
      </c>
      <c r="BM163" s="17" t="s">
        <v>403</v>
      </c>
    </row>
    <row r="164" spans="2:65" s="1" customFormat="1" ht="31.5" customHeight="1">
      <c r="B164" s="34"/>
      <c r="C164" s="163" t="s">
        <v>285</v>
      </c>
      <c r="D164" s="163" t="s">
        <v>159</v>
      </c>
      <c r="E164" s="164" t="s">
        <v>252</v>
      </c>
      <c r="F164" s="228" t="s">
        <v>253</v>
      </c>
      <c r="G164" s="228"/>
      <c r="H164" s="228"/>
      <c r="I164" s="228"/>
      <c r="J164" s="165" t="s">
        <v>162</v>
      </c>
      <c r="K164" s="166">
        <v>57120</v>
      </c>
      <c r="L164" s="229">
        <v>0</v>
      </c>
      <c r="M164" s="230"/>
      <c r="N164" s="231">
        <f t="shared" si="15"/>
        <v>0</v>
      </c>
      <c r="O164" s="231"/>
      <c r="P164" s="231"/>
      <c r="Q164" s="231"/>
      <c r="R164" s="36"/>
      <c r="T164" s="167" t="s">
        <v>23</v>
      </c>
      <c r="U164" s="43" t="s">
        <v>53</v>
      </c>
      <c r="V164" s="35"/>
      <c r="W164" s="168">
        <f t="shared" si="16"/>
        <v>0</v>
      </c>
      <c r="X164" s="168">
        <v>0</v>
      </c>
      <c r="Y164" s="168">
        <f t="shared" si="17"/>
        <v>0</v>
      </c>
      <c r="Z164" s="168">
        <v>0</v>
      </c>
      <c r="AA164" s="169">
        <f t="shared" si="18"/>
        <v>0</v>
      </c>
      <c r="AR164" s="17" t="s">
        <v>163</v>
      </c>
      <c r="AT164" s="17" t="s">
        <v>159</v>
      </c>
      <c r="AU164" s="17" t="s">
        <v>141</v>
      </c>
      <c r="AY164" s="17" t="s">
        <v>158</v>
      </c>
      <c r="BE164" s="108">
        <f t="shared" si="19"/>
        <v>0</v>
      </c>
      <c r="BF164" s="108">
        <f t="shared" si="20"/>
        <v>0</v>
      </c>
      <c r="BG164" s="108">
        <f t="shared" si="21"/>
        <v>0</v>
      </c>
      <c r="BH164" s="108">
        <f t="shared" si="22"/>
        <v>0</v>
      </c>
      <c r="BI164" s="108">
        <f t="shared" si="23"/>
        <v>0</v>
      </c>
      <c r="BJ164" s="17" t="s">
        <v>141</v>
      </c>
      <c r="BK164" s="108">
        <f t="shared" si="24"/>
        <v>0</v>
      </c>
      <c r="BL164" s="17" t="s">
        <v>163</v>
      </c>
      <c r="BM164" s="17" t="s">
        <v>404</v>
      </c>
    </row>
    <row r="165" spans="2:65" s="1" customFormat="1" ht="31.5" customHeight="1">
      <c r="B165" s="34"/>
      <c r="C165" s="163" t="s">
        <v>289</v>
      </c>
      <c r="D165" s="163" t="s">
        <v>159</v>
      </c>
      <c r="E165" s="164" t="s">
        <v>256</v>
      </c>
      <c r="F165" s="228" t="s">
        <v>257</v>
      </c>
      <c r="G165" s="228"/>
      <c r="H165" s="228"/>
      <c r="I165" s="228"/>
      <c r="J165" s="165" t="s">
        <v>162</v>
      </c>
      <c r="K165" s="166">
        <v>952</v>
      </c>
      <c r="L165" s="229">
        <v>0</v>
      </c>
      <c r="M165" s="230"/>
      <c r="N165" s="231">
        <f t="shared" si="15"/>
        <v>0</v>
      </c>
      <c r="O165" s="231"/>
      <c r="P165" s="231"/>
      <c r="Q165" s="231"/>
      <c r="R165" s="36"/>
      <c r="T165" s="167" t="s">
        <v>23</v>
      </c>
      <c r="U165" s="43" t="s">
        <v>53</v>
      </c>
      <c r="V165" s="35"/>
      <c r="W165" s="168">
        <f t="shared" si="16"/>
        <v>0</v>
      </c>
      <c r="X165" s="168">
        <v>0</v>
      </c>
      <c r="Y165" s="168">
        <f t="shared" si="17"/>
        <v>0</v>
      </c>
      <c r="Z165" s="168">
        <v>0</v>
      </c>
      <c r="AA165" s="169">
        <f t="shared" si="18"/>
        <v>0</v>
      </c>
      <c r="AR165" s="17" t="s">
        <v>163</v>
      </c>
      <c r="AT165" s="17" t="s">
        <v>159</v>
      </c>
      <c r="AU165" s="17" t="s">
        <v>141</v>
      </c>
      <c r="AY165" s="17" t="s">
        <v>158</v>
      </c>
      <c r="BE165" s="108">
        <f t="shared" si="19"/>
        <v>0</v>
      </c>
      <c r="BF165" s="108">
        <f t="shared" si="20"/>
        <v>0</v>
      </c>
      <c r="BG165" s="108">
        <f t="shared" si="21"/>
        <v>0</v>
      </c>
      <c r="BH165" s="108">
        <f t="shared" si="22"/>
        <v>0</v>
      </c>
      <c r="BI165" s="108">
        <f t="shared" si="23"/>
        <v>0</v>
      </c>
      <c r="BJ165" s="17" t="s">
        <v>141</v>
      </c>
      <c r="BK165" s="108">
        <f t="shared" si="24"/>
        <v>0</v>
      </c>
      <c r="BL165" s="17" t="s">
        <v>163</v>
      </c>
      <c r="BM165" s="17" t="s">
        <v>405</v>
      </c>
    </row>
    <row r="166" spans="2:65" s="1" customFormat="1" ht="44.25" customHeight="1">
      <c r="B166" s="34"/>
      <c r="C166" s="163" t="s">
        <v>293</v>
      </c>
      <c r="D166" s="163" t="s">
        <v>159</v>
      </c>
      <c r="E166" s="164" t="s">
        <v>406</v>
      </c>
      <c r="F166" s="228" t="s">
        <v>407</v>
      </c>
      <c r="G166" s="228"/>
      <c r="H166" s="228"/>
      <c r="I166" s="228"/>
      <c r="J166" s="165" t="s">
        <v>162</v>
      </c>
      <c r="K166" s="166">
        <v>48.7</v>
      </c>
      <c r="L166" s="229">
        <v>0</v>
      </c>
      <c r="M166" s="230"/>
      <c r="N166" s="231">
        <f t="shared" si="15"/>
        <v>0</v>
      </c>
      <c r="O166" s="231"/>
      <c r="P166" s="231"/>
      <c r="Q166" s="231"/>
      <c r="R166" s="36"/>
      <c r="T166" s="167" t="s">
        <v>23</v>
      </c>
      <c r="U166" s="43" t="s">
        <v>53</v>
      </c>
      <c r="V166" s="35"/>
      <c r="W166" s="168">
        <f t="shared" si="16"/>
        <v>0</v>
      </c>
      <c r="X166" s="168">
        <v>0</v>
      </c>
      <c r="Y166" s="168">
        <f t="shared" si="17"/>
        <v>0</v>
      </c>
      <c r="Z166" s="168">
        <v>0.013</v>
      </c>
      <c r="AA166" s="169">
        <f t="shared" si="18"/>
        <v>0.6331</v>
      </c>
      <c r="AR166" s="17" t="s">
        <v>163</v>
      </c>
      <c r="AT166" s="17" t="s">
        <v>159</v>
      </c>
      <c r="AU166" s="17" t="s">
        <v>141</v>
      </c>
      <c r="AY166" s="17" t="s">
        <v>158</v>
      </c>
      <c r="BE166" s="108">
        <f t="shared" si="19"/>
        <v>0</v>
      </c>
      <c r="BF166" s="108">
        <f t="shared" si="20"/>
        <v>0</v>
      </c>
      <c r="BG166" s="108">
        <f t="shared" si="21"/>
        <v>0</v>
      </c>
      <c r="BH166" s="108">
        <f t="shared" si="22"/>
        <v>0</v>
      </c>
      <c r="BI166" s="108">
        <f t="shared" si="23"/>
        <v>0</v>
      </c>
      <c r="BJ166" s="17" t="s">
        <v>141</v>
      </c>
      <c r="BK166" s="108">
        <f t="shared" si="24"/>
        <v>0</v>
      </c>
      <c r="BL166" s="17" t="s">
        <v>163</v>
      </c>
      <c r="BM166" s="17" t="s">
        <v>408</v>
      </c>
    </row>
    <row r="167" spans="2:65" s="1" customFormat="1" ht="31.5" customHeight="1">
      <c r="B167" s="34"/>
      <c r="C167" s="163" t="s">
        <v>297</v>
      </c>
      <c r="D167" s="163" t="s">
        <v>159</v>
      </c>
      <c r="E167" s="164" t="s">
        <v>409</v>
      </c>
      <c r="F167" s="228" t="s">
        <v>410</v>
      </c>
      <c r="G167" s="228"/>
      <c r="H167" s="228"/>
      <c r="I167" s="228"/>
      <c r="J167" s="165" t="s">
        <v>162</v>
      </c>
      <c r="K167" s="166">
        <v>423.3</v>
      </c>
      <c r="L167" s="229">
        <v>0</v>
      </c>
      <c r="M167" s="230"/>
      <c r="N167" s="231">
        <f t="shared" si="15"/>
        <v>0</v>
      </c>
      <c r="O167" s="231"/>
      <c r="P167" s="231"/>
      <c r="Q167" s="231"/>
      <c r="R167" s="36"/>
      <c r="T167" s="167" t="s">
        <v>23</v>
      </c>
      <c r="U167" s="43" t="s">
        <v>53</v>
      </c>
      <c r="V167" s="35"/>
      <c r="W167" s="168">
        <f t="shared" si="16"/>
        <v>0</v>
      </c>
      <c r="X167" s="168">
        <v>0</v>
      </c>
      <c r="Y167" s="168">
        <f t="shared" si="17"/>
        <v>0</v>
      </c>
      <c r="Z167" s="168">
        <v>0.014</v>
      </c>
      <c r="AA167" s="169">
        <f t="shared" si="18"/>
        <v>5.926200000000001</v>
      </c>
      <c r="AR167" s="17" t="s">
        <v>163</v>
      </c>
      <c r="AT167" s="17" t="s">
        <v>159</v>
      </c>
      <c r="AU167" s="17" t="s">
        <v>141</v>
      </c>
      <c r="AY167" s="17" t="s">
        <v>158</v>
      </c>
      <c r="BE167" s="108">
        <f t="shared" si="19"/>
        <v>0</v>
      </c>
      <c r="BF167" s="108">
        <f t="shared" si="20"/>
        <v>0</v>
      </c>
      <c r="BG167" s="108">
        <f t="shared" si="21"/>
        <v>0</v>
      </c>
      <c r="BH167" s="108">
        <f t="shared" si="22"/>
        <v>0</v>
      </c>
      <c r="BI167" s="108">
        <f t="shared" si="23"/>
        <v>0</v>
      </c>
      <c r="BJ167" s="17" t="s">
        <v>141</v>
      </c>
      <c r="BK167" s="108">
        <f t="shared" si="24"/>
        <v>0</v>
      </c>
      <c r="BL167" s="17" t="s">
        <v>163</v>
      </c>
      <c r="BM167" s="17" t="s">
        <v>411</v>
      </c>
    </row>
    <row r="168" spans="2:65" s="1" customFormat="1" ht="31.5" customHeight="1">
      <c r="B168" s="34"/>
      <c r="C168" s="163" t="s">
        <v>301</v>
      </c>
      <c r="D168" s="163" t="s">
        <v>159</v>
      </c>
      <c r="E168" s="164" t="s">
        <v>412</v>
      </c>
      <c r="F168" s="228" t="s">
        <v>413</v>
      </c>
      <c r="G168" s="228"/>
      <c r="H168" s="228"/>
      <c r="I168" s="228"/>
      <c r="J168" s="165" t="s">
        <v>162</v>
      </c>
      <c r="K168" s="166">
        <v>362</v>
      </c>
      <c r="L168" s="229">
        <v>0</v>
      </c>
      <c r="M168" s="230"/>
      <c r="N168" s="231">
        <f t="shared" si="15"/>
        <v>0</v>
      </c>
      <c r="O168" s="231"/>
      <c r="P168" s="231"/>
      <c r="Q168" s="231"/>
      <c r="R168" s="36"/>
      <c r="T168" s="167" t="s">
        <v>23</v>
      </c>
      <c r="U168" s="43" t="s">
        <v>53</v>
      </c>
      <c r="V168" s="35"/>
      <c r="W168" s="168">
        <f t="shared" si="16"/>
        <v>0</v>
      </c>
      <c r="X168" s="168">
        <v>0</v>
      </c>
      <c r="Y168" s="168">
        <f t="shared" si="17"/>
        <v>0</v>
      </c>
      <c r="Z168" s="168">
        <v>0.027</v>
      </c>
      <c r="AA168" s="169">
        <f t="shared" si="18"/>
        <v>9.774</v>
      </c>
      <c r="AR168" s="17" t="s">
        <v>163</v>
      </c>
      <c r="AT168" s="17" t="s">
        <v>159</v>
      </c>
      <c r="AU168" s="17" t="s">
        <v>141</v>
      </c>
      <c r="AY168" s="17" t="s">
        <v>158</v>
      </c>
      <c r="BE168" s="108">
        <f t="shared" si="19"/>
        <v>0</v>
      </c>
      <c r="BF168" s="108">
        <f t="shared" si="20"/>
        <v>0</v>
      </c>
      <c r="BG168" s="108">
        <f t="shared" si="21"/>
        <v>0</v>
      </c>
      <c r="BH168" s="108">
        <f t="shared" si="22"/>
        <v>0</v>
      </c>
      <c r="BI168" s="108">
        <f t="shared" si="23"/>
        <v>0</v>
      </c>
      <c r="BJ168" s="17" t="s">
        <v>141</v>
      </c>
      <c r="BK168" s="108">
        <f t="shared" si="24"/>
        <v>0</v>
      </c>
      <c r="BL168" s="17" t="s">
        <v>163</v>
      </c>
      <c r="BM168" s="17" t="s">
        <v>414</v>
      </c>
    </row>
    <row r="169" spans="2:65" s="1" customFormat="1" ht="31.5" customHeight="1">
      <c r="B169" s="34"/>
      <c r="C169" s="163" t="s">
        <v>305</v>
      </c>
      <c r="D169" s="163" t="s">
        <v>159</v>
      </c>
      <c r="E169" s="164" t="s">
        <v>264</v>
      </c>
      <c r="F169" s="228" t="s">
        <v>265</v>
      </c>
      <c r="G169" s="228"/>
      <c r="H169" s="228"/>
      <c r="I169" s="228"/>
      <c r="J169" s="165" t="s">
        <v>162</v>
      </c>
      <c r="K169" s="166">
        <v>834</v>
      </c>
      <c r="L169" s="229">
        <v>0</v>
      </c>
      <c r="M169" s="230"/>
      <c r="N169" s="231">
        <f t="shared" si="15"/>
        <v>0</v>
      </c>
      <c r="O169" s="231"/>
      <c r="P169" s="231"/>
      <c r="Q169" s="231"/>
      <c r="R169" s="36"/>
      <c r="T169" s="167" t="s">
        <v>23</v>
      </c>
      <c r="U169" s="43" t="s">
        <v>53</v>
      </c>
      <c r="V169" s="35"/>
      <c r="W169" s="168">
        <f t="shared" si="16"/>
        <v>0</v>
      </c>
      <c r="X169" s="168">
        <v>0</v>
      </c>
      <c r="Y169" s="168">
        <f t="shared" si="17"/>
        <v>0</v>
      </c>
      <c r="Z169" s="168">
        <v>0</v>
      </c>
      <c r="AA169" s="169">
        <f t="shared" si="18"/>
        <v>0</v>
      </c>
      <c r="AR169" s="17" t="s">
        <v>163</v>
      </c>
      <c r="AT169" s="17" t="s">
        <v>159</v>
      </c>
      <c r="AU169" s="17" t="s">
        <v>141</v>
      </c>
      <c r="AY169" s="17" t="s">
        <v>158</v>
      </c>
      <c r="BE169" s="108">
        <f t="shared" si="19"/>
        <v>0</v>
      </c>
      <c r="BF169" s="108">
        <f t="shared" si="20"/>
        <v>0</v>
      </c>
      <c r="BG169" s="108">
        <f t="shared" si="21"/>
        <v>0</v>
      </c>
      <c r="BH169" s="108">
        <f t="shared" si="22"/>
        <v>0</v>
      </c>
      <c r="BI169" s="108">
        <f t="shared" si="23"/>
        <v>0</v>
      </c>
      <c r="BJ169" s="17" t="s">
        <v>141</v>
      </c>
      <c r="BK169" s="108">
        <f t="shared" si="24"/>
        <v>0</v>
      </c>
      <c r="BL169" s="17" t="s">
        <v>163</v>
      </c>
      <c r="BM169" s="17" t="s">
        <v>415</v>
      </c>
    </row>
    <row r="170" spans="2:63" s="9" customFormat="1" ht="29.85" customHeight="1">
      <c r="B170" s="152"/>
      <c r="C170" s="153"/>
      <c r="D170" s="162" t="s">
        <v>128</v>
      </c>
      <c r="E170" s="162"/>
      <c r="F170" s="162"/>
      <c r="G170" s="162"/>
      <c r="H170" s="162"/>
      <c r="I170" s="162"/>
      <c r="J170" s="162"/>
      <c r="K170" s="162"/>
      <c r="L170" s="162"/>
      <c r="M170" s="162"/>
      <c r="N170" s="236">
        <f>BK170</f>
        <v>0</v>
      </c>
      <c r="O170" s="237"/>
      <c r="P170" s="237"/>
      <c r="Q170" s="237"/>
      <c r="R170" s="155"/>
      <c r="T170" s="156"/>
      <c r="U170" s="153"/>
      <c r="V170" s="153"/>
      <c r="W170" s="157">
        <f>SUM(W171:W174)</f>
        <v>0</v>
      </c>
      <c r="X170" s="153"/>
      <c r="Y170" s="157">
        <f>SUM(Y171:Y174)</f>
        <v>0</v>
      </c>
      <c r="Z170" s="153"/>
      <c r="AA170" s="158">
        <f>SUM(AA171:AA174)</f>
        <v>120.71699999999998</v>
      </c>
      <c r="AR170" s="159" t="s">
        <v>25</v>
      </c>
      <c r="AT170" s="160" t="s">
        <v>85</v>
      </c>
      <c r="AU170" s="160" t="s">
        <v>25</v>
      </c>
      <c r="AY170" s="159" t="s">
        <v>158</v>
      </c>
      <c r="BK170" s="161">
        <f>SUM(BK171:BK174)</f>
        <v>0</v>
      </c>
    </row>
    <row r="171" spans="2:65" s="1" customFormat="1" ht="31.5" customHeight="1">
      <c r="B171" s="34"/>
      <c r="C171" s="163" t="s">
        <v>309</v>
      </c>
      <c r="D171" s="163" t="s">
        <v>159</v>
      </c>
      <c r="E171" s="164" t="s">
        <v>268</v>
      </c>
      <c r="F171" s="228" t="s">
        <v>416</v>
      </c>
      <c r="G171" s="228"/>
      <c r="H171" s="228"/>
      <c r="I171" s="228"/>
      <c r="J171" s="165" t="s">
        <v>270</v>
      </c>
      <c r="K171" s="166">
        <v>80.478</v>
      </c>
      <c r="L171" s="229">
        <v>0</v>
      </c>
      <c r="M171" s="230"/>
      <c r="N171" s="231">
        <f>ROUND(L171*K171,2)</f>
        <v>0</v>
      </c>
      <c r="O171" s="231"/>
      <c r="P171" s="231"/>
      <c r="Q171" s="231"/>
      <c r="R171" s="36"/>
      <c r="T171" s="167" t="s">
        <v>23</v>
      </c>
      <c r="U171" s="43" t="s">
        <v>53</v>
      </c>
      <c r="V171" s="35"/>
      <c r="W171" s="168">
        <f>V171*K171</f>
        <v>0</v>
      </c>
      <c r="X171" s="168">
        <v>0</v>
      </c>
      <c r="Y171" s="168">
        <f>X171*K171</f>
        <v>0</v>
      </c>
      <c r="Z171" s="168">
        <v>1.5</v>
      </c>
      <c r="AA171" s="169">
        <f>Z171*K171</f>
        <v>120.71699999999998</v>
      </c>
      <c r="AR171" s="17" t="s">
        <v>163</v>
      </c>
      <c r="AT171" s="17" t="s">
        <v>159</v>
      </c>
      <c r="AU171" s="17" t="s">
        <v>141</v>
      </c>
      <c r="AY171" s="17" t="s">
        <v>158</v>
      </c>
      <c r="BE171" s="108">
        <f>IF(U171="základní",N171,0)</f>
        <v>0</v>
      </c>
      <c r="BF171" s="108">
        <f>IF(U171="snížená",N171,0)</f>
        <v>0</v>
      </c>
      <c r="BG171" s="108">
        <f>IF(U171="zákl. přenesená",N171,0)</f>
        <v>0</v>
      </c>
      <c r="BH171" s="108">
        <f>IF(U171="sníž. přenesená",N171,0)</f>
        <v>0</v>
      </c>
      <c r="BI171" s="108">
        <f>IF(U171="nulová",N171,0)</f>
        <v>0</v>
      </c>
      <c r="BJ171" s="17" t="s">
        <v>141</v>
      </c>
      <c r="BK171" s="108">
        <f>ROUND(L171*K171,2)</f>
        <v>0</v>
      </c>
      <c r="BL171" s="17" t="s">
        <v>163</v>
      </c>
      <c r="BM171" s="17" t="s">
        <v>417</v>
      </c>
    </row>
    <row r="172" spans="2:65" s="1" customFormat="1" ht="31.5" customHeight="1">
      <c r="B172" s="34"/>
      <c r="C172" s="163" t="s">
        <v>315</v>
      </c>
      <c r="D172" s="163" t="s">
        <v>159</v>
      </c>
      <c r="E172" s="164" t="s">
        <v>273</v>
      </c>
      <c r="F172" s="228" t="s">
        <v>274</v>
      </c>
      <c r="G172" s="228"/>
      <c r="H172" s="228"/>
      <c r="I172" s="228"/>
      <c r="J172" s="165" t="s">
        <v>275</v>
      </c>
      <c r="K172" s="166">
        <v>16.42</v>
      </c>
      <c r="L172" s="229">
        <v>0</v>
      </c>
      <c r="M172" s="230"/>
      <c r="N172" s="231">
        <f>ROUND(L172*K172,2)</f>
        <v>0</v>
      </c>
      <c r="O172" s="231"/>
      <c r="P172" s="231"/>
      <c r="Q172" s="231"/>
      <c r="R172" s="36"/>
      <c r="T172" s="167" t="s">
        <v>23</v>
      </c>
      <c r="U172" s="43" t="s">
        <v>53</v>
      </c>
      <c r="V172" s="35"/>
      <c r="W172" s="168">
        <f>V172*K172</f>
        <v>0</v>
      </c>
      <c r="X172" s="168">
        <v>0</v>
      </c>
      <c r="Y172" s="168">
        <f>X172*K172</f>
        <v>0</v>
      </c>
      <c r="Z172" s="168">
        <v>0</v>
      </c>
      <c r="AA172" s="169">
        <f>Z172*K172</f>
        <v>0</v>
      </c>
      <c r="AR172" s="17" t="s">
        <v>163</v>
      </c>
      <c r="AT172" s="17" t="s">
        <v>159</v>
      </c>
      <c r="AU172" s="17" t="s">
        <v>141</v>
      </c>
      <c r="AY172" s="17" t="s">
        <v>158</v>
      </c>
      <c r="BE172" s="108">
        <f>IF(U172="základní",N172,0)</f>
        <v>0</v>
      </c>
      <c r="BF172" s="108">
        <f>IF(U172="snížená",N172,0)</f>
        <v>0</v>
      </c>
      <c r="BG172" s="108">
        <f>IF(U172="zákl. přenesená",N172,0)</f>
        <v>0</v>
      </c>
      <c r="BH172" s="108">
        <f>IF(U172="sníž. přenesená",N172,0)</f>
        <v>0</v>
      </c>
      <c r="BI172" s="108">
        <f>IF(U172="nulová",N172,0)</f>
        <v>0</v>
      </c>
      <c r="BJ172" s="17" t="s">
        <v>141</v>
      </c>
      <c r="BK172" s="108">
        <f>ROUND(L172*K172,2)</f>
        <v>0</v>
      </c>
      <c r="BL172" s="17" t="s">
        <v>163</v>
      </c>
      <c r="BM172" s="17" t="s">
        <v>418</v>
      </c>
    </row>
    <row r="173" spans="2:65" s="1" customFormat="1" ht="44.25" customHeight="1">
      <c r="B173" s="34"/>
      <c r="C173" s="163" t="s">
        <v>319</v>
      </c>
      <c r="D173" s="163" t="s">
        <v>159</v>
      </c>
      <c r="E173" s="164" t="s">
        <v>278</v>
      </c>
      <c r="F173" s="228" t="s">
        <v>279</v>
      </c>
      <c r="G173" s="228"/>
      <c r="H173" s="228"/>
      <c r="I173" s="228"/>
      <c r="J173" s="165" t="s">
        <v>275</v>
      </c>
      <c r="K173" s="166">
        <v>328.4</v>
      </c>
      <c r="L173" s="229">
        <v>0</v>
      </c>
      <c r="M173" s="230"/>
      <c r="N173" s="231">
        <f>ROUND(L173*K173,2)</f>
        <v>0</v>
      </c>
      <c r="O173" s="231"/>
      <c r="P173" s="231"/>
      <c r="Q173" s="231"/>
      <c r="R173" s="36"/>
      <c r="T173" s="167" t="s">
        <v>23</v>
      </c>
      <c r="U173" s="43" t="s">
        <v>53</v>
      </c>
      <c r="V173" s="35"/>
      <c r="W173" s="168">
        <f>V173*K173</f>
        <v>0</v>
      </c>
      <c r="X173" s="168">
        <v>0</v>
      </c>
      <c r="Y173" s="168">
        <f>X173*K173</f>
        <v>0</v>
      </c>
      <c r="Z173" s="168">
        <v>0</v>
      </c>
      <c r="AA173" s="169">
        <f>Z173*K173</f>
        <v>0</v>
      </c>
      <c r="AR173" s="17" t="s">
        <v>163</v>
      </c>
      <c r="AT173" s="17" t="s">
        <v>159</v>
      </c>
      <c r="AU173" s="17" t="s">
        <v>141</v>
      </c>
      <c r="AY173" s="17" t="s">
        <v>158</v>
      </c>
      <c r="BE173" s="108">
        <f>IF(U173="základní",N173,0)</f>
        <v>0</v>
      </c>
      <c r="BF173" s="108">
        <f>IF(U173="snížená",N173,0)</f>
        <v>0</v>
      </c>
      <c r="BG173" s="108">
        <f>IF(U173="zákl. přenesená",N173,0)</f>
        <v>0</v>
      </c>
      <c r="BH173" s="108">
        <f>IF(U173="sníž. přenesená",N173,0)</f>
        <v>0</v>
      </c>
      <c r="BI173" s="108">
        <f>IF(U173="nulová",N173,0)</f>
        <v>0</v>
      </c>
      <c r="BJ173" s="17" t="s">
        <v>141</v>
      </c>
      <c r="BK173" s="108">
        <f>ROUND(L173*K173,2)</f>
        <v>0</v>
      </c>
      <c r="BL173" s="17" t="s">
        <v>163</v>
      </c>
      <c r="BM173" s="17" t="s">
        <v>419</v>
      </c>
    </row>
    <row r="174" spans="2:65" s="1" customFormat="1" ht="31.5" customHeight="1">
      <c r="B174" s="34"/>
      <c r="C174" s="163" t="s">
        <v>323</v>
      </c>
      <c r="D174" s="163" t="s">
        <v>159</v>
      </c>
      <c r="E174" s="164" t="s">
        <v>420</v>
      </c>
      <c r="F174" s="228" t="s">
        <v>421</v>
      </c>
      <c r="G174" s="228"/>
      <c r="H174" s="228"/>
      <c r="I174" s="228"/>
      <c r="J174" s="165" t="s">
        <v>275</v>
      </c>
      <c r="K174" s="166">
        <v>16.42</v>
      </c>
      <c r="L174" s="229">
        <v>0</v>
      </c>
      <c r="M174" s="230"/>
      <c r="N174" s="231">
        <f>ROUND(L174*K174,2)</f>
        <v>0</v>
      </c>
      <c r="O174" s="231"/>
      <c r="P174" s="231"/>
      <c r="Q174" s="231"/>
      <c r="R174" s="36"/>
      <c r="T174" s="167" t="s">
        <v>23</v>
      </c>
      <c r="U174" s="43" t="s">
        <v>53</v>
      </c>
      <c r="V174" s="35"/>
      <c r="W174" s="168">
        <f>V174*K174</f>
        <v>0</v>
      </c>
      <c r="X174" s="168">
        <v>0</v>
      </c>
      <c r="Y174" s="168">
        <f>X174*K174</f>
        <v>0</v>
      </c>
      <c r="Z174" s="168">
        <v>0</v>
      </c>
      <c r="AA174" s="169">
        <f>Z174*K174</f>
        <v>0</v>
      </c>
      <c r="AR174" s="17" t="s">
        <v>163</v>
      </c>
      <c r="AT174" s="17" t="s">
        <v>159</v>
      </c>
      <c r="AU174" s="17" t="s">
        <v>141</v>
      </c>
      <c r="AY174" s="17" t="s">
        <v>158</v>
      </c>
      <c r="BE174" s="108">
        <f>IF(U174="základní",N174,0)</f>
        <v>0</v>
      </c>
      <c r="BF174" s="108">
        <f>IF(U174="snížená",N174,0)</f>
        <v>0</v>
      </c>
      <c r="BG174" s="108">
        <f>IF(U174="zákl. přenesená",N174,0)</f>
        <v>0</v>
      </c>
      <c r="BH174" s="108">
        <f>IF(U174="sníž. přenesená",N174,0)</f>
        <v>0</v>
      </c>
      <c r="BI174" s="108">
        <f>IF(U174="nulová",N174,0)</f>
        <v>0</v>
      </c>
      <c r="BJ174" s="17" t="s">
        <v>141</v>
      </c>
      <c r="BK174" s="108">
        <f>ROUND(L174*K174,2)</f>
        <v>0</v>
      </c>
      <c r="BL174" s="17" t="s">
        <v>163</v>
      </c>
      <c r="BM174" s="17" t="s">
        <v>422</v>
      </c>
    </row>
    <row r="175" spans="2:63" s="9" customFormat="1" ht="29.85" customHeight="1">
      <c r="B175" s="152"/>
      <c r="C175" s="153"/>
      <c r="D175" s="162" t="s">
        <v>129</v>
      </c>
      <c r="E175" s="162"/>
      <c r="F175" s="162"/>
      <c r="G175" s="162"/>
      <c r="H175" s="162"/>
      <c r="I175" s="162"/>
      <c r="J175" s="162"/>
      <c r="K175" s="162"/>
      <c r="L175" s="162"/>
      <c r="M175" s="162"/>
      <c r="N175" s="236">
        <f>BK175</f>
        <v>0</v>
      </c>
      <c r="O175" s="237"/>
      <c r="P175" s="237"/>
      <c r="Q175" s="237"/>
      <c r="R175" s="155"/>
      <c r="T175" s="156"/>
      <c r="U175" s="153"/>
      <c r="V175" s="153"/>
      <c r="W175" s="157">
        <f>W176</f>
        <v>0</v>
      </c>
      <c r="X175" s="153"/>
      <c r="Y175" s="157">
        <f>Y176</f>
        <v>0</v>
      </c>
      <c r="Z175" s="153"/>
      <c r="AA175" s="158">
        <f>AA176</f>
        <v>0</v>
      </c>
      <c r="AR175" s="159" t="s">
        <v>25</v>
      </c>
      <c r="AT175" s="160" t="s">
        <v>85</v>
      </c>
      <c r="AU175" s="160" t="s">
        <v>25</v>
      </c>
      <c r="AY175" s="159" t="s">
        <v>158</v>
      </c>
      <c r="BK175" s="161">
        <f>BK176</f>
        <v>0</v>
      </c>
    </row>
    <row r="176" spans="2:65" s="1" customFormat="1" ht="31.5" customHeight="1">
      <c r="B176" s="34"/>
      <c r="C176" s="163" t="s">
        <v>328</v>
      </c>
      <c r="D176" s="163" t="s">
        <v>159</v>
      </c>
      <c r="E176" s="164" t="s">
        <v>286</v>
      </c>
      <c r="F176" s="228" t="s">
        <v>287</v>
      </c>
      <c r="G176" s="228"/>
      <c r="H176" s="228"/>
      <c r="I176" s="228"/>
      <c r="J176" s="165" t="s">
        <v>275</v>
      </c>
      <c r="K176" s="166">
        <v>17.504</v>
      </c>
      <c r="L176" s="229">
        <v>0</v>
      </c>
      <c r="M176" s="230"/>
      <c r="N176" s="231">
        <f>ROUND(L176*K176,2)</f>
        <v>0</v>
      </c>
      <c r="O176" s="231"/>
      <c r="P176" s="231"/>
      <c r="Q176" s="231"/>
      <c r="R176" s="36"/>
      <c r="T176" s="167" t="s">
        <v>23</v>
      </c>
      <c r="U176" s="43" t="s">
        <v>53</v>
      </c>
      <c r="V176" s="35"/>
      <c r="W176" s="168">
        <f>V176*K176</f>
        <v>0</v>
      </c>
      <c r="X176" s="168">
        <v>0</v>
      </c>
      <c r="Y176" s="168">
        <f>X176*K176</f>
        <v>0</v>
      </c>
      <c r="Z176" s="168">
        <v>0</v>
      </c>
      <c r="AA176" s="169">
        <f>Z176*K176</f>
        <v>0</v>
      </c>
      <c r="AR176" s="17" t="s">
        <v>163</v>
      </c>
      <c r="AT176" s="17" t="s">
        <v>159</v>
      </c>
      <c r="AU176" s="17" t="s">
        <v>141</v>
      </c>
      <c r="AY176" s="17" t="s">
        <v>158</v>
      </c>
      <c r="BE176" s="108">
        <f>IF(U176="základní",N176,0)</f>
        <v>0</v>
      </c>
      <c r="BF176" s="108">
        <f>IF(U176="snížená",N176,0)</f>
        <v>0</v>
      </c>
      <c r="BG176" s="108">
        <f>IF(U176="zákl. přenesená",N176,0)</f>
        <v>0</v>
      </c>
      <c r="BH176" s="108">
        <f>IF(U176="sníž. přenesená",N176,0)</f>
        <v>0</v>
      </c>
      <c r="BI176" s="108">
        <f>IF(U176="nulová",N176,0)</f>
        <v>0</v>
      </c>
      <c r="BJ176" s="17" t="s">
        <v>141</v>
      </c>
      <c r="BK176" s="108">
        <f>ROUND(L176*K176,2)</f>
        <v>0</v>
      </c>
      <c r="BL176" s="17" t="s">
        <v>163</v>
      </c>
      <c r="BM176" s="17" t="s">
        <v>423</v>
      </c>
    </row>
    <row r="177" spans="2:63" s="9" customFormat="1" ht="37.35" customHeight="1">
      <c r="B177" s="152"/>
      <c r="C177" s="153"/>
      <c r="D177" s="154" t="s">
        <v>130</v>
      </c>
      <c r="E177" s="154"/>
      <c r="F177" s="154"/>
      <c r="G177" s="154"/>
      <c r="H177" s="154"/>
      <c r="I177" s="154"/>
      <c r="J177" s="154"/>
      <c r="K177" s="154"/>
      <c r="L177" s="154"/>
      <c r="M177" s="154"/>
      <c r="N177" s="238">
        <f>BK177</f>
        <v>0</v>
      </c>
      <c r="O177" s="239"/>
      <c r="P177" s="239"/>
      <c r="Q177" s="239"/>
      <c r="R177" s="155"/>
      <c r="T177" s="156"/>
      <c r="U177" s="153"/>
      <c r="V177" s="153"/>
      <c r="W177" s="157">
        <f>W178+W180+W184</f>
        <v>0</v>
      </c>
      <c r="X177" s="153"/>
      <c r="Y177" s="157">
        <f>Y178+Y180+Y184</f>
        <v>0.303012</v>
      </c>
      <c r="Z177" s="153"/>
      <c r="AA177" s="158">
        <f>AA178+AA180+AA184</f>
        <v>0.123246</v>
      </c>
      <c r="AR177" s="159" t="s">
        <v>141</v>
      </c>
      <c r="AT177" s="160" t="s">
        <v>85</v>
      </c>
      <c r="AU177" s="160" t="s">
        <v>86</v>
      </c>
      <c r="AY177" s="159" t="s">
        <v>158</v>
      </c>
      <c r="BK177" s="161">
        <f>BK178+BK180+BK184</f>
        <v>0</v>
      </c>
    </row>
    <row r="178" spans="2:63" s="9" customFormat="1" ht="19.9" customHeight="1">
      <c r="B178" s="152"/>
      <c r="C178" s="153"/>
      <c r="D178" s="162" t="s">
        <v>338</v>
      </c>
      <c r="E178" s="162"/>
      <c r="F178" s="162"/>
      <c r="G178" s="162"/>
      <c r="H178" s="162"/>
      <c r="I178" s="162"/>
      <c r="J178" s="162"/>
      <c r="K178" s="162"/>
      <c r="L178" s="162"/>
      <c r="M178" s="162"/>
      <c r="N178" s="234">
        <f>BK178</f>
        <v>0</v>
      </c>
      <c r="O178" s="235"/>
      <c r="P178" s="235"/>
      <c r="Q178" s="235"/>
      <c r="R178" s="155"/>
      <c r="T178" s="156"/>
      <c r="U178" s="153"/>
      <c r="V178" s="153"/>
      <c r="W178" s="157">
        <f>W179</f>
        <v>0</v>
      </c>
      <c r="X178" s="153"/>
      <c r="Y178" s="157">
        <f>Y179</f>
        <v>0</v>
      </c>
      <c r="Z178" s="153"/>
      <c r="AA178" s="158">
        <f>AA179</f>
        <v>0</v>
      </c>
      <c r="AR178" s="159" t="s">
        <v>141</v>
      </c>
      <c r="AT178" s="160" t="s">
        <v>85</v>
      </c>
      <c r="AU178" s="160" t="s">
        <v>25</v>
      </c>
      <c r="AY178" s="159" t="s">
        <v>158</v>
      </c>
      <c r="BK178" s="161">
        <f>BK179</f>
        <v>0</v>
      </c>
    </row>
    <row r="179" spans="2:65" s="1" customFormat="1" ht="57" customHeight="1">
      <c r="B179" s="34"/>
      <c r="C179" s="163" t="s">
        <v>424</v>
      </c>
      <c r="D179" s="163" t="s">
        <v>159</v>
      </c>
      <c r="E179" s="164" t="s">
        <v>425</v>
      </c>
      <c r="F179" s="228" t="s">
        <v>426</v>
      </c>
      <c r="G179" s="228"/>
      <c r="H179" s="228"/>
      <c r="I179" s="228"/>
      <c r="J179" s="165" t="s">
        <v>184</v>
      </c>
      <c r="K179" s="166">
        <v>46</v>
      </c>
      <c r="L179" s="229">
        <v>0</v>
      </c>
      <c r="M179" s="230"/>
      <c r="N179" s="231">
        <f>ROUND(L179*K179,2)</f>
        <v>0</v>
      </c>
      <c r="O179" s="231"/>
      <c r="P179" s="231"/>
      <c r="Q179" s="231"/>
      <c r="R179" s="36"/>
      <c r="T179" s="167" t="s">
        <v>23</v>
      </c>
      <c r="U179" s="43" t="s">
        <v>53</v>
      </c>
      <c r="V179" s="35"/>
      <c r="W179" s="168">
        <f>V179*K179</f>
        <v>0</v>
      </c>
      <c r="X179" s="168">
        <v>0</v>
      </c>
      <c r="Y179" s="168">
        <f>X179*K179</f>
        <v>0</v>
      </c>
      <c r="Z179" s="168">
        <v>0</v>
      </c>
      <c r="AA179" s="169">
        <f>Z179*K179</f>
        <v>0</v>
      </c>
      <c r="AR179" s="17" t="s">
        <v>220</v>
      </c>
      <c r="AT179" s="17" t="s">
        <v>159</v>
      </c>
      <c r="AU179" s="17" t="s">
        <v>141</v>
      </c>
      <c r="AY179" s="17" t="s">
        <v>158</v>
      </c>
      <c r="BE179" s="108">
        <f>IF(U179="základní",N179,0)</f>
        <v>0</v>
      </c>
      <c r="BF179" s="108">
        <f>IF(U179="snížená",N179,0)</f>
        <v>0</v>
      </c>
      <c r="BG179" s="108">
        <f>IF(U179="zákl. přenesená",N179,0)</f>
        <v>0</v>
      </c>
      <c r="BH179" s="108">
        <f>IF(U179="sníž. přenesená",N179,0)</f>
        <v>0</v>
      </c>
      <c r="BI179" s="108">
        <f>IF(U179="nulová",N179,0)</f>
        <v>0</v>
      </c>
      <c r="BJ179" s="17" t="s">
        <v>141</v>
      </c>
      <c r="BK179" s="108">
        <f>ROUND(L179*K179,2)</f>
        <v>0</v>
      </c>
      <c r="BL179" s="17" t="s">
        <v>220</v>
      </c>
      <c r="BM179" s="17" t="s">
        <v>427</v>
      </c>
    </row>
    <row r="180" spans="2:63" s="9" customFormat="1" ht="29.85" customHeight="1">
      <c r="B180" s="152"/>
      <c r="C180" s="153"/>
      <c r="D180" s="162" t="s">
        <v>131</v>
      </c>
      <c r="E180" s="162"/>
      <c r="F180" s="162"/>
      <c r="G180" s="162"/>
      <c r="H180" s="162"/>
      <c r="I180" s="162"/>
      <c r="J180" s="162"/>
      <c r="K180" s="162"/>
      <c r="L180" s="162"/>
      <c r="M180" s="162"/>
      <c r="N180" s="236">
        <f>BK180</f>
        <v>0</v>
      </c>
      <c r="O180" s="237"/>
      <c r="P180" s="237"/>
      <c r="Q180" s="237"/>
      <c r="R180" s="155"/>
      <c r="T180" s="156"/>
      <c r="U180" s="153"/>
      <c r="V180" s="153"/>
      <c r="W180" s="157">
        <f>SUM(W181:W183)</f>
        <v>0</v>
      </c>
      <c r="X180" s="153"/>
      <c r="Y180" s="157">
        <f>SUM(Y181:Y183)</f>
        <v>0.264204</v>
      </c>
      <c r="Z180" s="153"/>
      <c r="AA180" s="158">
        <f>SUM(AA181:AA183)</f>
        <v>0.123246</v>
      </c>
      <c r="AR180" s="159" t="s">
        <v>141</v>
      </c>
      <c r="AT180" s="160" t="s">
        <v>85</v>
      </c>
      <c r="AU180" s="160" t="s">
        <v>25</v>
      </c>
      <c r="AY180" s="159" t="s">
        <v>158</v>
      </c>
      <c r="BK180" s="161">
        <f>SUM(BK181:BK183)</f>
        <v>0</v>
      </c>
    </row>
    <row r="181" spans="2:65" s="1" customFormat="1" ht="22.5" customHeight="1">
      <c r="B181" s="34"/>
      <c r="C181" s="163" t="s">
        <v>331</v>
      </c>
      <c r="D181" s="163" t="s">
        <v>159</v>
      </c>
      <c r="E181" s="164" t="s">
        <v>290</v>
      </c>
      <c r="F181" s="228" t="s">
        <v>291</v>
      </c>
      <c r="G181" s="228"/>
      <c r="H181" s="228"/>
      <c r="I181" s="228"/>
      <c r="J181" s="165" t="s">
        <v>189</v>
      </c>
      <c r="K181" s="166">
        <v>73.8</v>
      </c>
      <c r="L181" s="229">
        <v>0</v>
      </c>
      <c r="M181" s="230"/>
      <c r="N181" s="231">
        <f>ROUND(L181*K181,2)</f>
        <v>0</v>
      </c>
      <c r="O181" s="231"/>
      <c r="P181" s="231"/>
      <c r="Q181" s="231"/>
      <c r="R181" s="36"/>
      <c r="T181" s="167" t="s">
        <v>23</v>
      </c>
      <c r="U181" s="43" t="s">
        <v>53</v>
      </c>
      <c r="V181" s="35"/>
      <c r="W181" s="168">
        <f>V181*K181</f>
        <v>0</v>
      </c>
      <c r="X181" s="168">
        <v>0</v>
      </c>
      <c r="Y181" s="168">
        <f>X181*K181</f>
        <v>0</v>
      </c>
      <c r="Z181" s="168">
        <v>0.00167</v>
      </c>
      <c r="AA181" s="169">
        <f>Z181*K181</f>
        <v>0.123246</v>
      </c>
      <c r="AR181" s="17" t="s">
        <v>220</v>
      </c>
      <c r="AT181" s="17" t="s">
        <v>159</v>
      </c>
      <c r="AU181" s="17" t="s">
        <v>141</v>
      </c>
      <c r="AY181" s="17" t="s">
        <v>158</v>
      </c>
      <c r="BE181" s="108">
        <f>IF(U181="základní",N181,0)</f>
        <v>0</v>
      </c>
      <c r="BF181" s="108">
        <f>IF(U181="snížená",N181,0)</f>
        <v>0</v>
      </c>
      <c r="BG181" s="108">
        <f>IF(U181="zákl. přenesená",N181,0)</f>
        <v>0</v>
      </c>
      <c r="BH181" s="108">
        <f>IF(U181="sníž. přenesená",N181,0)</f>
        <v>0</v>
      </c>
      <c r="BI181" s="108">
        <f>IF(U181="nulová",N181,0)</f>
        <v>0</v>
      </c>
      <c r="BJ181" s="17" t="s">
        <v>141</v>
      </c>
      <c r="BK181" s="108">
        <f>ROUND(L181*K181,2)</f>
        <v>0</v>
      </c>
      <c r="BL181" s="17" t="s">
        <v>220</v>
      </c>
      <c r="BM181" s="17" t="s">
        <v>428</v>
      </c>
    </row>
    <row r="182" spans="2:65" s="1" customFormat="1" ht="31.5" customHeight="1">
      <c r="B182" s="34"/>
      <c r="C182" s="163" t="s">
        <v>429</v>
      </c>
      <c r="D182" s="163" t="s">
        <v>159</v>
      </c>
      <c r="E182" s="164" t="s">
        <v>294</v>
      </c>
      <c r="F182" s="228" t="s">
        <v>295</v>
      </c>
      <c r="G182" s="228"/>
      <c r="H182" s="228"/>
      <c r="I182" s="228"/>
      <c r="J182" s="165" t="s">
        <v>189</v>
      </c>
      <c r="K182" s="166">
        <v>73.8</v>
      </c>
      <c r="L182" s="229">
        <v>0</v>
      </c>
      <c r="M182" s="230"/>
      <c r="N182" s="231">
        <f>ROUND(L182*K182,2)</f>
        <v>0</v>
      </c>
      <c r="O182" s="231"/>
      <c r="P182" s="231"/>
      <c r="Q182" s="231"/>
      <c r="R182" s="36"/>
      <c r="T182" s="167" t="s">
        <v>23</v>
      </c>
      <c r="U182" s="43" t="s">
        <v>53</v>
      </c>
      <c r="V182" s="35"/>
      <c r="W182" s="168">
        <f>V182*K182</f>
        <v>0</v>
      </c>
      <c r="X182" s="168">
        <v>0.00358</v>
      </c>
      <c r="Y182" s="168">
        <f>X182*K182</f>
        <v>0.264204</v>
      </c>
      <c r="Z182" s="168">
        <v>0</v>
      </c>
      <c r="AA182" s="169">
        <f>Z182*K182</f>
        <v>0</v>
      </c>
      <c r="AR182" s="17" t="s">
        <v>220</v>
      </c>
      <c r="AT182" s="17" t="s">
        <v>159</v>
      </c>
      <c r="AU182" s="17" t="s">
        <v>141</v>
      </c>
      <c r="AY182" s="17" t="s">
        <v>158</v>
      </c>
      <c r="BE182" s="108">
        <f>IF(U182="základní",N182,0)</f>
        <v>0</v>
      </c>
      <c r="BF182" s="108">
        <f>IF(U182="snížená",N182,0)</f>
        <v>0</v>
      </c>
      <c r="BG182" s="108">
        <f>IF(U182="zákl. přenesená",N182,0)</f>
        <v>0</v>
      </c>
      <c r="BH182" s="108">
        <f>IF(U182="sníž. přenesená",N182,0)</f>
        <v>0</v>
      </c>
      <c r="BI182" s="108">
        <f>IF(U182="nulová",N182,0)</f>
        <v>0</v>
      </c>
      <c r="BJ182" s="17" t="s">
        <v>141</v>
      </c>
      <c r="BK182" s="108">
        <f>ROUND(L182*K182,2)</f>
        <v>0</v>
      </c>
      <c r="BL182" s="17" t="s">
        <v>220</v>
      </c>
      <c r="BM182" s="17" t="s">
        <v>430</v>
      </c>
    </row>
    <row r="183" spans="2:65" s="1" customFormat="1" ht="31.5" customHeight="1">
      <c r="B183" s="34"/>
      <c r="C183" s="163" t="s">
        <v>431</v>
      </c>
      <c r="D183" s="163" t="s">
        <v>159</v>
      </c>
      <c r="E183" s="164" t="s">
        <v>302</v>
      </c>
      <c r="F183" s="228" t="s">
        <v>303</v>
      </c>
      <c r="G183" s="228"/>
      <c r="H183" s="228"/>
      <c r="I183" s="228"/>
      <c r="J183" s="165" t="s">
        <v>275</v>
      </c>
      <c r="K183" s="166">
        <v>0.264</v>
      </c>
      <c r="L183" s="229">
        <v>0</v>
      </c>
      <c r="M183" s="230"/>
      <c r="N183" s="231">
        <f>ROUND(L183*K183,2)</f>
        <v>0</v>
      </c>
      <c r="O183" s="231"/>
      <c r="P183" s="231"/>
      <c r="Q183" s="231"/>
      <c r="R183" s="36"/>
      <c r="T183" s="167" t="s">
        <v>23</v>
      </c>
      <c r="U183" s="43" t="s">
        <v>53</v>
      </c>
      <c r="V183" s="35"/>
      <c r="W183" s="168">
        <f>V183*K183</f>
        <v>0</v>
      </c>
      <c r="X183" s="168">
        <v>0</v>
      </c>
      <c r="Y183" s="168">
        <f>X183*K183</f>
        <v>0</v>
      </c>
      <c r="Z183" s="168">
        <v>0</v>
      </c>
      <c r="AA183" s="169">
        <f>Z183*K183</f>
        <v>0</v>
      </c>
      <c r="AR183" s="17" t="s">
        <v>220</v>
      </c>
      <c r="AT183" s="17" t="s">
        <v>159</v>
      </c>
      <c r="AU183" s="17" t="s">
        <v>141</v>
      </c>
      <c r="AY183" s="17" t="s">
        <v>158</v>
      </c>
      <c r="BE183" s="108">
        <f>IF(U183="základní",N183,0)</f>
        <v>0</v>
      </c>
      <c r="BF183" s="108">
        <f>IF(U183="snížená",N183,0)</f>
        <v>0</v>
      </c>
      <c r="BG183" s="108">
        <f>IF(U183="zákl. přenesená",N183,0)</f>
        <v>0</v>
      </c>
      <c r="BH183" s="108">
        <f>IF(U183="sníž. přenesená",N183,0)</f>
        <v>0</v>
      </c>
      <c r="BI183" s="108">
        <f>IF(U183="nulová",N183,0)</f>
        <v>0</v>
      </c>
      <c r="BJ183" s="17" t="s">
        <v>141</v>
      </c>
      <c r="BK183" s="108">
        <f>ROUND(L183*K183,2)</f>
        <v>0</v>
      </c>
      <c r="BL183" s="17" t="s">
        <v>220</v>
      </c>
      <c r="BM183" s="17" t="s">
        <v>432</v>
      </c>
    </row>
    <row r="184" spans="2:63" s="9" customFormat="1" ht="29.85" customHeight="1">
      <c r="B184" s="152"/>
      <c r="C184" s="153"/>
      <c r="D184" s="162" t="s">
        <v>132</v>
      </c>
      <c r="E184" s="162"/>
      <c r="F184" s="162"/>
      <c r="G184" s="162"/>
      <c r="H184" s="162"/>
      <c r="I184" s="162"/>
      <c r="J184" s="162"/>
      <c r="K184" s="162"/>
      <c r="L184" s="162"/>
      <c r="M184" s="162"/>
      <c r="N184" s="236">
        <f>BK184</f>
        <v>0</v>
      </c>
      <c r="O184" s="237"/>
      <c r="P184" s="237"/>
      <c r="Q184" s="237"/>
      <c r="R184" s="155"/>
      <c r="T184" s="156"/>
      <c r="U184" s="153"/>
      <c r="V184" s="153"/>
      <c r="W184" s="157">
        <f>W185</f>
        <v>0</v>
      </c>
      <c r="X184" s="153"/>
      <c r="Y184" s="157">
        <f>Y185</f>
        <v>0.038808</v>
      </c>
      <c r="Z184" s="153"/>
      <c r="AA184" s="158">
        <f>AA185</f>
        <v>0</v>
      </c>
      <c r="AR184" s="159" t="s">
        <v>141</v>
      </c>
      <c r="AT184" s="160" t="s">
        <v>85</v>
      </c>
      <c r="AU184" s="160" t="s">
        <v>25</v>
      </c>
      <c r="AY184" s="159" t="s">
        <v>158</v>
      </c>
      <c r="BK184" s="161">
        <f>BK185</f>
        <v>0</v>
      </c>
    </row>
    <row r="185" spans="2:65" s="1" customFormat="1" ht="31.5" customHeight="1">
      <c r="B185" s="34"/>
      <c r="C185" s="163" t="s">
        <v>433</v>
      </c>
      <c r="D185" s="163" t="s">
        <v>159</v>
      </c>
      <c r="E185" s="164" t="s">
        <v>306</v>
      </c>
      <c r="F185" s="228" t="s">
        <v>434</v>
      </c>
      <c r="G185" s="228"/>
      <c r="H185" s="228"/>
      <c r="I185" s="228"/>
      <c r="J185" s="165" t="s">
        <v>162</v>
      </c>
      <c r="K185" s="166">
        <v>39.6</v>
      </c>
      <c r="L185" s="229">
        <v>0</v>
      </c>
      <c r="M185" s="230"/>
      <c r="N185" s="231">
        <f>ROUND(L185*K185,2)</f>
        <v>0</v>
      </c>
      <c r="O185" s="231"/>
      <c r="P185" s="231"/>
      <c r="Q185" s="231"/>
      <c r="R185" s="36"/>
      <c r="T185" s="167" t="s">
        <v>23</v>
      </c>
      <c r="U185" s="43" t="s">
        <v>53</v>
      </c>
      <c r="V185" s="35"/>
      <c r="W185" s="168">
        <f>V185*K185</f>
        <v>0</v>
      </c>
      <c r="X185" s="168">
        <v>0.00098</v>
      </c>
      <c r="Y185" s="168">
        <f>X185*K185</f>
        <v>0.038808</v>
      </c>
      <c r="Z185" s="168">
        <v>0</v>
      </c>
      <c r="AA185" s="169">
        <f>Z185*K185</f>
        <v>0</v>
      </c>
      <c r="AR185" s="17" t="s">
        <v>220</v>
      </c>
      <c r="AT185" s="17" t="s">
        <v>159</v>
      </c>
      <c r="AU185" s="17" t="s">
        <v>141</v>
      </c>
      <c r="AY185" s="17" t="s">
        <v>158</v>
      </c>
      <c r="BE185" s="108">
        <f>IF(U185="základní",N185,0)</f>
        <v>0</v>
      </c>
      <c r="BF185" s="108">
        <f>IF(U185="snížená",N185,0)</f>
        <v>0</v>
      </c>
      <c r="BG185" s="108">
        <f>IF(U185="zákl. přenesená",N185,0)</f>
        <v>0</v>
      </c>
      <c r="BH185" s="108">
        <f>IF(U185="sníž. přenesená",N185,0)</f>
        <v>0</v>
      </c>
      <c r="BI185" s="108">
        <f>IF(U185="nulová",N185,0)</f>
        <v>0</v>
      </c>
      <c r="BJ185" s="17" t="s">
        <v>141</v>
      </c>
      <c r="BK185" s="108">
        <f>ROUND(L185*K185,2)</f>
        <v>0</v>
      </c>
      <c r="BL185" s="17" t="s">
        <v>220</v>
      </c>
      <c r="BM185" s="17" t="s">
        <v>435</v>
      </c>
    </row>
    <row r="186" spans="2:63" s="9" customFormat="1" ht="37.35" customHeight="1">
      <c r="B186" s="152"/>
      <c r="C186" s="153"/>
      <c r="D186" s="154" t="s">
        <v>133</v>
      </c>
      <c r="E186" s="154"/>
      <c r="F186" s="154"/>
      <c r="G186" s="154"/>
      <c r="H186" s="154"/>
      <c r="I186" s="154"/>
      <c r="J186" s="154"/>
      <c r="K186" s="154"/>
      <c r="L186" s="154"/>
      <c r="M186" s="154"/>
      <c r="N186" s="238">
        <f>BK186</f>
        <v>0</v>
      </c>
      <c r="O186" s="239"/>
      <c r="P186" s="239"/>
      <c r="Q186" s="239"/>
      <c r="R186" s="155"/>
      <c r="T186" s="156"/>
      <c r="U186" s="153"/>
      <c r="V186" s="153"/>
      <c r="W186" s="157">
        <f>W187+W191+W193</f>
        <v>0</v>
      </c>
      <c r="X186" s="153"/>
      <c r="Y186" s="157">
        <f>Y187+Y191+Y193</f>
        <v>0</v>
      </c>
      <c r="Z186" s="153"/>
      <c r="AA186" s="158">
        <f>AA187+AA191+AA193</f>
        <v>0</v>
      </c>
      <c r="AR186" s="159" t="s">
        <v>175</v>
      </c>
      <c r="AT186" s="160" t="s">
        <v>85</v>
      </c>
      <c r="AU186" s="160" t="s">
        <v>86</v>
      </c>
      <c r="AY186" s="159" t="s">
        <v>158</v>
      </c>
      <c r="BK186" s="161">
        <f>BK187+BK191+BK193</f>
        <v>0</v>
      </c>
    </row>
    <row r="187" spans="2:63" s="9" customFormat="1" ht="19.9" customHeight="1">
      <c r="B187" s="152"/>
      <c r="C187" s="153"/>
      <c r="D187" s="162" t="s">
        <v>134</v>
      </c>
      <c r="E187" s="162"/>
      <c r="F187" s="162"/>
      <c r="G187" s="162"/>
      <c r="H187" s="162"/>
      <c r="I187" s="162"/>
      <c r="J187" s="162"/>
      <c r="K187" s="162"/>
      <c r="L187" s="162"/>
      <c r="M187" s="162"/>
      <c r="N187" s="234">
        <f>BK187</f>
        <v>0</v>
      </c>
      <c r="O187" s="235"/>
      <c r="P187" s="235"/>
      <c r="Q187" s="235"/>
      <c r="R187" s="155"/>
      <c r="T187" s="156"/>
      <c r="U187" s="153"/>
      <c r="V187" s="153"/>
      <c r="W187" s="157">
        <f>SUM(W188:W190)</f>
        <v>0</v>
      </c>
      <c r="X187" s="153"/>
      <c r="Y187" s="157">
        <f>SUM(Y188:Y190)</f>
        <v>0</v>
      </c>
      <c r="Z187" s="153"/>
      <c r="AA187" s="158">
        <f>SUM(AA188:AA190)</f>
        <v>0</v>
      </c>
      <c r="AR187" s="159" t="s">
        <v>175</v>
      </c>
      <c r="AT187" s="160" t="s">
        <v>85</v>
      </c>
      <c r="AU187" s="160" t="s">
        <v>25</v>
      </c>
      <c r="AY187" s="159" t="s">
        <v>158</v>
      </c>
      <c r="BK187" s="161">
        <f>SUM(BK188:BK190)</f>
        <v>0</v>
      </c>
    </row>
    <row r="188" spans="2:65" s="1" customFormat="1" ht="31.5" customHeight="1">
      <c r="B188" s="34"/>
      <c r="C188" s="163" t="s">
        <v>436</v>
      </c>
      <c r="D188" s="163" t="s">
        <v>159</v>
      </c>
      <c r="E188" s="164" t="s">
        <v>310</v>
      </c>
      <c r="F188" s="228" t="s">
        <v>437</v>
      </c>
      <c r="G188" s="228"/>
      <c r="H188" s="228"/>
      <c r="I188" s="228"/>
      <c r="J188" s="165" t="s">
        <v>312</v>
      </c>
      <c r="K188" s="166">
        <v>1</v>
      </c>
      <c r="L188" s="229">
        <v>0</v>
      </c>
      <c r="M188" s="230"/>
      <c r="N188" s="231">
        <f>ROUND(L188*K188,2)</f>
        <v>0</v>
      </c>
      <c r="O188" s="231"/>
      <c r="P188" s="231"/>
      <c r="Q188" s="231"/>
      <c r="R188" s="36"/>
      <c r="T188" s="167" t="s">
        <v>23</v>
      </c>
      <c r="U188" s="43" t="s">
        <v>53</v>
      </c>
      <c r="V188" s="35"/>
      <c r="W188" s="168">
        <f>V188*K188</f>
        <v>0</v>
      </c>
      <c r="X188" s="168">
        <v>0</v>
      </c>
      <c r="Y188" s="168">
        <f>X188*K188</f>
        <v>0</v>
      </c>
      <c r="Z188" s="168">
        <v>0</v>
      </c>
      <c r="AA188" s="169">
        <f>Z188*K188</f>
        <v>0</v>
      </c>
      <c r="AR188" s="17" t="s">
        <v>313</v>
      </c>
      <c r="AT188" s="17" t="s">
        <v>159</v>
      </c>
      <c r="AU188" s="17" t="s">
        <v>141</v>
      </c>
      <c r="AY188" s="17" t="s">
        <v>158</v>
      </c>
      <c r="BE188" s="108">
        <f>IF(U188="základní",N188,0)</f>
        <v>0</v>
      </c>
      <c r="BF188" s="108">
        <f>IF(U188="snížená",N188,0)</f>
        <v>0</v>
      </c>
      <c r="BG188" s="108">
        <f>IF(U188="zákl. přenesená",N188,0)</f>
        <v>0</v>
      </c>
      <c r="BH188" s="108">
        <f>IF(U188="sníž. přenesená",N188,0)</f>
        <v>0</v>
      </c>
      <c r="BI188" s="108">
        <f>IF(U188="nulová",N188,0)</f>
        <v>0</v>
      </c>
      <c r="BJ188" s="17" t="s">
        <v>141</v>
      </c>
      <c r="BK188" s="108">
        <f>ROUND(L188*K188,2)</f>
        <v>0</v>
      </c>
      <c r="BL188" s="17" t="s">
        <v>313</v>
      </c>
      <c r="BM188" s="17" t="s">
        <v>438</v>
      </c>
    </row>
    <row r="189" spans="2:65" s="1" customFormat="1" ht="22.5" customHeight="1">
      <c r="B189" s="34"/>
      <c r="C189" s="163" t="s">
        <v>439</v>
      </c>
      <c r="D189" s="163" t="s">
        <v>159</v>
      </c>
      <c r="E189" s="164" t="s">
        <v>316</v>
      </c>
      <c r="F189" s="228" t="s">
        <v>317</v>
      </c>
      <c r="G189" s="228"/>
      <c r="H189" s="228"/>
      <c r="I189" s="228"/>
      <c r="J189" s="165" t="s">
        <v>312</v>
      </c>
      <c r="K189" s="166">
        <v>1</v>
      </c>
      <c r="L189" s="229">
        <v>0</v>
      </c>
      <c r="M189" s="230"/>
      <c r="N189" s="231">
        <f>ROUND(L189*K189,2)</f>
        <v>0</v>
      </c>
      <c r="O189" s="231"/>
      <c r="P189" s="231"/>
      <c r="Q189" s="231"/>
      <c r="R189" s="36"/>
      <c r="T189" s="167" t="s">
        <v>23</v>
      </c>
      <c r="U189" s="43" t="s">
        <v>53</v>
      </c>
      <c r="V189" s="35"/>
      <c r="W189" s="168">
        <f>V189*K189</f>
        <v>0</v>
      </c>
      <c r="X189" s="168">
        <v>0</v>
      </c>
      <c r="Y189" s="168">
        <f>X189*K189</f>
        <v>0</v>
      </c>
      <c r="Z189" s="168">
        <v>0</v>
      </c>
      <c r="AA189" s="169">
        <f>Z189*K189</f>
        <v>0</v>
      </c>
      <c r="AR189" s="17" t="s">
        <v>313</v>
      </c>
      <c r="AT189" s="17" t="s">
        <v>159</v>
      </c>
      <c r="AU189" s="17" t="s">
        <v>141</v>
      </c>
      <c r="AY189" s="17" t="s">
        <v>158</v>
      </c>
      <c r="BE189" s="108">
        <f>IF(U189="základní",N189,0)</f>
        <v>0</v>
      </c>
      <c r="BF189" s="108">
        <f>IF(U189="snížená",N189,0)</f>
        <v>0</v>
      </c>
      <c r="BG189" s="108">
        <f>IF(U189="zákl. přenesená",N189,0)</f>
        <v>0</v>
      </c>
      <c r="BH189" s="108">
        <f>IF(U189="sníž. přenesená",N189,0)</f>
        <v>0</v>
      </c>
      <c r="BI189" s="108">
        <f>IF(U189="nulová",N189,0)</f>
        <v>0</v>
      </c>
      <c r="BJ189" s="17" t="s">
        <v>141</v>
      </c>
      <c r="BK189" s="108">
        <f>ROUND(L189*K189,2)</f>
        <v>0</v>
      </c>
      <c r="BL189" s="17" t="s">
        <v>313</v>
      </c>
      <c r="BM189" s="17" t="s">
        <v>440</v>
      </c>
    </row>
    <row r="190" spans="2:65" s="1" customFormat="1" ht="31.5" customHeight="1">
      <c r="B190" s="34"/>
      <c r="C190" s="163" t="s">
        <v>441</v>
      </c>
      <c r="D190" s="163" t="s">
        <v>159</v>
      </c>
      <c r="E190" s="164" t="s">
        <v>324</v>
      </c>
      <c r="F190" s="228" t="s">
        <v>325</v>
      </c>
      <c r="G190" s="228"/>
      <c r="H190" s="228"/>
      <c r="I190" s="228"/>
      <c r="J190" s="165" t="s">
        <v>326</v>
      </c>
      <c r="K190" s="166">
        <v>1</v>
      </c>
      <c r="L190" s="229">
        <v>0</v>
      </c>
      <c r="M190" s="230"/>
      <c r="N190" s="231">
        <f>ROUND(L190*K190,2)</f>
        <v>0</v>
      </c>
      <c r="O190" s="231"/>
      <c r="P190" s="231"/>
      <c r="Q190" s="231"/>
      <c r="R190" s="36"/>
      <c r="T190" s="167" t="s">
        <v>23</v>
      </c>
      <c r="U190" s="43" t="s">
        <v>53</v>
      </c>
      <c r="V190" s="35"/>
      <c r="W190" s="168">
        <f>V190*K190</f>
        <v>0</v>
      </c>
      <c r="X190" s="168">
        <v>0</v>
      </c>
      <c r="Y190" s="168">
        <f>X190*K190</f>
        <v>0</v>
      </c>
      <c r="Z190" s="168">
        <v>0</v>
      </c>
      <c r="AA190" s="169">
        <f>Z190*K190</f>
        <v>0</v>
      </c>
      <c r="AR190" s="17" t="s">
        <v>313</v>
      </c>
      <c r="AT190" s="17" t="s">
        <v>159</v>
      </c>
      <c r="AU190" s="17" t="s">
        <v>141</v>
      </c>
      <c r="AY190" s="17" t="s">
        <v>158</v>
      </c>
      <c r="BE190" s="108">
        <f>IF(U190="základní",N190,0)</f>
        <v>0</v>
      </c>
      <c r="BF190" s="108">
        <f>IF(U190="snížená",N190,0)</f>
        <v>0</v>
      </c>
      <c r="BG190" s="108">
        <f>IF(U190="zákl. přenesená",N190,0)</f>
        <v>0</v>
      </c>
      <c r="BH190" s="108">
        <f>IF(U190="sníž. přenesená",N190,0)</f>
        <v>0</v>
      </c>
      <c r="BI190" s="108">
        <f>IF(U190="nulová",N190,0)</f>
        <v>0</v>
      </c>
      <c r="BJ190" s="17" t="s">
        <v>141</v>
      </c>
      <c r="BK190" s="108">
        <f>ROUND(L190*K190,2)</f>
        <v>0</v>
      </c>
      <c r="BL190" s="17" t="s">
        <v>313</v>
      </c>
      <c r="BM190" s="17" t="s">
        <v>442</v>
      </c>
    </row>
    <row r="191" spans="2:63" s="9" customFormat="1" ht="29.85" customHeight="1">
      <c r="B191" s="152"/>
      <c r="C191" s="153"/>
      <c r="D191" s="162" t="s">
        <v>135</v>
      </c>
      <c r="E191" s="162"/>
      <c r="F191" s="162"/>
      <c r="G191" s="162"/>
      <c r="H191" s="162"/>
      <c r="I191" s="162"/>
      <c r="J191" s="162"/>
      <c r="K191" s="162"/>
      <c r="L191" s="162"/>
      <c r="M191" s="162"/>
      <c r="N191" s="236">
        <f>BK191</f>
        <v>0</v>
      </c>
      <c r="O191" s="237"/>
      <c r="P191" s="237"/>
      <c r="Q191" s="237"/>
      <c r="R191" s="155"/>
      <c r="T191" s="156"/>
      <c r="U191" s="153"/>
      <c r="V191" s="153"/>
      <c r="W191" s="157">
        <f>W192</f>
        <v>0</v>
      </c>
      <c r="X191" s="153"/>
      <c r="Y191" s="157">
        <f>Y192</f>
        <v>0</v>
      </c>
      <c r="Z191" s="153"/>
      <c r="AA191" s="158">
        <f>AA192</f>
        <v>0</v>
      </c>
      <c r="AR191" s="159" t="s">
        <v>175</v>
      </c>
      <c r="AT191" s="160" t="s">
        <v>85</v>
      </c>
      <c r="AU191" s="160" t="s">
        <v>25</v>
      </c>
      <c r="AY191" s="159" t="s">
        <v>158</v>
      </c>
      <c r="BK191" s="161">
        <f>BK192</f>
        <v>0</v>
      </c>
    </row>
    <row r="192" spans="2:65" s="1" customFormat="1" ht="22.5" customHeight="1">
      <c r="B192" s="34"/>
      <c r="C192" s="163" t="s">
        <v>443</v>
      </c>
      <c r="D192" s="163" t="s">
        <v>159</v>
      </c>
      <c r="E192" s="164" t="s">
        <v>329</v>
      </c>
      <c r="F192" s="228" t="s">
        <v>139</v>
      </c>
      <c r="G192" s="228"/>
      <c r="H192" s="228"/>
      <c r="I192" s="228"/>
      <c r="J192" s="165" t="s">
        <v>326</v>
      </c>
      <c r="K192" s="166">
        <v>1</v>
      </c>
      <c r="L192" s="229">
        <v>0</v>
      </c>
      <c r="M192" s="230"/>
      <c r="N192" s="231">
        <f>ROUND(L192*K192,2)</f>
        <v>0</v>
      </c>
      <c r="O192" s="231"/>
      <c r="P192" s="231"/>
      <c r="Q192" s="231"/>
      <c r="R192" s="36"/>
      <c r="T192" s="167" t="s">
        <v>23</v>
      </c>
      <c r="U192" s="43" t="s">
        <v>53</v>
      </c>
      <c r="V192" s="35"/>
      <c r="W192" s="168">
        <f>V192*K192</f>
        <v>0</v>
      </c>
      <c r="X192" s="168">
        <v>0</v>
      </c>
      <c r="Y192" s="168">
        <f>X192*K192</f>
        <v>0</v>
      </c>
      <c r="Z192" s="168">
        <v>0</v>
      </c>
      <c r="AA192" s="169">
        <f>Z192*K192</f>
        <v>0</v>
      </c>
      <c r="AR192" s="17" t="s">
        <v>313</v>
      </c>
      <c r="AT192" s="17" t="s">
        <v>159</v>
      </c>
      <c r="AU192" s="17" t="s">
        <v>141</v>
      </c>
      <c r="AY192" s="17" t="s">
        <v>158</v>
      </c>
      <c r="BE192" s="108">
        <f>IF(U192="základní",N192,0)</f>
        <v>0</v>
      </c>
      <c r="BF192" s="108">
        <f>IF(U192="snížená",N192,0)</f>
        <v>0</v>
      </c>
      <c r="BG192" s="108">
        <f>IF(U192="zákl. přenesená",N192,0)</f>
        <v>0</v>
      </c>
      <c r="BH192" s="108">
        <f>IF(U192="sníž. přenesená",N192,0)</f>
        <v>0</v>
      </c>
      <c r="BI192" s="108">
        <f>IF(U192="nulová",N192,0)</f>
        <v>0</v>
      </c>
      <c r="BJ192" s="17" t="s">
        <v>141</v>
      </c>
      <c r="BK192" s="108">
        <f>ROUND(L192*K192,2)</f>
        <v>0</v>
      </c>
      <c r="BL192" s="17" t="s">
        <v>313</v>
      </c>
      <c r="BM192" s="17" t="s">
        <v>444</v>
      </c>
    </row>
    <row r="193" spans="2:63" s="9" customFormat="1" ht="29.85" customHeight="1">
      <c r="B193" s="152"/>
      <c r="C193" s="153"/>
      <c r="D193" s="162" t="s">
        <v>136</v>
      </c>
      <c r="E193" s="162"/>
      <c r="F193" s="162"/>
      <c r="G193" s="162"/>
      <c r="H193" s="162"/>
      <c r="I193" s="162"/>
      <c r="J193" s="162"/>
      <c r="K193" s="162"/>
      <c r="L193" s="162"/>
      <c r="M193" s="162"/>
      <c r="N193" s="236">
        <f>BK193</f>
        <v>0</v>
      </c>
      <c r="O193" s="237"/>
      <c r="P193" s="237"/>
      <c r="Q193" s="237"/>
      <c r="R193" s="155"/>
      <c r="T193" s="156"/>
      <c r="U193" s="153"/>
      <c r="V193" s="153"/>
      <c r="W193" s="157">
        <f>W194</f>
        <v>0</v>
      </c>
      <c r="X193" s="153"/>
      <c r="Y193" s="157">
        <f>Y194</f>
        <v>0</v>
      </c>
      <c r="Z193" s="153"/>
      <c r="AA193" s="158">
        <f>AA194</f>
        <v>0</v>
      </c>
      <c r="AR193" s="159" t="s">
        <v>175</v>
      </c>
      <c r="AT193" s="160" t="s">
        <v>85</v>
      </c>
      <c r="AU193" s="160" t="s">
        <v>25</v>
      </c>
      <c r="AY193" s="159" t="s">
        <v>158</v>
      </c>
      <c r="BK193" s="161">
        <f>BK194</f>
        <v>0</v>
      </c>
    </row>
    <row r="194" spans="2:65" s="1" customFormat="1" ht="22.5" customHeight="1">
      <c r="B194" s="34"/>
      <c r="C194" s="163" t="s">
        <v>445</v>
      </c>
      <c r="D194" s="163" t="s">
        <v>159</v>
      </c>
      <c r="E194" s="164" t="s">
        <v>332</v>
      </c>
      <c r="F194" s="228" t="s">
        <v>333</v>
      </c>
      <c r="G194" s="228"/>
      <c r="H194" s="228"/>
      <c r="I194" s="228"/>
      <c r="J194" s="165" t="s">
        <v>326</v>
      </c>
      <c r="K194" s="166">
        <v>1</v>
      </c>
      <c r="L194" s="229">
        <v>0</v>
      </c>
      <c r="M194" s="230"/>
      <c r="N194" s="231">
        <f>ROUND(L194*K194,2)</f>
        <v>0</v>
      </c>
      <c r="O194" s="231"/>
      <c r="P194" s="231"/>
      <c r="Q194" s="231"/>
      <c r="R194" s="36"/>
      <c r="T194" s="167" t="s">
        <v>23</v>
      </c>
      <c r="U194" s="43" t="s">
        <v>53</v>
      </c>
      <c r="V194" s="35"/>
      <c r="W194" s="168">
        <f>V194*K194</f>
        <v>0</v>
      </c>
      <c r="X194" s="168">
        <v>0</v>
      </c>
      <c r="Y194" s="168">
        <f>X194*K194</f>
        <v>0</v>
      </c>
      <c r="Z194" s="168">
        <v>0</v>
      </c>
      <c r="AA194" s="169">
        <f>Z194*K194</f>
        <v>0</v>
      </c>
      <c r="AR194" s="17" t="s">
        <v>313</v>
      </c>
      <c r="AT194" s="17" t="s">
        <v>159</v>
      </c>
      <c r="AU194" s="17" t="s">
        <v>141</v>
      </c>
      <c r="AY194" s="17" t="s">
        <v>158</v>
      </c>
      <c r="BE194" s="108">
        <f>IF(U194="základní",N194,0)</f>
        <v>0</v>
      </c>
      <c r="BF194" s="108">
        <f>IF(U194="snížená",N194,0)</f>
        <v>0</v>
      </c>
      <c r="BG194" s="108">
        <f>IF(U194="zákl. přenesená",N194,0)</f>
        <v>0</v>
      </c>
      <c r="BH194" s="108">
        <f>IF(U194="sníž. přenesená",N194,0)</f>
        <v>0</v>
      </c>
      <c r="BI194" s="108">
        <f>IF(U194="nulová",N194,0)</f>
        <v>0</v>
      </c>
      <c r="BJ194" s="17" t="s">
        <v>141</v>
      </c>
      <c r="BK194" s="108">
        <f>ROUND(L194*K194,2)</f>
        <v>0</v>
      </c>
      <c r="BL194" s="17" t="s">
        <v>313</v>
      </c>
      <c r="BM194" s="17" t="s">
        <v>446</v>
      </c>
    </row>
    <row r="195" spans="2:63" s="1" customFormat="1" ht="49.9" customHeight="1">
      <c r="B195" s="34"/>
      <c r="C195" s="35"/>
      <c r="D195" s="154" t="s">
        <v>335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240">
        <f aca="true" t="shared" si="25" ref="N195:N200">BK195</f>
        <v>0</v>
      </c>
      <c r="O195" s="241"/>
      <c r="P195" s="241"/>
      <c r="Q195" s="241"/>
      <c r="R195" s="36"/>
      <c r="T195" s="138"/>
      <c r="U195" s="35"/>
      <c r="V195" s="35"/>
      <c r="W195" s="35"/>
      <c r="X195" s="35"/>
      <c r="Y195" s="35"/>
      <c r="Z195" s="35"/>
      <c r="AA195" s="77"/>
      <c r="AT195" s="17" t="s">
        <v>85</v>
      </c>
      <c r="AU195" s="17" t="s">
        <v>86</v>
      </c>
      <c r="AY195" s="17" t="s">
        <v>336</v>
      </c>
      <c r="BK195" s="108">
        <f>SUM(BK196:BK200)</f>
        <v>0</v>
      </c>
    </row>
    <row r="196" spans="2:63" s="1" customFormat="1" ht="22.35" customHeight="1">
      <c r="B196" s="34"/>
      <c r="C196" s="174" t="s">
        <v>23</v>
      </c>
      <c r="D196" s="174"/>
      <c r="E196" s="175" t="s">
        <v>23</v>
      </c>
      <c r="F196" s="242" t="s">
        <v>474</v>
      </c>
      <c r="G196" s="242"/>
      <c r="H196" s="242"/>
      <c r="I196" s="242"/>
      <c r="J196" s="176" t="s">
        <v>23</v>
      </c>
      <c r="K196" s="177"/>
      <c r="L196" s="229"/>
      <c r="M196" s="231"/>
      <c r="N196" s="231">
        <f t="shared" si="25"/>
        <v>0</v>
      </c>
      <c r="O196" s="231"/>
      <c r="P196" s="231"/>
      <c r="Q196" s="231"/>
      <c r="R196" s="36"/>
      <c r="T196" s="167" t="s">
        <v>23</v>
      </c>
      <c r="U196" s="178" t="s">
        <v>53</v>
      </c>
      <c r="V196" s="35"/>
      <c r="W196" s="35"/>
      <c r="X196" s="35"/>
      <c r="Y196" s="35"/>
      <c r="Z196" s="35"/>
      <c r="AA196" s="77"/>
      <c r="AT196" s="17" t="s">
        <v>336</v>
      </c>
      <c r="AU196" s="17" t="s">
        <v>25</v>
      </c>
      <c r="AY196" s="17" t="s">
        <v>336</v>
      </c>
      <c r="BE196" s="108">
        <f>IF(U196="základní",N196,0)</f>
        <v>0</v>
      </c>
      <c r="BF196" s="108">
        <f>IF(U196="snížená",N196,0)</f>
        <v>0</v>
      </c>
      <c r="BG196" s="108">
        <f>IF(U196="zákl. přenesená",N196,0)</f>
        <v>0</v>
      </c>
      <c r="BH196" s="108">
        <f>IF(U196="sníž. přenesená",N196,0)</f>
        <v>0</v>
      </c>
      <c r="BI196" s="108">
        <f>IF(U196="nulová",N196,0)</f>
        <v>0</v>
      </c>
      <c r="BJ196" s="17" t="s">
        <v>141</v>
      </c>
      <c r="BK196" s="108">
        <f>L196*K196</f>
        <v>0</v>
      </c>
    </row>
    <row r="197" spans="2:63" s="1" customFormat="1" ht="22.35" customHeight="1">
      <c r="B197" s="34"/>
      <c r="C197" s="174" t="s">
        <v>23</v>
      </c>
      <c r="D197" s="174"/>
      <c r="E197" s="175" t="s">
        <v>23</v>
      </c>
      <c r="F197" s="233" t="s">
        <v>23</v>
      </c>
      <c r="G197" s="233"/>
      <c r="H197" s="233"/>
      <c r="I197" s="233"/>
      <c r="J197" s="176" t="s">
        <v>23</v>
      </c>
      <c r="K197" s="177"/>
      <c r="L197" s="229"/>
      <c r="M197" s="231"/>
      <c r="N197" s="231">
        <f t="shared" si="25"/>
        <v>0</v>
      </c>
      <c r="O197" s="231"/>
      <c r="P197" s="231"/>
      <c r="Q197" s="231"/>
      <c r="R197" s="36"/>
      <c r="T197" s="167" t="s">
        <v>23</v>
      </c>
      <c r="U197" s="178" t="s">
        <v>53</v>
      </c>
      <c r="V197" s="35"/>
      <c r="W197" s="35"/>
      <c r="X197" s="35"/>
      <c r="Y197" s="35"/>
      <c r="Z197" s="35"/>
      <c r="AA197" s="77"/>
      <c r="AT197" s="17" t="s">
        <v>336</v>
      </c>
      <c r="AU197" s="17" t="s">
        <v>25</v>
      </c>
      <c r="AY197" s="17" t="s">
        <v>336</v>
      </c>
      <c r="BE197" s="108">
        <f>IF(U197="základní",N197,0)</f>
        <v>0</v>
      </c>
      <c r="BF197" s="108">
        <f>IF(U197="snížená",N197,0)</f>
        <v>0</v>
      </c>
      <c r="BG197" s="108">
        <f>IF(U197="zákl. přenesená",N197,0)</f>
        <v>0</v>
      </c>
      <c r="BH197" s="108">
        <f>IF(U197="sníž. přenesená",N197,0)</f>
        <v>0</v>
      </c>
      <c r="BI197" s="108">
        <f>IF(U197="nulová",N197,0)</f>
        <v>0</v>
      </c>
      <c r="BJ197" s="17" t="s">
        <v>141</v>
      </c>
      <c r="BK197" s="108">
        <f>L197*K197</f>
        <v>0</v>
      </c>
    </row>
    <row r="198" spans="2:63" s="1" customFormat="1" ht="22.35" customHeight="1">
      <c r="B198" s="34"/>
      <c r="C198" s="174" t="s">
        <v>23</v>
      </c>
      <c r="D198" s="174"/>
      <c r="E198" s="175" t="s">
        <v>23</v>
      </c>
      <c r="F198" s="233" t="s">
        <v>23</v>
      </c>
      <c r="G198" s="233"/>
      <c r="H198" s="233"/>
      <c r="I198" s="233"/>
      <c r="J198" s="176" t="s">
        <v>23</v>
      </c>
      <c r="K198" s="177"/>
      <c r="L198" s="229"/>
      <c r="M198" s="231"/>
      <c r="N198" s="231">
        <f t="shared" si="25"/>
        <v>0</v>
      </c>
      <c r="O198" s="231"/>
      <c r="P198" s="231"/>
      <c r="Q198" s="231"/>
      <c r="R198" s="36"/>
      <c r="T198" s="167" t="s">
        <v>23</v>
      </c>
      <c r="U198" s="178" t="s">
        <v>53</v>
      </c>
      <c r="V198" s="35"/>
      <c r="W198" s="35"/>
      <c r="X198" s="35"/>
      <c r="Y198" s="35"/>
      <c r="Z198" s="35"/>
      <c r="AA198" s="77"/>
      <c r="AT198" s="17" t="s">
        <v>336</v>
      </c>
      <c r="AU198" s="17" t="s">
        <v>25</v>
      </c>
      <c r="AY198" s="17" t="s">
        <v>336</v>
      </c>
      <c r="BE198" s="108">
        <f>IF(U198="základní",N198,0)</f>
        <v>0</v>
      </c>
      <c r="BF198" s="108">
        <f>IF(U198="snížená",N198,0)</f>
        <v>0</v>
      </c>
      <c r="BG198" s="108">
        <f>IF(U198="zákl. přenesená",N198,0)</f>
        <v>0</v>
      </c>
      <c r="BH198" s="108">
        <f>IF(U198="sníž. přenesená",N198,0)</f>
        <v>0</v>
      </c>
      <c r="BI198" s="108">
        <f>IF(U198="nulová",N198,0)</f>
        <v>0</v>
      </c>
      <c r="BJ198" s="17" t="s">
        <v>141</v>
      </c>
      <c r="BK198" s="108">
        <f>L198*K198</f>
        <v>0</v>
      </c>
    </row>
    <row r="199" spans="2:63" s="1" customFormat="1" ht="22.35" customHeight="1">
      <c r="B199" s="34"/>
      <c r="C199" s="174" t="s">
        <v>23</v>
      </c>
      <c r="D199" s="174"/>
      <c r="E199" s="175" t="s">
        <v>23</v>
      </c>
      <c r="F199" s="233" t="s">
        <v>23</v>
      </c>
      <c r="G199" s="233"/>
      <c r="H199" s="233"/>
      <c r="I199" s="233"/>
      <c r="J199" s="176" t="s">
        <v>23</v>
      </c>
      <c r="K199" s="177"/>
      <c r="L199" s="229"/>
      <c r="M199" s="231"/>
      <c r="N199" s="231">
        <f t="shared" si="25"/>
        <v>0</v>
      </c>
      <c r="O199" s="231"/>
      <c r="P199" s="231"/>
      <c r="Q199" s="231"/>
      <c r="R199" s="36"/>
      <c r="T199" s="167" t="s">
        <v>23</v>
      </c>
      <c r="U199" s="178" t="s">
        <v>53</v>
      </c>
      <c r="V199" s="35"/>
      <c r="W199" s="35"/>
      <c r="X199" s="35"/>
      <c r="Y199" s="35"/>
      <c r="Z199" s="35"/>
      <c r="AA199" s="77"/>
      <c r="AT199" s="17" t="s">
        <v>336</v>
      </c>
      <c r="AU199" s="17" t="s">
        <v>25</v>
      </c>
      <c r="AY199" s="17" t="s">
        <v>336</v>
      </c>
      <c r="BE199" s="108">
        <f>IF(U199="základní",N199,0)</f>
        <v>0</v>
      </c>
      <c r="BF199" s="108">
        <f>IF(U199="snížená",N199,0)</f>
        <v>0</v>
      </c>
      <c r="BG199" s="108">
        <f>IF(U199="zákl. přenesená",N199,0)</f>
        <v>0</v>
      </c>
      <c r="BH199" s="108">
        <f>IF(U199="sníž. přenesená",N199,0)</f>
        <v>0</v>
      </c>
      <c r="BI199" s="108">
        <f>IF(U199="nulová",N199,0)</f>
        <v>0</v>
      </c>
      <c r="BJ199" s="17" t="s">
        <v>141</v>
      </c>
      <c r="BK199" s="108">
        <f>L199*K199</f>
        <v>0</v>
      </c>
    </row>
    <row r="200" spans="2:63" s="1" customFormat="1" ht="22.35" customHeight="1">
      <c r="B200" s="34"/>
      <c r="C200" s="174" t="s">
        <v>23</v>
      </c>
      <c r="D200" s="174"/>
      <c r="E200" s="175" t="s">
        <v>23</v>
      </c>
      <c r="F200" s="233" t="s">
        <v>23</v>
      </c>
      <c r="G200" s="233"/>
      <c r="H200" s="233"/>
      <c r="I200" s="233"/>
      <c r="J200" s="176" t="s">
        <v>23</v>
      </c>
      <c r="K200" s="177"/>
      <c r="L200" s="229"/>
      <c r="M200" s="231"/>
      <c r="N200" s="231">
        <f t="shared" si="25"/>
        <v>0</v>
      </c>
      <c r="O200" s="231"/>
      <c r="P200" s="231"/>
      <c r="Q200" s="231"/>
      <c r="R200" s="36"/>
      <c r="T200" s="167" t="s">
        <v>23</v>
      </c>
      <c r="U200" s="178" t="s">
        <v>53</v>
      </c>
      <c r="V200" s="55"/>
      <c r="W200" s="55"/>
      <c r="X200" s="55"/>
      <c r="Y200" s="55"/>
      <c r="Z200" s="55"/>
      <c r="AA200" s="57"/>
      <c r="AT200" s="17" t="s">
        <v>336</v>
      </c>
      <c r="AU200" s="17" t="s">
        <v>25</v>
      </c>
      <c r="AY200" s="17" t="s">
        <v>336</v>
      </c>
      <c r="BE200" s="108">
        <f>IF(U200="základní",N200,0)</f>
        <v>0</v>
      </c>
      <c r="BF200" s="108">
        <f>IF(U200="snížená",N200,0)</f>
        <v>0</v>
      </c>
      <c r="BG200" s="108">
        <f>IF(U200="zákl. přenesená",N200,0)</f>
        <v>0</v>
      </c>
      <c r="BH200" s="108">
        <f>IF(U200="sníž. přenesená",N200,0)</f>
        <v>0</v>
      </c>
      <c r="BI200" s="108">
        <f>IF(U200="nulová",N200,0)</f>
        <v>0</v>
      </c>
      <c r="BJ200" s="17" t="s">
        <v>141</v>
      </c>
      <c r="BK200" s="108">
        <f>L200*K200</f>
        <v>0</v>
      </c>
    </row>
    <row r="201" spans="2:18" s="1" customFormat="1" ht="6.95" customHeight="1">
      <c r="B201" s="58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60"/>
    </row>
  </sheetData>
  <sheetProtection sheet="1" objects="1" scenarios="1" formatCells="0" formatColumns="0" formatRows="0" sort="0" autoFilter="0"/>
  <mergeCells count="262">
    <mergeCell ref="O9:P9"/>
    <mergeCell ref="O11:P11"/>
    <mergeCell ref="O12:P12"/>
    <mergeCell ref="O14:P14"/>
    <mergeCell ref="C2:Q2"/>
    <mergeCell ref="C4:Q4"/>
    <mergeCell ref="F6:P6"/>
    <mergeCell ref="F7:P7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M32:P32"/>
    <mergeCell ref="H32:J32"/>
    <mergeCell ref="H35:J35"/>
    <mergeCell ref="M35:P35"/>
    <mergeCell ref="E15:L15"/>
    <mergeCell ref="H36:J36"/>
    <mergeCell ref="M36:P36"/>
    <mergeCell ref="H33:J33"/>
    <mergeCell ref="M33:P33"/>
    <mergeCell ref="H34:J34"/>
    <mergeCell ref="M34:P34"/>
    <mergeCell ref="C86:G86"/>
    <mergeCell ref="N86:Q86"/>
    <mergeCell ref="C76:Q76"/>
    <mergeCell ref="F78:P78"/>
    <mergeCell ref="F79:P79"/>
    <mergeCell ref="M81:P81"/>
    <mergeCell ref="N88:Q88"/>
    <mergeCell ref="N89:Q89"/>
    <mergeCell ref="N90:Q90"/>
    <mergeCell ref="N91:Q91"/>
    <mergeCell ref="M83:Q83"/>
    <mergeCell ref="M84:Q84"/>
    <mergeCell ref="N96:Q96"/>
    <mergeCell ref="N97:Q97"/>
    <mergeCell ref="N98:Q98"/>
    <mergeCell ref="N99:Q99"/>
    <mergeCell ref="N92:Q92"/>
    <mergeCell ref="N93:Q93"/>
    <mergeCell ref="N94:Q94"/>
    <mergeCell ref="N95:Q95"/>
    <mergeCell ref="D105:H105"/>
    <mergeCell ref="N105:Q105"/>
    <mergeCell ref="D106:H106"/>
    <mergeCell ref="N106:Q106"/>
    <mergeCell ref="N100:Q100"/>
    <mergeCell ref="N101:Q101"/>
    <mergeCell ref="N102:Q102"/>
    <mergeCell ref="N104:Q104"/>
    <mergeCell ref="D109:H109"/>
    <mergeCell ref="N109:Q109"/>
    <mergeCell ref="N110:Q110"/>
    <mergeCell ref="L112:Q112"/>
    <mergeCell ref="D107:H107"/>
    <mergeCell ref="N107:Q107"/>
    <mergeCell ref="D108:H108"/>
    <mergeCell ref="N108:Q108"/>
    <mergeCell ref="C118:Q118"/>
    <mergeCell ref="M126:Q126"/>
    <mergeCell ref="F128:I128"/>
    <mergeCell ref="L128:M128"/>
    <mergeCell ref="N128:Q128"/>
    <mergeCell ref="F120:P120"/>
    <mergeCell ref="F121:P121"/>
    <mergeCell ref="M123:P123"/>
    <mergeCell ref="M125:Q125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82:I182"/>
    <mergeCell ref="L182:M182"/>
    <mergeCell ref="F174:I174"/>
    <mergeCell ref="L174:M174"/>
    <mergeCell ref="N174:Q174"/>
    <mergeCell ref="F176:I176"/>
    <mergeCell ref="L176:M176"/>
    <mergeCell ref="N176:Q176"/>
    <mergeCell ref="N182:Q182"/>
    <mergeCell ref="F183:I183"/>
    <mergeCell ref="L183:M183"/>
    <mergeCell ref="N183:Q183"/>
    <mergeCell ref="F179:I179"/>
    <mergeCell ref="L179:M179"/>
    <mergeCell ref="N179:Q179"/>
    <mergeCell ref="F181:I181"/>
    <mergeCell ref="L181:M181"/>
    <mergeCell ref="N181:Q181"/>
    <mergeCell ref="F200:I200"/>
    <mergeCell ref="L200:M200"/>
    <mergeCell ref="N200:Q200"/>
    <mergeCell ref="N129:Q129"/>
    <mergeCell ref="N130:Q130"/>
    <mergeCell ref="N131:Q131"/>
    <mergeCell ref="N159:Q159"/>
    <mergeCell ref="N170:Q170"/>
    <mergeCell ref="N175:Q175"/>
    <mergeCell ref="N177:Q177"/>
    <mergeCell ref="N193:Q193"/>
    <mergeCell ref="N195:Q195"/>
    <mergeCell ref="F196:I196"/>
    <mergeCell ref="L196:M196"/>
    <mergeCell ref="N196:Q196"/>
    <mergeCell ref="F194:I194"/>
    <mergeCell ref="L194:M194"/>
    <mergeCell ref="N194:Q194"/>
    <mergeCell ref="F197:I197"/>
    <mergeCell ref="L197:M197"/>
    <mergeCell ref="N197:Q197"/>
    <mergeCell ref="F198:I198"/>
    <mergeCell ref="L198:M198"/>
    <mergeCell ref="N198:Q198"/>
    <mergeCell ref="H1:K1"/>
    <mergeCell ref="S2:AC2"/>
    <mergeCell ref="F199:I199"/>
    <mergeCell ref="L199:M199"/>
    <mergeCell ref="N199:Q199"/>
    <mergeCell ref="N178:Q178"/>
    <mergeCell ref="N180:Q180"/>
    <mergeCell ref="N184:Q184"/>
    <mergeCell ref="N186:Q186"/>
    <mergeCell ref="N187:Q187"/>
    <mergeCell ref="F190:I190"/>
    <mergeCell ref="L190:M190"/>
    <mergeCell ref="N190:Q190"/>
    <mergeCell ref="F192:I192"/>
    <mergeCell ref="L192:M192"/>
    <mergeCell ref="N192:Q192"/>
    <mergeCell ref="N191:Q191"/>
    <mergeCell ref="F189:I189"/>
    <mergeCell ref="F185:I185"/>
    <mergeCell ref="L185:M185"/>
    <mergeCell ref="N185:Q185"/>
    <mergeCell ref="F188:I188"/>
    <mergeCell ref="L188:M188"/>
    <mergeCell ref="N188:Q188"/>
    <mergeCell ref="L189:M189"/>
    <mergeCell ref="N189:Q189"/>
  </mergeCells>
  <dataValidations count="2">
    <dataValidation type="list" allowBlank="1" showInputMessage="1" showErrorMessage="1" error="Povoleny jsou hodnoty K, M." sqref="D196:D201">
      <formula1>"K, M"</formula1>
    </dataValidation>
    <dataValidation type="list" allowBlank="1" showInputMessage="1" showErrorMessage="1" error="Povoleny jsou hodnoty základní, snížená, zákl. přenesená, sníž. přenesená, nulová." sqref="U196:U201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6"/>
  <sheetViews>
    <sheetView showGridLines="0" workbookViewId="0" topLeftCell="A1">
      <pane ySplit="1" topLeftCell="A187" activePane="bottomLeft" state="frozen"/>
      <selection pane="bottomLeft" activeCell="F191" sqref="F191:I19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1"/>
      <c r="C1" s="11"/>
      <c r="D1" s="12" t="s">
        <v>1</v>
      </c>
      <c r="E1" s="11"/>
      <c r="F1" s="13" t="s">
        <v>110</v>
      </c>
      <c r="G1" s="13"/>
      <c r="H1" s="232" t="s">
        <v>111</v>
      </c>
      <c r="I1" s="232"/>
      <c r="J1" s="232"/>
      <c r="K1" s="232"/>
      <c r="L1" s="13" t="s">
        <v>112</v>
      </c>
      <c r="M1" s="11"/>
      <c r="N1" s="11"/>
      <c r="O1" s="12" t="s">
        <v>113</v>
      </c>
      <c r="P1" s="11"/>
      <c r="Q1" s="11"/>
      <c r="R1" s="11"/>
      <c r="S1" s="13" t="s">
        <v>114</v>
      </c>
      <c r="T1" s="13"/>
      <c r="U1" s="116"/>
      <c r="V1" s="11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15" t="s">
        <v>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S2" s="188" t="s">
        <v>8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T2" s="17" t="s">
        <v>100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25</v>
      </c>
    </row>
    <row r="4" spans="2:46" ht="36.95" customHeight="1">
      <c r="B4" s="21"/>
      <c r="C4" s="211" t="s">
        <v>115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2"/>
      <c r="T4" s="23" t="s">
        <v>13</v>
      </c>
      <c r="AT4" s="17" t="s">
        <v>6</v>
      </c>
    </row>
    <row r="5" spans="2:18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2:18" ht="25.35" customHeight="1">
      <c r="B6" s="21"/>
      <c r="C6" s="25"/>
      <c r="D6" s="29" t="s">
        <v>19</v>
      </c>
      <c r="E6" s="25"/>
      <c r="F6" s="254" t="str">
        <f ca="1">'Rekapitulace stavby'!K6</f>
        <v>Oprava fasády domu č.p. 730, Nové Město na Moravě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"/>
      <c r="R6" s="22"/>
    </row>
    <row r="7" spans="2:18" s="1" customFormat="1" ht="32.85" customHeight="1">
      <c r="B7" s="34"/>
      <c r="C7" s="35"/>
      <c r="D7" s="28" t="s">
        <v>116</v>
      </c>
      <c r="E7" s="35"/>
      <c r="F7" s="221" t="s">
        <v>447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35"/>
      <c r="R7" s="36"/>
    </row>
    <row r="8" spans="2:18" s="1" customFormat="1" ht="14.45" customHeight="1">
      <c r="B8" s="34"/>
      <c r="C8" s="35"/>
      <c r="D8" s="29" t="s">
        <v>22</v>
      </c>
      <c r="E8" s="35"/>
      <c r="F8" s="27" t="s">
        <v>23</v>
      </c>
      <c r="G8" s="35"/>
      <c r="H8" s="35"/>
      <c r="I8" s="35"/>
      <c r="J8" s="35"/>
      <c r="K8" s="35"/>
      <c r="L8" s="35"/>
      <c r="M8" s="29" t="s">
        <v>24</v>
      </c>
      <c r="N8" s="35"/>
      <c r="O8" s="27" t="s">
        <v>23</v>
      </c>
      <c r="P8" s="35"/>
      <c r="Q8" s="35"/>
      <c r="R8" s="36"/>
    </row>
    <row r="9" spans="2:18" s="1" customFormat="1" ht="14.45" customHeight="1">
      <c r="B9" s="34"/>
      <c r="C9" s="35"/>
      <c r="D9" s="29" t="s">
        <v>26</v>
      </c>
      <c r="E9" s="35"/>
      <c r="F9" s="27" t="s">
        <v>27</v>
      </c>
      <c r="G9" s="35"/>
      <c r="H9" s="35"/>
      <c r="I9" s="35"/>
      <c r="J9" s="35"/>
      <c r="K9" s="35"/>
      <c r="L9" s="35"/>
      <c r="M9" s="29" t="s">
        <v>28</v>
      </c>
      <c r="N9" s="35"/>
      <c r="O9" s="269" t="str">
        <f ca="1">'Rekapitulace stavby'!AN8</f>
        <v>31.5.2016</v>
      </c>
      <c r="P9" s="257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32</v>
      </c>
      <c r="E11" s="35"/>
      <c r="F11" s="35"/>
      <c r="G11" s="35"/>
      <c r="H11" s="35"/>
      <c r="I11" s="35"/>
      <c r="J11" s="35"/>
      <c r="K11" s="35"/>
      <c r="L11" s="35"/>
      <c r="M11" s="29" t="s">
        <v>33</v>
      </c>
      <c r="N11" s="35"/>
      <c r="O11" s="219" t="s">
        <v>34</v>
      </c>
      <c r="P11" s="219"/>
      <c r="Q11" s="35"/>
      <c r="R11" s="36"/>
    </row>
    <row r="12" spans="2:18" s="1" customFormat="1" ht="18" customHeight="1">
      <c r="B12" s="34"/>
      <c r="C12" s="35"/>
      <c r="D12" s="35"/>
      <c r="E12" s="27" t="s">
        <v>35</v>
      </c>
      <c r="F12" s="35"/>
      <c r="G12" s="35"/>
      <c r="H12" s="35"/>
      <c r="I12" s="35"/>
      <c r="J12" s="35"/>
      <c r="K12" s="35"/>
      <c r="L12" s="35"/>
      <c r="M12" s="29" t="s">
        <v>36</v>
      </c>
      <c r="N12" s="35"/>
      <c r="O12" s="219" t="s">
        <v>23</v>
      </c>
      <c r="P12" s="21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38</v>
      </c>
      <c r="E14" s="35"/>
      <c r="F14" s="35"/>
      <c r="G14" s="35"/>
      <c r="H14" s="35"/>
      <c r="I14" s="35"/>
      <c r="J14" s="35"/>
      <c r="K14" s="35"/>
      <c r="L14" s="35"/>
      <c r="M14" s="29" t="s">
        <v>33</v>
      </c>
      <c r="N14" s="35"/>
      <c r="O14" s="265" t="str">
        <f ca="1">IF('Rekapitulace stavby'!AN13="","",'Rekapitulace stavby'!AN13)</f>
        <v>Vyplň údaj</v>
      </c>
      <c r="P14" s="219"/>
      <c r="Q14" s="35"/>
      <c r="R14" s="36"/>
    </row>
    <row r="15" spans="2:18" s="1" customFormat="1" ht="18" customHeight="1">
      <c r="B15" s="34"/>
      <c r="C15" s="35"/>
      <c r="D15" s="35"/>
      <c r="E15" s="265" t="str">
        <f ca="1">IF('Rekapitulace stavby'!E14="","",'Rekapitulace stavby'!E14)</f>
        <v>Vyplň údaj</v>
      </c>
      <c r="F15" s="266"/>
      <c r="G15" s="266"/>
      <c r="H15" s="266"/>
      <c r="I15" s="266"/>
      <c r="J15" s="266"/>
      <c r="K15" s="266"/>
      <c r="L15" s="266"/>
      <c r="M15" s="29" t="s">
        <v>36</v>
      </c>
      <c r="N15" s="35"/>
      <c r="O15" s="265" t="str">
        <f ca="1">IF('Rekapitulace stavby'!AN14="","",'Rekapitulace stavby'!AN14)</f>
        <v>Vyplň údaj</v>
      </c>
      <c r="P15" s="21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40</v>
      </c>
      <c r="E17" s="35"/>
      <c r="F17" s="35"/>
      <c r="G17" s="35"/>
      <c r="H17" s="35"/>
      <c r="I17" s="35"/>
      <c r="J17" s="35"/>
      <c r="K17" s="35"/>
      <c r="L17" s="35"/>
      <c r="M17" s="29" t="s">
        <v>33</v>
      </c>
      <c r="N17" s="35"/>
      <c r="O17" s="219" t="s">
        <v>41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7" t="s">
        <v>42</v>
      </c>
      <c r="F18" s="35"/>
      <c r="G18" s="35"/>
      <c r="H18" s="35"/>
      <c r="I18" s="35"/>
      <c r="J18" s="35"/>
      <c r="K18" s="35"/>
      <c r="L18" s="35"/>
      <c r="M18" s="29" t="s">
        <v>36</v>
      </c>
      <c r="N18" s="35"/>
      <c r="O18" s="219" t="s">
        <v>23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44</v>
      </c>
      <c r="E20" s="35"/>
      <c r="F20" s="35"/>
      <c r="G20" s="35"/>
      <c r="H20" s="35"/>
      <c r="I20" s="35"/>
      <c r="J20" s="35"/>
      <c r="K20" s="35"/>
      <c r="L20" s="35"/>
      <c r="M20" s="29" t="s">
        <v>33</v>
      </c>
      <c r="N20" s="35"/>
      <c r="O20" s="219" t="s">
        <v>23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7" t="s">
        <v>45</v>
      </c>
      <c r="F21" s="35"/>
      <c r="G21" s="35"/>
      <c r="H21" s="35"/>
      <c r="I21" s="35"/>
      <c r="J21" s="35"/>
      <c r="K21" s="35"/>
      <c r="L21" s="35"/>
      <c r="M21" s="29" t="s">
        <v>36</v>
      </c>
      <c r="N21" s="35"/>
      <c r="O21" s="219" t="s">
        <v>23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4" t="s">
        <v>23</v>
      </c>
      <c r="F24" s="224"/>
      <c r="G24" s="224"/>
      <c r="H24" s="224"/>
      <c r="I24" s="224"/>
      <c r="J24" s="224"/>
      <c r="K24" s="224"/>
      <c r="L24" s="224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7" t="s">
        <v>118</v>
      </c>
      <c r="E27" s="35"/>
      <c r="F27" s="35"/>
      <c r="G27" s="35"/>
      <c r="H27" s="35"/>
      <c r="I27" s="35"/>
      <c r="J27" s="35"/>
      <c r="K27" s="35"/>
      <c r="L27" s="35"/>
      <c r="M27" s="225">
        <f>N88</f>
        <v>0</v>
      </c>
      <c r="N27" s="225"/>
      <c r="O27" s="225"/>
      <c r="P27" s="225"/>
      <c r="Q27" s="35"/>
      <c r="R27" s="36"/>
    </row>
    <row r="28" spans="2:18" s="1" customFormat="1" ht="14.45" customHeight="1">
      <c r="B28" s="34"/>
      <c r="C28" s="35"/>
      <c r="D28" s="33" t="s">
        <v>119</v>
      </c>
      <c r="E28" s="35"/>
      <c r="F28" s="35"/>
      <c r="G28" s="35"/>
      <c r="H28" s="35"/>
      <c r="I28" s="35"/>
      <c r="J28" s="35"/>
      <c r="K28" s="35"/>
      <c r="L28" s="35"/>
      <c r="M28" s="225">
        <f>N103</f>
        <v>0</v>
      </c>
      <c r="N28" s="225"/>
      <c r="O28" s="225"/>
      <c r="P28" s="225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8" t="s">
        <v>49</v>
      </c>
      <c r="E30" s="35"/>
      <c r="F30" s="35"/>
      <c r="G30" s="35"/>
      <c r="H30" s="35"/>
      <c r="I30" s="35"/>
      <c r="J30" s="35"/>
      <c r="K30" s="35"/>
      <c r="L30" s="35"/>
      <c r="M30" s="268">
        <f>ROUND(M27+M28,2)</f>
        <v>0</v>
      </c>
      <c r="N30" s="256"/>
      <c r="O30" s="256"/>
      <c r="P30" s="25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50</v>
      </c>
      <c r="E32" s="41" t="s">
        <v>51</v>
      </c>
      <c r="F32" s="42">
        <v>0.21</v>
      </c>
      <c r="G32" s="119" t="s">
        <v>52</v>
      </c>
      <c r="H32" s="264">
        <f>ROUND((((SUM(BE103:BE110)+SUM(BE128:BE189))+SUM(BE191:BE195))),2)</f>
        <v>0</v>
      </c>
      <c r="I32" s="256"/>
      <c r="J32" s="256"/>
      <c r="K32" s="35"/>
      <c r="L32" s="35"/>
      <c r="M32" s="264">
        <f>ROUND(((ROUND((SUM(BE103:BE110)+SUM(BE128:BE189)),2)*F32)+SUM(BE191:BE195)*F32),2)</f>
        <v>0</v>
      </c>
      <c r="N32" s="256"/>
      <c r="O32" s="256"/>
      <c r="P32" s="256"/>
      <c r="Q32" s="35"/>
      <c r="R32" s="36"/>
    </row>
    <row r="33" spans="2:18" s="1" customFormat="1" ht="14.45" customHeight="1">
      <c r="B33" s="34"/>
      <c r="C33" s="35"/>
      <c r="D33" s="35"/>
      <c r="E33" s="41" t="s">
        <v>53</v>
      </c>
      <c r="F33" s="42">
        <v>0.15</v>
      </c>
      <c r="G33" s="119" t="s">
        <v>52</v>
      </c>
      <c r="H33" s="264">
        <f>ROUND((((SUM(BF103:BF110)+SUM(BF128:BF189))+SUM(BF191:BF195))),2)</f>
        <v>0</v>
      </c>
      <c r="I33" s="256"/>
      <c r="J33" s="256"/>
      <c r="K33" s="35"/>
      <c r="L33" s="35"/>
      <c r="M33" s="264">
        <f>ROUND(((ROUND((SUM(BF103:BF110)+SUM(BF128:BF189)),2)*F33)+SUM(BF191:BF195)*F33),2)</f>
        <v>0</v>
      </c>
      <c r="N33" s="256"/>
      <c r="O33" s="256"/>
      <c r="P33" s="256"/>
      <c r="Q33" s="35"/>
      <c r="R33" s="36"/>
    </row>
    <row r="34" spans="2:18" s="1" customFormat="1" ht="14.45" customHeight="1" hidden="1">
      <c r="B34" s="34"/>
      <c r="C34" s="35"/>
      <c r="D34" s="35"/>
      <c r="E34" s="41" t="s">
        <v>54</v>
      </c>
      <c r="F34" s="42">
        <v>0.21</v>
      </c>
      <c r="G34" s="119" t="s">
        <v>52</v>
      </c>
      <c r="H34" s="264">
        <f>ROUND((((SUM(BG103:BG110)+SUM(BG128:BG189))+SUM(BG191:BG195))),2)</f>
        <v>0</v>
      </c>
      <c r="I34" s="256"/>
      <c r="J34" s="256"/>
      <c r="K34" s="35"/>
      <c r="L34" s="35"/>
      <c r="M34" s="264">
        <v>0</v>
      </c>
      <c r="N34" s="256"/>
      <c r="O34" s="256"/>
      <c r="P34" s="256"/>
      <c r="Q34" s="35"/>
      <c r="R34" s="36"/>
    </row>
    <row r="35" spans="2:18" s="1" customFormat="1" ht="14.45" customHeight="1" hidden="1">
      <c r="B35" s="34"/>
      <c r="C35" s="35"/>
      <c r="D35" s="35"/>
      <c r="E35" s="41" t="s">
        <v>55</v>
      </c>
      <c r="F35" s="42">
        <v>0.15</v>
      </c>
      <c r="G35" s="119" t="s">
        <v>52</v>
      </c>
      <c r="H35" s="264">
        <f>ROUND((((SUM(BH103:BH110)+SUM(BH128:BH189))+SUM(BH191:BH195))),2)</f>
        <v>0</v>
      </c>
      <c r="I35" s="256"/>
      <c r="J35" s="256"/>
      <c r="K35" s="35"/>
      <c r="L35" s="35"/>
      <c r="M35" s="264">
        <v>0</v>
      </c>
      <c r="N35" s="256"/>
      <c r="O35" s="256"/>
      <c r="P35" s="256"/>
      <c r="Q35" s="35"/>
      <c r="R35" s="36"/>
    </row>
    <row r="36" spans="2:18" s="1" customFormat="1" ht="14.45" customHeight="1" hidden="1">
      <c r="B36" s="34"/>
      <c r="C36" s="35"/>
      <c r="D36" s="35"/>
      <c r="E36" s="41" t="s">
        <v>56</v>
      </c>
      <c r="F36" s="42">
        <v>0</v>
      </c>
      <c r="G36" s="119" t="s">
        <v>52</v>
      </c>
      <c r="H36" s="264">
        <f>ROUND((((SUM(BI103:BI110)+SUM(BI128:BI189))+SUM(BI191:BI195))),2)</f>
        <v>0</v>
      </c>
      <c r="I36" s="256"/>
      <c r="J36" s="256"/>
      <c r="K36" s="35"/>
      <c r="L36" s="35"/>
      <c r="M36" s="264">
        <v>0</v>
      </c>
      <c r="N36" s="256"/>
      <c r="O36" s="256"/>
      <c r="P36" s="25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45"/>
      <c r="D38" s="46" t="s">
        <v>57</v>
      </c>
      <c r="E38" s="47"/>
      <c r="F38" s="47"/>
      <c r="G38" s="120" t="s">
        <v>58</v>
      </c>
      <c r="H38" s="48" t="s">
        <v>59</v>
      </c>
      <c r="I38" s="47"/>
      <c r="J38" s="47"/>
      <c r="K38" s="47"/>
      <c r="L38" s="209">
        <f>SUM(M30:M36)</f>
        <v>0</v>
      </c>
      <c r="M38" s="209"/>
      <c r="N38" s="209"/>
      <c r="O38" s="209"/>
      <c r="P38" s="267"/>
      <c r="Q38" s="4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5">
      <c r="B50" s="34"/>
      <c r="C50" s="35"/>
      <c r="D50" s="49" t="s">
        <v>60</v>
      </c>
      <c r="E50" s="50"/>
      <c r="F50" s="50"/>
      <c r="G50" s="50"/>
      <c r="H50" s="51"/>
      <c r="I50" s="35"/>
      <c r="J50" s="49" t="s">
        <v>61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5">
      <c r="B59" s="34"/>
      <c r="C59" s="35"/>
      <c r="D59" s="54" t="s">
        <v>62</v>
      </c>
      <c r="E59" s="55"/>
      <c r="F59" s="55"/>
      <c r="G59" s="56" t="s">
        <v>63</v>
      </c>
      <c r="H59" s="57"/>
      <c r="I59" s="35"/>
      <c r="J59" s="54" t="s">
        <v>62</v>
      </c>
      <c r="K59" s="55"/>
      <c r="L59" s="55"/>
      <c r="M59" s="55"/>
      <c r="N59" s="56" t="s">
        <v>63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5">
      <c r="B61" s="34"/>
      <c r="C61" s="35"/>
      <c r="D61" s="49" t="s">
        <v>64</v>
      </c>
      <c r="E61" s="50"/>
      <c r="F61" s="50"/>
      <c r="G61" s="50"/>
      <c r="H61" s="51"/>
      <c r="I61" s="35"/>
      <c r="J61" s="49" t="s">
        <v>65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5">
      <c r="B70" s="34"/>
      <c r="C70" s="35"/>
      <c r="D70" s="54" t="s">
        <v>62</v>
      </c>
      <c r="E70" s="55"/>
      <c r="F70" s="55"/>
      <c r="G70" s="56" t="s">
        <v>63</v>
      </c>
      <c r="H70" s="57"/>
      <c r="I70" s="35"/>
      <c r="J70" s="54" t="s">
        <v>62</v>
      </c>
      <c r="K70" s="55"/>
      <c r="L70" s="55"/>
      <c r="M70" s="55"/>
      <c r="N70" s="56" t="s">
        <v>63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3"/>
    </row>
    <row r="76" spans="2:21" s="1" customFormat="1" ht="36.95" customHeight="1">
      <c r="B76" s="34"/>
      <c r="C76" s="211" t="s">
        <v>120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36"/>
      <c r="T76" s="124"/>
      <c r="U76" s="124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4"/>
      <c r="U77" s="124"/>
    </row>
    <row r="78" spans="2:21" s="1" customFormat="1" ht="30" customHeight="1">
      <c r="B78" s="34"/>
      <c r="C78" s="29" t="s">
        <v>19</v>
      </c>
      <c r="D78" s="35"/>
      <c r="E78" s="35"/>
      <c r="F78" s="254" t="str">
        <f>F6</f>
        <v>Oprava fasády domu č.p. 730, Nové Město na Moravě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35"/>
      <c r="R78" s="36"/>
      <c r="T78" s="124"/>
      <c r="U78" s="124"/>
    </row>
    <row r="79" spans="2:21" s="1" customFormat="1" ht="36.95" customHeight="1">
      <c r="B79" s="34"/>
      <c r="C79" s="68" t="s">
        <v>116</v>
      </c>
      <c r="D79" s="35"/>
      <c r="E79" s="35"/>
      <c r="F79" s="213" t="str">
        <f>F7</f>
        <v>V - Východní stěna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35"/>
      <c r="R79" s="36"/>
      <c r="T79" s="124"/>
      <c r="U79" s="124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4"/>
      <c r="U80" s="124"/>
    </row>
    <row r="81" spans="2:21" s="1" customFormat="1" ht="18" customHeight="1">
      <c r="B81" s="34"/>
      <c r="C81" s="29" t="s">
        <v>26</v>
      </c>
      <c r="D81" s="35"/>
      <c r="E81" s="35"/>
      <c r="F81" s="27" t="str">
        <f>F9</f>
        <v>Nové Město na Moravě</v>
      </c>
      <c r="G81" s="35"/>
      <c r="H81" s="35"/>
      <c r="I81" s="35"/>
      <c r="J81" s="35"/>
      <c r="K81" s="29" t="s">
        <v>28</v>
      </c>
      <c r="L81" s="35"/>
      <c r="M81" s="257" t="str">
        <f>IF(O9="","",O9)</f>
        <v>31.5.2016</v>
      </c>
      <c r="N81" s="257"/>
      <c r="O81" s="257"/>
      <c r="P81" s="257"/>
      <c r="Q81" s="35"/>
      <c r="R81" s="36"/>
      <c r="T81" s="124"/>
      <c r="U81" s="124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4"/>
      <c r="U82" s="124"/>
    </row>
    <row r="83" spans="2:21" s="1" customFormat="1" ht="15">
      <c r="B83" s="34"/>
      <c r="C83" s="29" t="s">
        <v>32</v>
      </c>
      <c r="D83" s="35"/>
      <c r="E83" s="35"/>
      <c r="F83" s="27" t="str">
        <f>E12</f>
        <v>Město Nové Město na Moravě, Vratislavovo nám. 103</v>
      </c>
      <c r="G83" s="35"/>
      <c r="H83" s="35"/>
      <c r="I83" s="35"/>
      <c r="J83" s="35"/>
      <c r="K83" s="29" t="s">
        <v>40</v>
      </c>
      <c r="L83" s="35"/>
      <c r="M83" s="219" t="str">
        <f>E18</f>
        <v>MCT-RR, spol. s r.o., Pražská 16, Praha 10</v>
      </c>
      <c r="N83" s="219"/>
      <c r="O83" s="219"/>
      <c r="P83" s="219"/>
      <c r="Q83" s="219"/>
      <c r="R83" s="36"/>
      <c r="T83" s="124"/>
      <c r="U83" s="124"/>
    </row>
    <row r="84" spans="2:21" s="1" customFormat="1" ht="14.45" customHeight="1">
      <c r="B84" s="34"/>
      <c r="C84" s="29" t="s">
        <v>38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44</v>
      </c>
      <c r="L84" s="35"/>
      <c r="M84" s="219" t="str">
        <f>E21</f>
        <v>Ing. Zdeněk Kocian</v>
      </c>
      <c r="N84" s="219"/>
      <c r="O84" s="219"/>
      <c r="P84" s="219"/>
      <c r="Q84" s="219"/>
      <c r="R84" s="36"/>
      <c r="T84" s="124"/>
      <c r="U84" s="124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4"/>
      <c r="U85" s="124"/>
    </row>
    <row r="86" spans="2:21" s="1" customFormat="1" ht="29.25" customHeight="1">
      <c r="B86" s="34"/>
      <c r="C86" s="262" t="s">
        <v>121</v>
      </c>
      <c r="D86" s="263"/>
      <c r="E86" s="263"/>
      <c r="F86" s="263"/>
      <c r="G86" s="263"/>
      <c r="H86" s="45"/>
      <c r="I86" s="45"/>
      <c r="J86" s="45"/>
      <c r="K86" s="45"/>
      <c r="L86" s="45"/>
      <c r="M86" s="45"/>
      <c r="N86" s="262" t="s">
        <v>122</v>
      </c>
      <c r="O86" s="263"/>
      <c r="P86" s="263"/>
      <c r="Q86" s="263"/>
      <c r="R86" s="36"/>
      <c r="T86" s="124"/>
      <c r="U86" s="124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4"/>
      <c r="U87" s="124"/>
    </row>
    <row r="88" spans="2:47" s="1" customFormat="1" ht="29.25" customHeight="1">
      <c r="B88" s="34"/>
      <c r="C88" s="125" t="s">
        <v>123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93">
        <f>N128</f>
        <v>0</v>
      </c>
      <c r="O88" s="259"/>
      <c r="P88" s="259"/>
      <c r="Q88" s="259"/>
      <c r="R88" s="36"/>
      <c r="T88" s="124"/>
      <c r="U88" s="124"/>
      <c r="AU88" s="17" t="s">
        <v>124</v>
      </c>
    </row>
    <row r="89" spans="2:21" s="6" customFormat="1" ht="24.95" customHeight="1">
      <c r="B89" s="126"/>
      <c r="C89" s="127"/>
      <c r="D89" s="128" t="s">
        <v>125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46">
        <f>N129</f>
        <v>0</v>
      </c>
      <c r="O89" s="258"/>
      <c r="P89" s="258"/>
      <c r="Q89" s="258"/>
      <c r="R89" s="129"/>
      <c r="T89" s="130"/>
      <c r="U89" s="130"/>
    </row>
    <row r="90" spans="2:21" s="7" customFormat="1" ht="19.9" customHeight="1">
      <c r="B90" s="131"/>
      <c r="C90" s="132"/>
      <c r="D90" s="104" t="s">
        <v>126</v>
      </c>
      <c r="E90" s="132"/>
      <c r="F90" s="132"/>
      <c r="G90" s="132"/>
      <c r="H90" s="132"/>
      <c r="I90" s="132"/>
      <c r="J90" s="132"/>
      <c r="K90" s="132"/>
      <c r="L90" s="132"/>
      <c r="M90" s="132"/>
      <c r="N90" s="182">
        <f>N130</f>
        <v>0</v>
      </c>
      <c r="O90" s="261"/>
      <c r="P90" s="261"/>
      <c r="Q90" s="261"/>
      <c r="R90" s="133"/>
      <c r="T90" s="134"/>
      <c r="U90" s="134"/>
    </row>
    <row r="91" spans="2:21" s="7" customFormat="1" ht="19.9" customHeight="1">
      <c r="B91" s="131"/>
      <c r="C91" s="132"/>
      <c r="D91" s="104" t="s">
        <v>127</v>
      </c>
      <c r="E91" s="132"/>
      <c r="F91" s="132"/>
      <c r="G91" s="132"/>
      <c r="H91" s="132"/>
      <c r="I91" s="132"/>
      <c r="J91" s="132"/>
      <c r="K91" s="132"/>
      <c r="L91" s="132"/>
      <c r="M91" s="132"/>
      <c r="N91" s="182">
        <f>N154</f>
        <v>0</v>
      </c>
      <c r="O91" s="261"/>
      <c r="P91" s="261"/>
      <c r="Q91" s="261"/>
      <c r="R91" s="133"/>
      <c r="T91" s="134"/>
      <c r="U91" s="134"/>
    </row>
    <row r="92" spans="2:21" s="7" customFormat="1" ht="19.9" customHeight="1">
      <c r="B92" s="131"/>
      <c r="C92" s="132"/>
      <c r="D92" s="104" t="s">
        <v>128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82">
        <f>N165</f>
        <v>0</v>
      </c>
      <c r="O92" s="261"/>
      <c r="P92" s="261"/>
      <c r="Q92" s="261"/>
      <c r="R92" s="133"/>
      <c r="T92" s="134"/>
      <c r="U92" s="134"/>
    </row>
    <row r="93" spans="2:21" s="7" customFormat="1" ht="19.9" customHeight="1">
      <c r="B93" s="131"/>
      <c r="C93" s="132"/>
      <c r="D93" s="104" t="s">
        <v>129</v>
      </c>
      <c r="E93" s="132"/>
      <c r="F93" s="132"/>
      <c r="G93" s="132"/>
      <c r="H93" s="132"/>
      <c r="I93" s="132"/>
      <c r="J93" s="132"/>
      <c r="K93" s="132"/>
      <c r="L93" s="132"/>
      <c r="M93" s="132"/>
      <c r="N93" s="182">
        <f>N170</f>
        <v>0</v>
      </c>
      <c r="O93" s="261"/>
      <c r="P93" s="261"/>
      <c r="Q93" s="261"/>
      <c r="R93" s="133"/>
      <c r="T93" s="134"/>
      <c r="U93" s="134"/>
    </row>
    <row r="94" spans="2:21" s="6" customFormat="1" ht="24.95" customHeight="1">
      <c r="B94" s="126"/>
      <c r="C94" s="127"/>
      <c r="D94" s="128" t="s">
        <v>130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46">
        <f>N172</f>
        <v>0</v>
      </c>
      <c r="O94" s="258"/>
      <c r="P94" s="258"/>
      <c r="Q94" s="258"/>
      <c r="R94" s="129"/>
      <c r="T94" s="130"/>
      <c r="U94" s="130"/>
    </row>
    <row r="95" spans="2:21" s="7" customFormat="1" ht="19.9" customHeight="1">
      <c r="B95" s="131"/>
      <c r="C95" s="132"/>
      <c r="D95" s="104" t="s">
        <v>131</v>
      </c>
      <c r="E95" s="132"/>
      <c r="F95" s="132"/>
      <c r="G95" s="132"/>
      <c r="H95" s="132"/>
      <c r="I95" s="132"/>
      <c r="J95" s="132"/>
      <c r="K95" s="132"/>
      <c r="L95" s="132"/>
      <c r="M95" s="132"/>
      <c r="N95" s="182">
        <f>N173</f>
        <v>0</v>
      </c>
      <c r="O95" s="261"/>
      <c r="P95" s="261"/>
      <c r="Q95" s="261"/>
      <c r="R95" s="133"/>
      <c r="T95" s="134"/>
      <c r="U95" s="134"/>
    </row>
    <row r="96" spans="2:21" s="7" customFormat="1" ht="19.9" customHeight="1">
      <c r="B96" s="131"/>
      <c r="C96" s="132"/>
      <c r="D96" s="104" t="s">
        <v>132</v>
      </c>
      <c r="E96" s="132"/>
      <c r="F96" s="132"/>
      <c r="G96" s="132"/>
      <c r="H96" s="132"/>
      <c r="I96" s="132"/>
      <c r="J96" s="132"/>
      <c r="K96" s="132"/>
      <c r="L96" s="132"/>
      <c r="M96" s="132"/>
      <c r="N96" s="182">
        <f>N178</f>
        <v>0</v>
      </c>
      <c r="O96" s="261"/>
      <c r="P96" s="261"/>
      <c r="Q96" s="261"/>
      <c r="R96" s="133"/>
      <c r="T96" s="134"/>
      <c r="U96" s="134"/>
    </row>
    <row r="97" spans="2:21" s="6" customFormat="1" ht="24.95" customHeight="1">
      <c r="B97" s="126"/>
      <c r="C97" s="127"/>
      <c r="D97" s="128" t="s">
        <v>133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46">
        <f>N180</f>
        <v>0</v>
      </c>
      <c r="O97" s="258"/>
      <c r="P97" s="258"/>
      <c r="Q97" s="258"/>
      <c r="R97" s="129"/>
      <c r="T97" s="130"/>
      <c r="U97" s="130"/>
    </row>
    <row r="98" spans="2:21" s="7" customFormat="1" ht="19.9" customHeight="1">
      <c r="B98" s="131"/>
      <c r="C98" s="132"/>
      <c r="D98" s="104" t="s">
        <v>134</v>
      </c>
      <c r="E98" s="132"/>
      <c r="F98" s="132"/>
      <c r="G98" s="132"/>
      <c r="H98" s="132"/>
      <c r="I98" s="132"/>
      <c r="J98" s="132"/>
      <c r="K98" s="132"/>
      <c r="L98" s="132"/>
      <c r="M98" s="132"/>
      <c r="N98" s="182">
        <f>N181</f>
        <v>0</v>
      </c>
      <c r="O98" s="261"/>
      <c r="P98" s="261"/>
      <c r="Q98" s="261"/>
      <c r="R98" s="133"/>
      <c r="T98" s="134"/>
      <c r="U98" s="134"/>
    </row>
    <row r="99" spans="2:21" s="7" customFormat="1" ht="19.9" customHeight="1">
      <c r="B99" s="131"/>
      <c r="C99" s="132"/>
      <c r="D99" s="104" t="s">
        <v>448</v>
      </c>
      <c r="E99" s="132"/>
      <c r="F99" s="132"/>
      <c r="G99" s="132"/>
      <c r="H99" s="132"/>
      <c r="I99" s="132"/>
      <c r="J99" s="132"/>
      <c r="K99" s="132"/>
      <c r="L99" s="132"/>
      <c r="M99" s="132"/>
      <c r="N99" s="182">
        <f>N186</f>
        <v>0</v>
      </c>
      <c r="O99" s="261"/>
      <c r="P99" s="261"/>
      <c r="Q99" s="261"/>
      <c r="R99" s="133"/>
      <c r="T99" s="134"/>
      <c r="U99" s="134"/>
    </row>
    <row r="100" spans="2:21" s="7" customFormat="1" ht="19.9" customHeight="1">
      <c r="B100" s="131"/>
      <c r="C100" s="132"/>
      <c r="D100" s="104" t="s">
        <v>136</v>
      </c>
      <c r="E100" s="132"/>
      <c r="F100" s="132"/>
      <c r="G100" s="132"/>
      <c r="H100" s="132"/>
      <c r="I100" s="132"/>
      <c r="J100" s="132"/>
      <c r="K100" s="132"/>
      <c r="L100" s="132"/>
      <c r="M100" s="132"/>
      <c r="N100" s="182">
        <f>N188</f>
        <v>0</v>
      </c>
      <c r="O100" s="261"/>
      <c r="P100" s="261"/>
      <c r="Q100" s="261"/>
      <c r="R100" s="133"/>
      <c r="T100" s="134"/>
      <c r="U100" s="134"/>
    </row>
    <row r="101" spans="2:21" s="6" customFormat="1" ht="21.75" customHeight="1">
      <c r="B101" s="126"/>
      <c r="C101" s="127"/>
      <c r="D101" s="128" t="s">
        <v>137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245">
        <f>N190</f>
        <v>0</v>
      </c>
      <c r="O101" s="258"/>
      <c r="P101" s="258"/>
      <c r="Q101" s="258"/>
      <c r="R101" s="129"/>
      <c r="T101" s="130"/>
      <c r="U101" s="130"/>
    </row>
    <row r="102" spans="2:21" s="1" customFormat="1" ht="21.7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  <c r="T102" s="124"/>
      <c r="U102" s="124"/>
    </row>
    <row r="103" spans="2:21" s="1" customFormat="1" ht="29.25" customHeight="1">
      <c r="B103" s="34"/>
      <c r="C103" s="125" t="s">
        <v>138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259">
        <f>ROUND(N104+N105+N106+N107+N108+N109,2)</f>
        <v>0</v>
      </c>
      <c r="O103" s="260"/>
      <c r="P103" s="260"/>
      <c r="Q103" s="260"/>
      <c r="R103" s="36"/>
      <c r="T103" s="135"/>
      <c r="U103" s="136" t="s">
        <v>50</v>
      </c>
    </row>
    <row r="104" spans="2:65" s="1" customFormat="1" ht="18" customHeight="1">
      <c r="B104" s="34"/>
      <c r="C104" s="35"/>
      <c r="D104" s="186" t="s">
        <v>474</v>
      </c>
      <c r="E104" s="187"/>
      <c r="F104" s="187"/>
      <c r="G104" s="187"/>
      <c r="H104" s="187"/>
      <c r="I104" s="35"/>
      <c r="J104" s="35"/>
      <c r="K104" s="35"/>
      <c r="L104" s="35"/>
      <c r="M104" s="35"/>
      <c r="N104" s="181"/>
      <c r="O104" s="182"/>
      <c r="P104" s="182"/>
      <c r="Q104" s="182"/>
      <c r="R104" s="36"/>
      <c r="S104" s="137"/>
      <c r="T104" s="138"/>
      <c r="U104" s="139" t="s">
        <v>53</v>
      </c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1" t="s">
        <v>140</v>
      </c>
      <c r="AZ104" s="140"/>
      <c r="BA104" s="140"/>
      <c r="BB104" s="140"/>
      <c r="BC104" s="140"/>
      <c r="BD104" s="140"/>
      <c r="BE104" s="142">
        <f aca="true" t="shared" si="0" ref="BE104:BE109">IF(U104="základní",N104,0)</f>
        <v>0</v>
      </c>
      <c r="BF104" s="142">
        <f aca="true" t="shared" si="1" ref="BF104:BF109">IF(U104="snížená",N104,0)</f>
        <v>0</v>
      </c>
      <c r="BG104" s="142">
        <f aca="true" t="shared" si="2" ref="BG104:BG109">IF(U104="zákl. přenesená",N104,0)</f>
        <v>0</v>
      </c>
      <c r="BH104" s="142">
        <f aca="true" t="shared" si="3" ref="BH104:BH109">IF(U104="sníž. přenesená",N104,0)</f>
        <v>0</v>
      </c>
      <c r="BI104" s="142">
        <f aca="true" t="shared" si="4" ref="BI104:BI109">IF(U104="nulová",N104,0)</f>
        <v>0</v>
      </c>
      <c r="BJ104" s="141" t="s">
        <v>141</v>
      </c>
      <c r="BK104" s="140"/>
      <c r="BL104" s="140"/>
      <c r="BM104" s="140"/>
    </row>
    <row r="105" spans="2:65" s="1" customFormat="1" ht="18" customHeight="1">
      <c r="B105" s="34"/>
      <c r="C105" s="35"/>
      <c r="D105" s="179"/>
      <c r="E105" s="180"/>
      <c r="F105" s="180"/>
      <c r="G105" s="180"/>
      <c r="H105" s="180"/>
      <c r="I105" s="35"/>
      <c r="J105" s="35"/>
      <c r="K105" s="35"/>
      <c r="L105" s="35"/>
      <c r="M105" s="35"/>
      <c r="N105" s="181"/>
      <c r="O105" s="182"/>
      <c r="P105" s="182"/>
      <c r="Q105" s="182"/>
      <c r="R105" s="36"/>
      <c r="S105" s="137"/>
      <c r="T105" s="138"/>
      <c r="U105" s="139" t="s">
        <v>53</v>
      </c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1" t="s">
        <v>140</v>
      </c>
      <c r="AZ105" s="140"/>
      <c r="BA105" s="140"/>
      <c r="BB105" s="140"/>
      <c r="BC105" s="140"/>
      <c r="BD105" s="140"/>
      <c r="BE105" s="142">
        <f t="shared" si="0"/>
        <v>0</v>
      </c>
      <c r="BF105" s="142">
        <f t="shared" si="1"/>
        <v>0</v>
      </c>
      <c r="BG105" s="142">
        <f t="shared" si="2"/>
        <v>0</v>
      </c>
      <c r="BH105" s="142">
        <f t="shared" si="3"/>
        <v>0</v>
      </c>
      <c r="BI105" s="142">
        <f t="shared" si="4"/>
        <v>0</v>
      </c>
      <c r="BJ105" s="141" t="s">
        <v>141</v>
      </c>
      <c r="BK105" s="140"/>
      <c r="BL105" s="140"/>
      <c r="BM105" s="140"/>
    </row>
    <row r="106" spans="2:65" s="1" customFormat="1" ht="18" customHeight="1">
      <c r="B106" s="34"/>
      <c r="C106" s="35"/>
      <c r="D106" s="179"/>
      <c r="E106" s="180"/>
      <c r="F106" s="180"/>
      <c r="G106" s="180"/>
      <c r="H106" s="180"/>
      <c r="I106" s="35"/>
      <c r="J106" s="35"/>
      <c r="K106" s="35"/>
      <c r="L106" s="35"/>
      <c r="M106" s="35"/>
      <c r="N106" s="181"/>
      <c r="O106" s="182"/>
      <c r="P106" s="182"/>
      <c r="Q106" s="182"/>
      <c r="R106" s="36"/>
      <c r="S106" s="137"/>
      <c r="T106" s="138"/>
      <c r="U106" s="139" t="s">
        <v>53</v>
      </c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1" t="s">
        <v>140</v>
      </c>
      <c r="AZ106" s="140"/>
      <c r="BA106" s="140"/>
      <c r="BB106" s="140"/>
      <c r="BC106" s="140"/>
      <c r="BD106" s="140"/>
      <c r="BE106" s="142">
        <f t="shared" si="0"/>
        <v>0</v>
      </c>
      <c r="BF106" s="142">
        <f t="shared" si="1"/>
        <v>0</v>
      </c>
      <c r="BG106" s="142">
        <f t="shared" si="2"/>
        <v>0</v>
      </c>
      <c r="BH106" s="142">
        <f t="shared" si="3"/>
        <v>0</v>
      </c>
      <c r="BI106" s="142">
        <f t="shared" si="4"/>
        <v>0</v>
      </c>
      <c r="BJ106" s="141" t="s">
        <v>141</v>
      </c>
      <c r="BK106" s="140"/>
      <c r="BL106" s="140"/>
      <c r="BM106" s="140"/>
    </row>
    <row r="107" spans="2:65" s="1" customFormat="1" ht="18" customHeight="1">
      <c r="B107" s="34"/>
      <c r="C107" s="35"/>
      <c r="D107" s="179"/>
      <c r="E107" s="180"/>
      <c r="F107" s="180"/>
      <c r="G107" s="180"/>
      <c r="H107" s="180"/>
      <c r="I107" s="35"/>
      <c r="J107" s="35"/>
      <c r="K107" s="35"/>
      <c r="L107" s="35"/>
      <c r="M107" s="35"/>
      <c r="N107" s="181"/>
      <c r="O107" s="182"/>
      <c r="P107" s="182"/>
      <c r="Q107" s="182"/>
      <c r="R107" s="36"/>
      <c r="S107" s="137"/>
      <c r="T107" s="138"/>
      <c r="U107" s="139" t="s">
        <v>53</v>
      </c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1" t="s">
        <v>140</v>
      </c>
      <c r="AZ107" s="140"/>
      <c r="BA107" s="140"/>
      <c r="BB107" s="140"/>
      <c r="BC107" s="140"/>
      <c r="BD107" s="140"/>
      <c r="BE107" s="142">
        <f t="shared" si="0"/>
        <v>0</v>
      </c>
      <c r="BF107" s="142">
        <f t="shared" si="1"/>
        <v>0</v>
      </c>
      <c r="BG107" s="142">
        <f t="shared" si="2"/>
        <v>0</v>
      </c>
      <c r="BH107" s="142">
        <f t="shared" si="3"/>
        <v>0</v>
      </c>
      <c r="BI107" s="142">
        <f t="shared" si="4"/>
        <v>0</v>
      </c>
      <c r="BJ107" s="141" t="s">
        <v>141</v>
      </c>
      <c r="BK107" s="140"/>
      <c r="BL107" s="140"/>
      <c r="BM107" s="140"/>
    </row>
    <row r="108" spans="2:65" s="1" customFormat="1" ht="18" customHeight="1">
      <c r="B108" s="34"/>
      <c r="C108" s="35"/>
      <c r="D108" s="179"/>
      <c r="E108" s="180"/>
      <c r="F108" s="180"/>
      <c r="G108" s="180"/>
      <c r="H108" s="180"/>
      <c r="I108" s="35"/>
      <c r="J108" s="35"/>
      <c r="K108" s="35"/>
      <c r="L108" s="35"/>
      <c r="M108" s="35"/>
      <c r="N108" s="181"/>
      <c r="O108" s="182"/>
      <c r="P108" s="182"/>
      <c r="Q108" s="182"/>
      <c r="R108" s="36"/>
      <c r="S108" s="137"/>
      <c r="T108" s="138"/>
      <c r="U108" s="139" t="s">
        <v>53</v>
      </c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1" t="s">
        <v>140</v>
      </c>
      <c r="AZ108" s="140"/>
      <c r="BA108" s="140"/>
      <c r="BB108" s="140"/>
      <c r="BC108" s="140"/>
      <c r="BD108" s="140"/>
      <c r="BE108" s="142">
        <f t="shared" si="0"/>
        <v>0</v>
      </c>
      <c r="BF108" s="142">
        <f t="shared" si="1"/>
        <v>0</v>
      </c>
      <c r="BG108" s="142">
        <f t="shared" si="2"/>
        <v>0</v>
      </c>
      <c r="BH108" s="142">
        <f t="shared" si="3"/>
        <v>0</v>
      </c>
      <c r="BI108" s="142">
        <f t="shared" si="4"/>
        <v>0</v>
      </c>
      <c r="BJ108" s="141" t="s">
        <v>141</v>
      </c>
      <c r="BK108" s="140"/>
      <c r="BL108" s="140"/>
      <c r="BM108" s="140"/>
    </row>
    <row r="109" spans="2:65" s="1" customFormat="1" ht="18" customHeight="1">
      <c r="B109" s="34"/>
      <c r="C109" s="35"/>
      <c r="D109" s="104" t="s">
        <v>142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181"/>
      <c r="O109" s="182"/>
      <c r="P109" s="182"/>
      <c r="Q109" s="182"/>
      <c r="R109" s="36"/>
      <c r="S109" s="137"/>
      <c r="T109" s="143"/>
      <c r="U109" s="144" t="s">
        <v>53</v>
      </c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1" t="s">
        <v>143</v>
      </c>
      <c r="AZ109" s="140"/>
      <c r="BA109" s="140"/>
      <c r="BB109" s="140"/>
      <c r="BC109" s="140"/>
      <c r="BD109" s="140"/>
      <c r="BE109" s="142">
        <f t="shared" si="0"/>
        <v>0</v>
      </c>
      <c r="BF109" s="142">
        <f t="shared" si="1"/>
        <v>0</v>
      </c>
      <c r="BG109" s="142">
        <f t="shared" si="2"/>
        <v>0</v>
      </c>
      <c r="BH109" s="142">
        <f t="shared" si="3"/>
        <v>0</v>
      </c>
      <c r="BI109" s="142">
        <f t="shared" si="4"/>
        <v>0</v>
      </c>
      <c r="BJ109" s="141" t="s">
        <v>141</v>
      </c>
      <c r="BK109" s="140"/>
      <c r="BL109" s="140"/>
      <c r="BM109" s="140"/>
    </row>
    <row r="110" spans="2:21" s="1" customFormat="1" ht="13.5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T110" s="124"/>
      <c r="U110" s="124"/>
    </row>
    <row r="111" spans="2:21" s="1" customFormat="1" ht="29.25" customHeight="1">
      <c r="B111" s="34"/>
      <c r="C111" s="115" t="s">
        <v>109</v>
      </c>
      <c r="D111" s="45"/>
      <c r="E111" s="45"/>
      <c r="F111" s="45"/>
      <c r="G111" s="45"/>
      <c r="H111" s="45"/>
      <c r="I111" s="45"/>
      <c r="J111" s="45"/>
      <c r="K111" s="45"/>
      <c r="L111" s="192">
        <f>ROUND(SUM(N88+N103),2)</f>
        <v>0</v>
      </c>
      <c r="M111" s="192"/>
      <c r="N111" s="192"/>
      <c r="O111" s="192"/>
      <c r="P111" s="192"/>
      <c r="Q111" s="192"/>
      <c r="R111" s="36"/>
      <c r="T111" s="124"/>
      <c r="U111" s="124"/>
    </row>
    <row r="112" spans="2:21" s="1" customFormat="1" ht="6.95" customHeight="1"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60"/>
      <c r="T112" s="124"/>
      <c r="U112" s="124"/>
    </row>
    <row r="116" spans="2:18" s="1" customFormat="1" ht="6.95" customHeight="1"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3"/>
    </row>
    <row r="117" spans="2:18" s="1" customFormat="1" ht="36.95" customHeight="1">
      <c r="B117" s="34"/>
      <c r="C117" s="211" t="s">
        <v>144</v>
      </c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36"/>
    </row>
    <row r="118" spans="2:18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18" s="1" customFormat="1" ht="30" customHeight="1">
      <c r="B119" s="34"/>
      <c r="C119" s="29" t="s">
        <v>19</v>
      </c>
      <c r="D119" s="35"/>
      <c r="E119" s="35"/>
      <c r="F119" s="254" t="str">
        <f>F6</f>
        <v>Oprava fasády domu č.p. 730, Nové Město na Moravě</v>
      </c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35"/>
      <c r="R119" s="36"/>
    </row>
    <row r="120" spans="2:18" s="1" customFormat="1" ht="36.95" customHeight="1">
      <c r="B120" s="34"/>
      <c r="C120" s="68" t="s">
        <v>116</v>
      </c>
      <c r="D120" s="35"/>
      <c r="E120" s="35"/>
      <c r="F120" s="213" t="str">
        <f>F7</f>
        <v>V - Východní stěna</v>
      </c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35"/>
      <c r="R120" s="36"/>
    </row>
    <row r="121" spans="2:18" s="1" customFormat="1" ht="6.9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18" s="1" customFormat="1" ht="18" customHeight="1">
      <c r="B122" s="34"/>
      <c r="C122" s="29" t="s">
        <v>26</v>
      </c>
      <c r="D122" s="35"/>
      <c r="E122" s="35"/>
      <c r="F122" s="27" t="str">
        <f>F9</f>
        <v>Nové Město na Moravě</v>
      </c>
      <c r="G122" s="35"/>
      <c r="H122" s="35"/>
      <c r="I122" s="35"/>
      <c r="J122" s="35"/>
      <c r="K122" s="29" t="s">
        <v>28</v>
      </c>
      <c r="L122" s="35"/>
      <c r="M122" s="257" t="str">
        <f>IF(O9="","",O9)</f>
        <v>31.5.2016</v>
      </c>
      <c r="N122" s="257"/>
      <c r="O122" s="257"/>
      <c r="P122" s="257"/>
      <c r="Q122" s="35"/>
      <c r="R122" s="36"/>
    </row>
    <row r="123" spans="2:18" s="1" customFormat="1" ht="6.95" customHeight="1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2:18" s="1" customFormat="1" ht="15">
      <c r="B124" s="34"/>
      <c r="C124" s="29" t="s">
        <v>32</v>
      </c>
      <c r="D124" s="35"/>
      <c r="E124" s="35"/>
      <c r="F124" s="27" t="str">
        <f>E12</f>
        <v>Město Nové Město na Moravě, Vratislavovo nám. 103</v>
      </c>
      <c r="G124" s="35"/>
      <c r="H124" s="35"/>
      <c r="I124" s="35"/>
      <c r="J124" s="35"/>
      <c r="K124" s="29" t="s">
        <v>40</v>
      </c>
      <c r="L124" s="35"/>
      <c r="M124" s="219" t="str">
        <f>E18</f>
        <v>MCT-RR, spol. s r.o., Pražská 16, Praha 10</v>
      </c>
      <c r="N124" s="219"/>
      <c r="O124" s="219"/>
      <c r="P124" s="219"/>
      <c r="Q124" s="219"/>
      <c r="R124" s="36"/>
    </row>
    <row r="125" spans="2:18" s="1" customFormat="1" ht="14.45" customHeight="1">
      <c r="B125" s="34"/>
      <c r="C125" s="29" t="s">
        <v>38</v>
      </c>
      <c r="D125" s="35"/>
      <c r="E125" s="35"/>
      <c r="F125" s="27" t="str">
        <f>IF(E15="","",E15)</f>
        <v>Vyplň údaj</v>
      </c>
      <c r="G125" s="35"/>
      <c r="H125" s="35"/>
      <c r="I125" s="35"/>
      <c r="J125" s="35"/>
      <c r="K125" s="29" t="s">
        <v>44</v>
      </c>
      <c r="L125" s="35"/>
      <c r="M125" s="219" t="str">
        <f>E21</f>
        <v>Ing. Zdeněk Kocian</v>
      </c>
      <c r="N125" s="219"/>
      <c r="O125" s="219"/>
      <c r="P125" s="219"/>
      <c r="Q125" s="219"/>
      <c r="R125" s="36"/>
    </row>
    <row r="126" spans="2:18" s="1" customFormat="1" ht="10.35" customHeight="1"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6"/>
    </row>
    <row r="127" spans="2:27" s="8" customFormat="1" ht="29.25" customHeight="1">
      <c r="B127" s="145"/>
      <c r="C127" s="146" t="s">
        <v>145</v>
      </c>
      <c r="D127" s="147" t="s">
        <v>146</v>
      </c>
      <c r="E127" s="147" t="s">
        <v>68</v>
      </c>
      <c r="F127" s="251" t="s">
        <v>147</v>
      </c>
      <c r="G127" s="251"/>
      <c r="H127" s="251"/>
      <c r="I127" s="251"/>
      <c r="J127" s="147" t="s">
        <v>148</v>
      </c>
      <c r="K127" s="147" t="s">
        <v>149</v>
      </c>
      <c r="L127" s="252" t="s">
        <v>150</v>
      </c>
      <c r="M127" s="252"/>
      <c r="N127" s="251" t="s">
        <v>122</v>
      </c>
      <c r="O127" s="251"/>
      <c r="P127" s="251"/>
      <c r="Q127" s="253"/>
      <c r="R127" s="148"/>
      <c r="T127" s="78" t="s">
        <v>151</v>
      </c>
      <c r="U127" s="79" t="s">
        <v>50</v>
      </c>
      <c r="V127" s="79" t="s">
        <v>152</v>
      </c>
      <c r="W127" s="79" t="s">
        <v>153</v>
      </c>
      <c r="X127" s="79" t="s">
        <v>154</v>
      </c>
      <c r="Y127" s="79" t="s">
        <v>155</v>
      </c>
      <c r="Z127" s="79" t="s">
        <v>156</v>
      </c>
      <c r="AA127" s="80" t="s">
        <v>157</v>
      </c>
    </row>
    <row r="128" spans="2:63" s="1" customFormat="1" ht="29.25" customHeight="1">
      <c r="B128" s="34"/>
      <c r="C128" s="82" t="s">
        <v>118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243">
        <f>BK128</f>
        <v>0</v>
      </c>
      <c r="O128" s="244"/>
      <c r="P128" s="244"/>
      <c r="Q128" s="244"/>
      <c r="R128" s="36"/>
      <c r="T128" s="81"/>
      <c r="U128" s="50"/>
      <c r="V128" s="50"/>
      <c r="W128" s="149">
        <f>W129+W172+W180+W190</f>
        <v>0</v>
      </c>
      <c r="X128" s="50"/>
      <c r="Y128" s="149">
        <f>Y129+Y172+Y180+Y190</f>
        <v>5.4811254400000005</v>
      </c>
      <c r="Z128" s="50"/>
      <c r="AA128" s="150">
        <f>AA129+AA172+AA180+AA190</f>
        <v>6.103972</v>
      </c>
      <c r="AT128" s="17" t="s">
        <v>85</v>
      </c>
      <c r="AU128" s="17" t="s">
        <v>124</v>
      </c>
      <c r="BK128" s="151">
        <f>BK129+BK172+BK180+BK190</f>
        <v>0</v>
      </c>
    </row>
    <row r="129" spans="2:63" s="9" customFormat="1" ht="37.35" customHeight="1">
      <c r="B129" s="152"/>
      <c r="C129" s="153"/>
      <c r="D129" s="154" t="s">
        <v>125</v>
      </c>
      <c r="E129" s="154"/>
      <c r="F129" s="154"/>
      <c r="G129" s="154"/>
      <c r="H129" s="154"/>
      <c r="I129" s="154"/>
      <c r="J129" s="154"/>
      <c r="K129" s="154"/>
      <c r="L129" s="154"/>
      <c r="M129" s="154"/>
      <c r="N129" s="245">
        <f>BK129</f>
        <v>0</v>
      </c>
      <c r="O129" s="246"/>
      <c r="P129" s="246"/>
      <c r="Q129" s="246"/>
      <c r="R129" s="155"/>
      <c r="T129" s="156"/>
      <c r="U129" s="153"/>
      <c r="V129" s="153"/>
      <c r="W129" s="157">
        <f>W130+W154+W165+W170</f>
        <v>0</v>
      </c>
      <c r="X129" s="153"/>
      <c r="Y129" s="157">
        <f>Y130+Y154+Y165+Y170</f>
        <v>4.848693440000001</v>
      </c>
      <c r="Z129" s="153"/>
      <c r="AA129" s="158">
        <f>AA130+AA154+AA165+AA170</f>
        <v>6.0344999999999995</v>
      </c>
      <c r="AR129" s="159" t="s">
        <v>25</v>
      </c>
      <c r="AT129" s="160" t="s">
        <v>85</v>
      </c>
      <c r="AU129" s="160" t="s">
        <v>86</v>
      </c>
      <c r="AY129" s="159" t="s">
        <v>158</v>
      </c>
      <c r="BK129" s="161">
        <f>BK130+BK154+BK165+BK170</f>
        <v>0</v>
      </c>
    </row>
    <row r="130" spans="2:63" s="9" customFormat="1" ht="19.9" customHeight="1">
      <c r="B130" s="152"/>
      <c r="C130" s="153"/>
      <c r="D130" s="162" t="s">
        <v>126</v>
      </c>
      <c r="E130" s="162"/>
      <c r="F130" s="162"/>
      <c r="G130" s="162"/>
      <c r="H130" s="162"/>
      <c r="I130" s="162"/>
      <c r="J130" s="162"/>
      <c r="K130" s="162"/>
      <c r="L130" s="162"/>
      <c r="M130" s="162"/>
      <c r="N130" s="234">
        <f>BK130</f>
        <v>0</v>
      </c>
      <c r="O130" s="235"/>
      <c r="P130" s="235"/>
      <c r="Q130" s="235"/>
      <c r="R130" s="155"/>
      <c r="T130" s="156"/>
      <c r="U130" s="153"/>
      <c r="V130" s="153"/>
      <c r="W130" s="157">
        <f>SUM(W131:W153)</f>
        <v>0</v>
      </c>
      <c r="X130" s="153"/>
      <c r="Y130" s="157">
        <f>SUM(Y131:Y153)</f>
        <v>4.848693440000001</v>
      </c>
      <c r="Z130" s="153"/>
      <c r="AA130" s="158">
        <f>SUM(AA131:AA153)</f>
        <v>0</v>
      </c>
      <c r="AR130" s="159" t="s">
        <v>25</v>
      </c>
      <c r="AT130" s="160" t="s">
        <v>85</v>
      </c>
      <c r="AU130" s="160" t="s">
        <v>25</v>
      </c>
      <c r="AY130" s="159" t="s">
        <v>158</v>
      </c>
      <c r="BK130" s="161">
        <f>SUM(BK131:BK153)</f>
        <v>0</v>
      </c>
    </row>
    <row r="131" spans="2:65" s="1" customFormat="1" ht="44.25" customHeight="1">
      <c r="B131" s="34"/>
      <c r="C131" s="163" t="s">
        <v>25</v>
      </c>
      <c r="D131" s="163" t="s">
        <v>159</v>
      </c>
      <c r="E131" s="164" t="s">
        <v>160</v>
      </c>
      <c r="F131" s="228" t="s">
        <v>161</v>
      </c>
      <c r="G131" s="228"/>
      <c r="H131" s="228"/>
      <c r="I131" s="228"/>
      <c r="J131" s="165" t="s">
        <v>162</v>
      </c>
      <c r="K131" s="166">
        <v>226.5</v>
      </c>
      <c r="L131" s="229">
        <v>0</v>
      </c>
      <c r="M131" s="230"/>
      <c r="N131" s="231">
        <f aca="true" t="shared" si="5" ref="N131:N153">ROUND(L131*K131,2)</f>
        <v>0</v>
      </c>
      <c r="O131" s="231"/>
      <c r="P131" s="231"/>
      <c r="Q131" s="231"/>
      <c r="R131" s="36"/>
      <c r="T131" s="167" t="s">
        <v>23</v>
      </c>
      <c r="U131" s="43" t="s">
        <v>53</v>
      </c>
      <c r="V131" s="35"/>
      <c r="W131" s="168">
        <f aca="true" t="shared" si="6" ref="W131:W153">V131*K131</f>
        <v>0</v>
      </c>
      <c r="X131" s="168">
        <v>0.00489</v>
      </c>
      <c r="Y131" s="168">
        <f aca="true" t="shared" si="7" ref="Y131:Y153">X131*K131</f>
        <v>1.107585</v>
      </c>
      <c r="Z131" s="168">
        <v>0</v>
      </c>
      <c r="AA131" s="169">
        <f aca="true" t="shared" si="8" ref="AA131:AA153">Z131*K131</f>
        <v>0</v>
      </c>
      <c r="AR131" s="17" t="s">
        <v>163</v>
      </c>
      <c r="AT131" s="17" t="s">
        <v>159</v>
      </c>
      <c r="AU131" s="17" t="s">
        <v>141</v>
      </c>
      <c r="AY131" s="17" t="s">
        <v>158</v>
      </c>
      <c r="BE131" s="108">
        <f aca="true" t="shared" si="9" ref="BE131:BE153">IF(U131="základní",N131,0)</f>
        <v>0</v>
      </c>
      <c r="BF131" s="108">
        <f aca="true" t="shared" si="10" ref="BF131:BF153">IF(U131="snížená",N131,0)</f>
        <v>0</v>
      </c>
      <c r="BG131" s="108">
        <f aca="true" t="shared" si="11" ref="BG131:BG153">IF(U131="zákl. přenesená",N131,0)</f>
        <v>0</v>
      </c>
      <c r="BH131" s="108">
        <f aca="true" t="shared" si="12" ref="BH131:BH153">IF(U131="sníž. přenesená",N131,0)</f>
        <v>0</v>
      </c>
      <c r="BI131" s="108">
        <f aca="true" t="shared" si="13" ref="BI131:BI153">IF(U131="nulová",N131,0)</f>
        <v>0</v>
      </c>
      <c r="BJ131" s="17" t="s">
        <v>141</v>
      </c>
      <c r="BK131" s="108">
        <f aca="true" t="shared" si="14" ref="BK131:BK153">ROUND(L131*K131,2)</f>
        <v>0</v>
      </c>
      <c r="BL131" s="17" t="s">
        <v>163</v>
      </c>
      <c r="BM131" s="17" t="s">
        <v>164</v>
      </c>
    </row>
    <row r="132" spans="2:65" s="1" customFormat="1" ht="31.5" customHeight="1">
      <c r="B132" s="34"/>
      <c r="C132" s="163" t="s">
        <v>141</v>
      </c>
      <c r="D132" s="163" t="s">
        <v>159</v>
      </c>
      <c r="E132" s="164" t="s">
        <v>165</v>
      </c>
      <c r="F132" s="228" t="s">
        <v>449</v>
      </c>
      <c r="G132" s="228"/>
      <c r="H132" s="228"/>
      <c r="I132" s="228"/>
      <c r="J132" s="165" t="s">
        <v>162</v>
      </c>
      <c r="K132" s="166">
        <v>651.3</v>
      </c>
      <c r="L132" s="229">
        <v>0</v>
      </c>
      <c r="M132" s="230"/>
      <c r="N132" s="231">
        <f t="shared" si="5"/>
        <v>0</v>
      </c>
      <c r="O132" s="231"/>
      <c r="P132" s="231"/>
      <c r="Q132" s="231"/>
      <c r="R132" s="36"/>
      <c r="T132" s="167" t="s">
        <v>23</v>
      </c>
      <c r="U132" s="43" t="s">
        <v>53</v>
      </c>
      <c r="V132" s="35"/>
      <c r="W132" s="168">
        <f t="shared" si="6"/>
        <v>0</v>
      </c>
      <c r="X132" s="168">
        <v>0.00026</v>
      </c>
      <c r="Y132" s="168">
        <f t="shared" si="7"/>
        <v>0.16933799999999996</v>
      </c>
      <c r="Z132" s="168">
        <v>0</v>
      </c>
      <c r="AA132" s="169">
        <f t="shared" si="8"/>
        <v>0</v>
      </c>
      <c r="AR132" s="17" t="s">
        <v>163</v>
      </c>
      <c r="AT132" s="17" t="s">
        <v>159</v>
      </c>
      <c r="AU132" s="17" t="s">
        <v>141</v>
      </c>
      <c r="AY132" s="17" t="s">
        <v>158</v>
      </c>
      <c r="BE132" s="108">
        <f t="shared" si="9"/>
        <v>0</v>
      </c>
      <c r="BF132" s="108">
        <f t="shared" si="10"/>
        <v>0</v>
      </c>
      <c r="BG132" s="108">
        <f t="shared" si="11"/>
        <v>0</v>
      </c>
      <c r="BH132" s="108">
        <f t="shared" si="12"/>
        <v>0</v>
      </c>
      <c r="BI132" s="108">
        <f t="shared" si="13"/>
        <v>0</v>
      </c>
      <c r="BJ132" s="17" t="s">
        <v>141</v>
      </c>
      <c r="BK132" s="108">
        <f t="shared" si="14"/>
        <v>0</v>
      </c>
      <c r="BL132" s="17" t="s">
        <v>163</v>
      </c>
      <c r="BM132" s="17" t="s">
        <v>167</v>
      </c>
    </row>
    <row r="133" spans="2:65" s="1" customFormat="1" ht="31.5" customHeight="1">
      <c r="B133" s="34"/>
      <c r="C133" s="163" t="s">
        <v>168</v>
      </c>
      <c r="D133" s="163" t="s">
        <v>159</v>
      </c>
      <c r="E133" s="164" t="s">
        <v>169</v>
      </c>
      <c r="F133" s="228" t="s">
        <v>170</v>
      </c>
      <c r="G133" s="228"/>
      <c r="H133" s="228"/>
      <c r="I133" s="228"/>
      <c r="J133" s="165" t="s">
        <v>162</v>
      </c>
      <c r="K133" s="166">
        <v>76</v>
      </c>
      <c r="L133" s="229">
        <v>0</v>
      </c>
      <c r="M133" s="230"/>
      <c r="N133" s="231">
        <f t="shared" si="5"/>
        <v>0</v>
      </c>
      <c r="O133" s="231"/>
      <c r="P133" s="231"/>
      <c r="Q133" s="231"/>
      <c r="R133" s="36"/>
      <c r="T133" s="167" t="s">
        <v>23</v>
      </c>
      <c r="U133" s="43" t="s">
        <v>53</v>
      </c>
      <c r="V133" s="35"/>
      <c r="W133" s="168">
        <f t="shared" si="6"/>
        <v>0</v>
      </c>
      <c r="X133" s="168">
        <v>0.00489</v>
      </c>
      <c r="Y133" s="168">
        <f t="shared" si="7"/>
        <v>0.37164</v>
      </c>
      <c r="Z133" s="168">
        <v>0</v>
      </c>
      <c r="AA133" s="169">
        <f t="shared" si="8"/>
        <v>0</v>
      </c>
      <c r="AR133" s="17" t="s">
        <v>163</v>
      </c>
      <c r="AT133" s="17" t="s">
        <v>159</v>
      </c>
      <c r="AU133" s="17" t="s">
        <v>141</v>
      </c>
      <c r="AY133" s="17" t="s">
        <v>158</v>
      </c>
      <c r="BE133" s="108">
        <f t="shared" si="9"/>
        <v>0</v>
      </c>
      <c r="BF133" s="108">
        <f t="shared" si="10"/>
        <v>0</v>
      </c>
      <c r="BG133" s="108">
        <f t="shared" si="11"/>
        <v>0</v>
      </c>
      <c r="BH133" s="108">
        <f t="shared" si="12"/>
        <v>0</v>
      </c>
      <c r="BI133" s="108">
        <f t="shared" si="13"/>
        <v>0</v>
      </c>
      <c r="BJ133" s="17" t="s">
        <v>141</v>
      </c>
      <c r="BK133" s="108">
        <f t="shared" si="14"/>
        <v>0</v>
      </c>
      <c r="BL133" s="17" t="s">
        <v>163</v>
      </c>
      <c r="BM133" s="17" t="s">
        <v>171</v>
      </c>
    </row>
    <row r="134" spans="2:65" s="1" customFormat="1" ht="44.25" customHeight="1">
      <c r="B134" s="34"/>
      <c r="C134" s="163" t="s">
        <v>163</v>
      </c>
      <c r="D134" s="163" t="s">
        <v>159</v>
      </c>
      <c r="E134" s="164" t="s">
        <v>347</v>
      </c>
      <c r="F134" s="228" t="s">
        <v>450</v>
      </c>
      <c r="G134" s="228"/>
      <c r="H134" s="228"/>
      <c r="I134" s="228"/>
      <c r="J134" s="165" t="s">
        <v>162</v>
      </c>
      <c r="K134" s="166">
        <v>10.5</v>
      </c>
      <c r="L134" s="229">
        <v>0</v>
      </c>
      <c r="M134" s="230"/>
      <c r="N134" s="231">
        <f t="shared" si="5"/>
        <v>0</v>
      </c>
      <c r="O134" s="231"/>
      <c r="P134" s="231"/>
      <c r="Q134" s="231"/>
      <c r="R134" s="36"/>
      <c r="T134" s="167" t="s">
        <v>23</v>
      </c>
      <c r="U134" s="43" t="s">
        <v>53</v>
      </c>
      <c r="V134" s="35"/>
      <c r="W134" s="168">
        <f t="shared" si="6"/>
        <v>0</v>
      </c>
      <c r="X134" s="168">
        <v>0.00832</v>
      </c>
      <c r="Y134" s="168">
        <f t="shared" si="7"/>
        <v>0.08736</v>
      </c>
      <c r="Z134" s="168">
        <v>0</v>
      </c>
      <c r="AA134" s="169">
        <f t="shared" si="8"/>
        <v>0</v>
      </c>
      <c r="AR134" s="17" t="s">
        <v>163</v>
      </c>
      <c r="AT134" s="17" t="s">
        <v>159</v>
      </c>
      <c r="AU134" s="17" t="s">
        <v>141</v>
      </c>
      <c r="AY134" s="17" t="s">
        <v>158</v>
      </c>
      <c r="BE134" s="108">
        <f t="shared" si="9"/>
        <v>0</v>
      </c>
      <c r="BF134" s="108">
        <f t="shared" si="10"/>
        <v>0</v>
      </c>
      <c r="BG134" s="108">
        <f t="shared" si="11"/>
        <v>0</v>
      </c>
      <c r="BH134" s="108">
        <f t="shared" si="12"/>
        <v>0</v>
      </c>
      <c r="BI134" s="108">
        <f t="shared" si="13"/>
        <v>0</v>
      </c>
      <c r="BJ134" s="17" t="s">
        <v>141</v>
      </c>
      <c r="BK134" s="108">
        <f t="shared" si="14"/>
        <v>0</v>
      </c>
      <c r="BL134" s="17" t="s">
        <v>163</v>
      </c>
      <c r="BM134" s="17" t="s">
        <v>451</v>
      </c>
    </row>
    <row r="135" spans="2:65" s="1" customFormat="1" ht="31.5" customHeight="1">
      <c r="B135" s="34"/>
      <c r="C135" s="170" t="s">
        <v>175</v>
      </c>
      <c r="D135" s="170" t="s">
        <v>176</v>
      </c>
      <c r="E135" s="171" t="s">
        <v>350</v>
      </c>
      <c r="F135" s="247" t="s">
        <v>452</v>
      </c>
      <c r="G135" s="247"/>
      <c r="H135" s="247"/>
      <c r="I135" s="247"/>
      <c r="J135" s="172" t="s">
        <v>162</v>
      </c>
      <c r="K135" s="173">
        <v>10.71</v>
      </c>
      <c r="L135" s="248">
        <v>0</v>
      </c>
      <c r="M135" s="249"/>
      <c r="N135" s="250">
        <f t="shared" si="5"/>
        <v>0</v>
      </c>
      <c r="O135" s="231"/>
      <c r="P135" s="231"/>
      <c r="Q135" s="231"/>
      <c r="R135" s="36"/>
      <c r="T135" s="167" t="s">
        <v>23</v>
      </c>
      <c r="U135" s="43" t="s">
        <v>53</v>
      </c>
      <c r="V135" s="35"/>
      <c r="W135" s="168">
        <f t="shared" si="6"/>
        <v>0</v>
      </c>
      <c r="X135" s="168">
        <v>0.0017</v>
      </c>
      <c r="Y135" s="168">
        <f t="shared" si="7"/>
        <v>0.018207</v>
      </c>
      <c r="Z135" s="168">
        <v>0</v>
      </c>
      <c r="AA135" s="169">
        <f t="shared" si="8"/>
        <v>0</v>
      </c>
      <c r="AR135" s="17" t="s">
        <v>179</v>
      </c>
      <c r="AT135" s="17" t="s">
        <v>176</v>
      </c>
      <c r="AU135" s="17" t="s">
        <v>141</v>
      </c>
      <c r="AY135" s="17" t="s">
        <v>158</v>
      </c>
      <c r="BE135" s="108">
        <f t="shared" si="9"/>
        <v>0</v>
      </c>
      <c r="BF135" s="108">
        <f t="shared" si="10"/>
        <v>0</v>
      </c>
      <c r="BG135" s="108">
        <f t="shared" si="11"/>
        <v>0</v>
      </c>
      <c r="BH135" s="108">
        <f t="shared" si="12"/>
        <v>0</v>
      </c>
      <c r="BI135" s="108">
        <f t="shared" si="13"/>
        <v>0</v>
      </c>
      <c r="BJ135" s="17" t="s">
        <v>141</v>
      </c>
      <c r="BK135" s="108">
        <f t="shared" si="14"/>
        <v>0</v>
      </c>
      <c r="BL135" s="17" t="s">
        <v>163</v>
      </c>
      <c r="BM135" s="17" t="s">
        <v>453</v>
      </c>
    </row>
    <row r="136" spans="2:65" s="1" customFormat="1" ht="44.25" customHeight="1">
      <c r="B136" s="34"/>
      <c r="C136" s="163" t="s">
        <v>181</v>
      </c>
      <c r="D136" s="163" t="s">
        <v>159</v>
      </c>
      <c r="E136" s="164" t="s">
        <v>172</v>
      </c>
      <c r="F136" s="228" t="s">
        <v>173</v>
      </c>
      <c r="G136" s="228"/>
      <c r="H136" s="228"/>
      <c r="I136" s="228"/>
      <c r="J136" s="165" t="s">
        <v>162</v>
      </c>
      <c r="K136" s="166">
        <v>2.5</v>
      </c>
      <c r="L136" s="229">
        <v>0</v>
      </c>
      <c r="M136" s="230"/>
      <c r="N136" s="231">
        <f t="shared" si="5"/>
        <v>0</v>
      </c>
      <c r="O136" s="231"/>
      <c r="P136" s="231"/>
      <c r="Q136" s="231"/>
      <c r="R136" s="36"/>
      <c r="T136" s="167" t="s">
        <v>23</v>
      </c>
      <c r="U136" s="43" t="s">
        <v>53</v>
      </c>
      <c r="V136" s="35"/>
      <c r="W136" s="168">
        <f t="shared" si="6"/>
        <v>0</v>
      </c>
      <c r="X136" s="168">
        <v>0.00832</v>
      </c>
      <c r="Y136" s="168">
        <f t="shared" si="7"/>
        <v>0.0208</v>
      </c>
      <c r="Z136" s="168">
        <v>0</v>
      </c>
      <c r="AA136" s="169">
        <f t="shared" si="8"/>
        <v>0</v>
      </c>
      <c r="AR136" s="17" t="s">
        <v>163</v>
      </c>
      <c r="AT136" s="17" t="s">
        <v>159</v>
      </c>
      <c r="AU136" s="17" t="s">
        <v>141</v>
      </c>
      <c r="AY136" s="17" t="s">
        <v>158</v>
      </c>
      <c r="BE136" s="108">
        <f t="shared" si="9"/>
        <v>0</v>
      </c>
      <c r="BF136" s="108">
        <f t="shared" si="10"/>
        <v>0</v>
      </c>
      <c r="BG136" s="108">
        <f t="shared" si="11"/>
        <v>0</v>
      </c>
      <c r="BH136" s="108">
        <f t="shared" si="12"/>
        <v>0</v>
      </c>
      <c r="BI136" s="108">
        <f t="shared" si="13"/>
        <v>0</v>
      </c>
      <c r="BJ136" s="17" t="s">
        <v>141</v>
      </c>
      <c r="BK136" s="108">
        <f t="shared" si="14"/>
        <v>0</v>
      </c>
      <c r="BL136" s="17" t="s">
        <v>163</v>
      </c>
      <c r="BM136" s="17" t="s">
        <v>174</v>
      </c>
    </row>
    <row r="137" spans="2:65" s="1" customFormat="1" ht="31.5" customHeight="1">
      <c r="B137" s="34"/>
      <c r="C137" s="170" t="s">
        <v>186</v>
      </c>
      <c r="D137" s="170" t="s">
        <v>176</v>
      </c>
      <c r="E137" s="171" t="s">
        <v>177</v>
      </c>
      <c r="F137" s="247" t="s">
        <v>178</v>
      </c>
      <c r="G137" s="247"/>
      <c r="H137" s="247"/>
      <c r="I137" s="247"/>
      <c r="J137" s="172" t="s">
        <v>162</v>
      </c>
      <c r="K137" s="173">
        <v>2.55</v>
      </c>
      <c r="L137" s="248">
        <v>0</v>
      </c>
      <c r="M137" s="249"/>
      <c r="N137" s="250">
        <f t="shared" si="5"/>
        <v>0</v>
      </c>
      <c r="O137" s="231"/>
      <c r="P137" s="231"/>
      <c r="Q137" s="231"/>
      <c r="R137" s="36"/>
      <c r="T137" s="167" t="s">
        <v>23</v>
      </c>
      <c r="U137" s="43" t="s">
        <v>53</v>
      </c>
      <c r="V137" s="35"/>
      <c r="W137" s="168">
        <f t="shared" si="6"/>
        <v>0</v>
      </c>
      <c r="X137" s="168">
        <v>0.003</v>
      </c>
      <c r="Y137" s="168">
        <f t="shared" si="7"/>
        <v>0.00765</v>
      </c>
      <c r="Z137" s="168">
        <v>0</v>
      </c>
      <c r="AA137" s="169">
        <f t="shared" si="8"/>
        <v>0</v>
      </c>
      <c r="AR137" s="17" t="s">
        <v>179</v>
      </c>
      <c r="AT137" s="17" t="s">
        <v>176</v>
      </c>
      <c r="AU137" s="17" t="s">
        <v>141</v>
      </c>
      <c r="AY137" s="17" t="s">
        <v>158</v>
      </c>
      <c r="BE137" s="108">
        <f t="shared" si="9"/>
        <v>0</v>
      </c>
      <c r="BF137" s="108">
        <f t="shared" si="10"/>
        <v>0</v>
      </c>
      <c r="BG137" s="108">
        <f t="shared" si="11"/>
        <v>0</v>
      </c>
      <c r="BH137" s="108">
        <f t="shared" si="12"/>
        <v>0</v>
      </c>
      <c r="BI137" s="108">
        <f t="shared" si="13"/>
        <v>0</v>
      </c>
      <c r="BJ137" s="17" t="s">
        <v>141</v>
      </c>
      <c r="BK137" s="108">
        <f t="shared" si="14"/>
        <v>0</v>
      </c>
      <c r="BL137" s="17" t="s">
        <v>163</v>
      </c>
      <c r="BM137" s="17" t="s">
        <v>180</v>
      </c>
    </row>
    <row r="138" spans="2:65" s="1" customFormat="1" ht="57" customHeight="1">
      <c r="B138" s="34"/>
      <c r="C138" s="163" t="s">
        <v>179</v>
      </c>
      <c r="D138" s="163" t="s">
        <v>159</v>
      </c>
      <c r="E138" s="164" t="s">
        <v>182</v>
      </c>
      <c r="F138" s="228" t="s">
        <v>183</v>
      </c>
      <c r="G138" s="228"/>
      <c r="H138" s="228"/>
      <c r="I138" s="228"/>
      <c r="J138" s="165" t="s">
        <v>184</v>
      </c>
      <c r="K138" s="166">
        <v>10</v>
      </c>
      <c r="L138" s="229">
        <v>0</v>
      </c>
      <c r="M138" s="230"/>
      <c r="N138" s="231">
        <f t="shared" si="5"/>
        <v>0</v>
      </c>
      <c r="O138" s="231"/>
      <c r="P138" s="231"/>
      <c r="Q138" s="231"/>
      <c r="R138" s="36"/>
      <c r="T138" s="167" t="s">
        <v>23</v>
      </c>
      <c r="U138" s="43" t="s">
        <v>53</v>
      </c>
      <c r="V138" s="35"/>
      <c r="W138" s="168">
        <f t="shared" si="6"/>
        <v>0</v>
      </c>
      <c r="X138" s="168">
        <v>0.0015</v>
      </c>
      <c r="Y138" s="168">
        <f t="shared" si="7"/>
        <v>0.015</v>
      </c>
      <c r="Z138" s="168">
        <v>0</v>
      </c>
      <c r="AA138" s="169">
        <f t="shared" si="8"/>
        <v>0</v>
      </c>
      <c r="AR138" s="17" t="s">
        <v>163</v>
      </c>
      <c r="AT138" s="17" t="s">
        <v>159</v>
      </c>
      <c r="AU138" s="17" t="s">
        <v>141</v>
      </c>
      <c r="AY138" s="17" t="s">
        <v>158</v>
      </c>
      <c r="BE138" s="108">
        <f t="shared" si="9"/>
        <v>0</v>
      </c>
      <c r="BF138" s="108">
        <f t="shared" si="10"/>
        <v>0</v>
      </c>
      <c r="BG138" s="108">
        <f t="shared" si="11"/>
        <v>0</v>
      </c>
      <c r="BH138" s="108">
        <f t="shared" si="12"/>
        <v>0</v>
      </c>
      <c r="BI138" s="108">
        <f t="shared" si="13"/>
        <v>0</v>
      </c>
      <c r="BJ138" s="17" t="s">
        <v>141</v>
      </c>
      <c r="BK138" s="108">
        <f t="shared" si="14"/>
        <v>0</v>
      </c>
      <c r="BL138" s="17" t="s">
        <v>163</v>
      </c>
      <c r="BM138" s="17" t="s">
        <v>185</v>
      </c>
    </row>
    <row r="139" spans="2:65" s="1" customFormat="1" ht="44.25" customHeight="1">
      <c r="B139" s="34"/>
      <c r="C139" s="163" t="s">
        <v>194</v>
      </c>
      <c r="D139" s="163" t="s">
        <v>159</v>
      </c>
      <c r="E139" s="164" t="s">
        <v>364</v>
      </c>
      <c r="F139" s="228" t="s">
        <v>454</v>
      </c>
      <c r="G139" s="228"/>
      <c r="H139" s="228"/>
      <c r="I139" s="228"/>
      <c r="J139" s="165" t="s">
        <v>162</v>
      </c>
      <c r="K139" s="166">
        <v>8</v>
      </c>
      <c r="L139" s="229">
        <v>0</v>
      </c>
      <c r="M139" s="230"/>
      <c r="N139" s="231">
        <f t="shared" si="5"/>
        <v>0</v>
      </c>
      <c r="O139" s="231"/>
      <c r="P139" s="231"/>
      <c r="Q139" s="231"/>
      <c r="R139" s="36"/>
      <c r="T139" s="167" t="s">
        <v>23</v>
      </c>
      <c r="U139" s="43" t="s">
        <v>53</v>
      </c>
      <c r="V139" s="35"/>
      <c r="W139" s="168">
        <f t="shared" si="6"/>
        <v>0</v>
      </c>
      <c r="X139" s="168">
        <v>0.00938</v>
      </c>
      <c r="Y139" s="168">
        <f t="shared" si="7"/>
        <v>0.07504</v>
      </c>
      <c r="Z139" s="168">
        <v>0</v>
      </c>
      <c r="AA139" s="169">
        <f t="shared" si="8"/>
        <v>0</v>
      </c>
      <c r="AR139" s="17" t="s">
        <v>163</v>
      </c>
      <c r="AT139" s="17" t="s">
        <v>159</v>
      </c>
      <c r="AU139" s="17" t="s">
        <v>141</v>
      </c>
      <c r="AY139" s="17" t="s">
        <v>158</v>
      </c>
      <c r="BE139" s="108">
        <f t="shared" si="9"/>
        <v>0</v>
      </c>
      <c r="BF139" s="108">
        <f t="shared" si="10"/>
        <v>0</v>
      </c>
      <c r="BG139" s="108">
        <f t="shared" si="11"/>
        <v>0</v>
      </c>
      <c r="BH139" s="108">
        <f t="shared" si="12"/>
        <v>0</v>
      </c>
      <c r="BI139" s="108">
        <f t="shared" si="13"/>
        <v>0</v>
      </c>
      <c r="BJ139" s="17" t="s">
        <v>141</v>
      </c>
      <c r="BK139" s="108">
        <f t="shared" si="14"/>
        <v>0</v>
      </c>
      <c r="BL139" s="17" t="s">
        <v>163</v>
      </c>
      <c r="BM139" s="17" t="s">
        <v>455</v>
      </c>
    </row>
    <row r="140" spans="2:65" s="1" customFormat="1" ht="31.5" customHeight="1">
      <c r="B140" s="34"/>
      <c r="C140" s="170" t="s">
        <v>30</v>
      </c>
      <c r="D140" s="170" t="s">
        <v>176</v>
      </c>
      <c r="E140" s="171" t="s">
        <v>367</v>
      </c>
      <c r="F140" s="247" t="s">
        <v>456</v>
      </c>
      <c r="G140" s="247"/>
      <c r="H140" s="247"/>
      <c r="I140" s="247"/>
      <c r="J140" s="172" t="s">
        <v>162</v>
      </c>
      <c r="K140" s="173">
        <v>8.16</v>
      </c>
      <c r="L140" s="248">
        <v>0</v>
      </c>
      <c r="M140" s="249"/>
      <c r="N140" s="250">
        <f t="shared" si="5"/>
        <v>0</v>
      </c>
      <c r="O140" s="231"/>
      <c r="P140" s="231"/>
      <c r="Q140" s="231"/>
      <c r="R140" s="36"/>
      <c r="T140" s="167" t="s">
        <v>23</v>
      </c>
      <c r="U140" s="43" t="s">
        <v>53</v>
      </c>
      <c r="V140" s="35"/>
      <c r="W140" s="168">
        <f t="shared" si="6"/>
        <v>0</v>
      </c>
      <c r="X140" s="168">
        <v>0.0135</v>
      </c>
      <c r="Y140" s="168">
        <f t="shared" si="7"/>
        <v>0.11016</v>
      </c>
      <c r="Z140" s="168">
        <v>0</v>
      </c>
      <c r="AA140" s="169">
        <f t="shared" si="8"/>
        <v>0</v>
      </c>
      <c r="AR140" s="17" t="s">
        <v>179</v>
      </c>
      <c r="AT140" s="17" t="s">
        <v>176</v>
      </c>
      <c r="AU140" s="17" t="s">
        <v>141</v>
      </c>
      <c r="AY140" s="17" t="s">
        <v>158</v>
      </c>
      <c r="BE140" s="108">
        <f t="shared" si="9"/>
        <v>0</v>
      </c>
      <c r="BF140" s="108">
        <f t="shared" si="10"/>
        <v>0</v>
      </c>
      <c r="BG140" s="108">
        <f t="shared" si="11"/>
        <v>0</v>
      </c>
      <c r="BH140" s="108">
        <f t="shared" si="12"/>
        <v>0</v>
      </c>
      <c r="BI140" s="108">
        <f t="shared" si="13"/>
        <v>0</v>
      </c>
      <c r="BJ140" s="17" t="s">
        <v>141</v>
      </c>
      <c r="BK140" s="108">
        <f t="shared" si="14"/>
        <v>0</v>
      </c>
      <c r="BL140" s="17" t="s">
        <v>163</v>
      </c>
      <c r="BM140" s="17" t="s">
        <v>457</v>
      </c>
    </row>
    <row r="141" spans="2:65" s="1" customFormat="1" ht="22.5" customHeight="1">
      <c r="B141" s="34"/>
      <c r="C141" s="163" t="s">
        <v>201</v>
      </c>
      <c r="D141" s="163" t="s">
        <v>159</v>
      </c>
      <c r="E141" s="164" t="s">
        <v>187</v>
      </c>
      <c r="F141" s="228" t="s">
        <v>188</v>
      </c>
      <c r="G141" s="228"/>
      <c r="H141" s="228"/>
      <c r="I141" s="228"/>
      <c r="J141" s="165" t="s">
        <v>189</v>
      </c>
      <c r="K141" s="166">
        <v>411.3</v>
      </c>
      <c r="L141" s="229">
        <v>0</v>
      </c>
      <c r="M141" s="230"/>
      <c r="N141" s="231">
        <f t="shared" si="5"/>
        <v>0</v>
      </c>
      <c r="O141" s="231"/>
      <c r="P141" s="231"/>
      <c r="Q141" s="231"/>
      <c r="R141" s="36"/>
      <c r="T141" s="167" t="s">
        <v>23</v>
      </c>
      <c r="U141" s="43" t="s">
        <v>53</v>
      </c>
      <c r="V141" s="35"/>
      <c r="W141" s="168">
        <f t="shared" si="6"/>
        <v>0</v>
      </c>
      <c r="X141" s="168">
        <v>0.00025</v>
      </c>
      <c r="Y141" s="168">
        <f t="shared" si="7"/>
        <v>0.102825</v>
      </c>
      <c r="Z141" s="168">
        <v>0</v>
      </c>
      <c r="AA141" s="169">
        <f t="shared" si="8"/>
        <v>0</v>
      </c>
      <c r="AR141" s="17" t="s">
        <v>163</v>
      </c>
      <c r="AT141" s="17" t="s">
        <v>159</v>
      </c>
      <c r="AU141" s="17" t="s">
        <v>141</v>
      </c>
      <c r="AY141" s="17" t="s">
        <v>158</v>
      </c>
      <c r="BE141" s="108">
        <f t="shared" si="9"/>
        <v>0</v>
      </c>
      <c r="BF141" s="108">
        <f t="shared" si="10"/>
        <v>0</v>
      </c>
      <c r="BG141" s="108">
        <f t="shared" si="11"/>
        <v>0</v>
      </c>
      <c r="BH141" s="108">
        <f t="shared" si="12"/>
        <v>0</v>
      </c>
      <c r="BI141" s="108">
        <f t="shared" si="13"/>
        <v>0</v>
      </c>
      <c r="BJ141" s="17" t="s">
        <v>141</v>
      </c>
      <c r="BK141" s="108">
        <f t="shared" si="14"/>
        <v>0</v>
      </c>
      <c r="BL141" s="17" t="s">
        <v>163</v>
      </c>
      <c r="BM141" s="17" t="s">
        <v>190</v>
      </c>
    </row>
    <row r="142" spans="2:65" s="1" customFormat="1" ht="22.5" customHeight="1">
      <c r="B142" s="34"/>
      <c r="C142" s="170" t="s">
        <v>205</v>
      </c>
      <c r="D142" s="170" t="s">
        <v>176</v>
      </c>
      <c r="E142" s="171" t="s">
        <v>191</v>
      </c>
      <c r="F142" s="247" t="s">
        <v>192</v>
      </c>
      <c r="G142" s="247"/>
      <c r="H142" s="247"/>
      <c r="I142" s="247"/>
      <c r="J142" s="172" t="s">
        <v>189</v>
      </c>
      <c r="K142" s="173">
        <v>117.198</v>
      </c>
      <c r="L142" s="248">
        <v>0</v>
      </c>
      <c r="M142" s="249"/>
      <c r="N142" s="250">
        <f t="shared" si="5"/>
        <v>0</v>
      </c>
      <c r="O142" s="231"/>
      <c r="P142" s="231"/>
      <c r="Q142" s="231"/>
      <c r="R142" s="36"/>
      <c r="T142" s="167" t="s">
        <v>23</v>
      </c>
      <c r="U142" s="43" t="s">
        <v>53</v>
      </c>
      <c r="V142" s="35"/>
      <c r="W142" s="168">
        <f t="shared" si="6"/>
        <v>0</v>
      </c>
      <c r="X142" s="168">
        <v>0.0005</v>
      </c>
      <c r="Y142" s="168">
        <f t="shared" si="7"/>
        <v>0.058599</v>
      </c>
      <c r="Z142" s="168">
        <v>0</v>
      </c>
      <c r="AA142" s="169">
        <f t="shared" si="8"/>
        <v>0</v>
      </c>
      <c r="AR142" s="17" t="s">
        <v>179</v>
      </c>
      <c r="AT142" s="17" t="s">
        <v>176</v>
      </c>
      <c r="AU142" s="17" t="s">
        <v>141</v>
      </c>
      <c r="AY142" s="17" t="s">
        <v>158</v>
      </c>
      <c r="BE142" s="108">
        <f t="shared" si="9"/>
        <v>0</v>
      </c>
      <c r="BF142" s="108">
        <f t="shared" si="10"/>
        <v>0</v>
      </c>
      <c r="BG142" s="108">
        <f t="shared" si="11"/>
        <v>0</v>
      </c>
      <c r="BH142" s="108">
        <f t="shared" si="12"/>
        <v>0</v>
      </c>
      <c r="BI142" s="108">
        <f t="shared" si="13"/>
        <v>0</v>
      </c>
      <c r="BJ142" s="17" t="s">
        <v>141</v>
      </c>
      <c r="BK142" s="108">
        <f t="shared" si="14"/>
        <v>0</v>
      </c>
      <c r="BL142" s="17" t="s">
        <v>163</v>
      </c>
      <c r="BM142" s="17" t="s">
        <v>193</v>
      </c>
    </row>
    <row r="143" spans="2:65" s="1" customFormat="1" ht="22.5" customHeight="1">
      <c r="B143" s="34"/>
      <c r="C143" s="170" t="s">
        <v>209</v>
      </c>
      <c r="D143" s="170" t="s">
        <v>176</v>
      </c>
      <c r="E143" s="171" t="s">
        <v>195</v>
      </c>
      <c r="F143" s="247" t="s">
        <v>196</v>
      </c>
      <c r="G143" s="247"/>
      <c r="H143" s="247"/>
      <c r="I143" s="247"/>
      <c r="J143" s="172" t="s">
        <v>189</v>
      </c>
      <c r="K143" s="173">
        <v>84.864</v>
      </c>
      <c r="L143" s="248">
        <v>0</v>
      </c>
      <c r="M143" s="249"/>
      <c r="N143" s="250">
        <f t="shared" si="5"/>
        <v>0</v>
      </c>
      <c r="O143" s="231"/>
      <c r="P143" s="231"/>
      <c r="Q143" s="231"/>
      <c r="R143" s="36"/>
      <c r="T143" s="167" t="s">
        <v>23</v>
      </c>
      <c r="U143" s="43" t="s">
        <v>53</v>
      </c>
      <c r="V143" s="35"/>
      <c r="W143" s="168">
        <f t="shared" si="6"/>
        <v>0</v>
      </c>
      <c r="X143" s="168">
        <v>3E-05</v>
      </c>
      <c r="Y143" s="168">
        <f t="shared" si="7"/>
        <v>0.00254592</v>
      </c>
      <c r="Z143" s="168">
        <v>0</v>
      </c>
      <c r="AA143" s="169">
        <f t="shared" si="8"/>
        <v>0</v>
      </c>
      <c r="AR143" s="17" t="s">
        <v>179</v>
      </c>
      <c r="AT143" s="17" t="s">
        <v>176</v>
      </c>
      <c r="AU143" s="17" t="s">
        <v>141</v>
      </c>
      <c r="AY143" s="17" t="s">
        <v>158</v>
      </c>
      <c r="BE143" s="108">
        <f t="shared" si="9"/>
        <v>0</v>
      </c>
      <c r="BF143" s="108">
        <f t="shared" si="10"/>
        <v>0</v>
      </c>
      <c r="BG143" s="108">
        <f t="shared" si="11"/>
        <v>0</v>
      </c>
      <c r="BH143" s="108">
        <f t="shared" si="12"/>
        <v>0</v>
      </c>
      <c r="BI143" s="108">
        <f t="shared" si="13"/>
        <v>0</v>
      </c>
      <c r="BJ143" s="17" t="s">
        <v>141</v>
      </c>
      <c r="BK143" s="108">
        <f t="shared" si="14"/>
        <v>0</v>
      </c>
      <c r="BL143" s="17" t="s">
        <v>163</v>
      </c>
      <c r="BM143" s="17" t="s">
        <v>197</v>
      </c>
    </row>
    <row r="144" spans="2:65" s="1" customFormat="1" ht="31.5" customHeight="1">
      <c r="B144" s="34"/>
      <c r="C144" s="170" t="s">
        <v>213</v>
      </c>
      <c r="D144" s="170" t="s">
        <v>176</v>
      </c>
      <c r="E144" s="171" t="s">
        <v>198</v>
      </c>
      <c r="F144" s="247" t="s">
        <v>199</v>
      </c>
      <c r="G144" s="247"/>
      <c r="H144" s="247"/>
      <c r="I144" s="247"/>
      <c r="J144" s="172" t="s">
        <v>189</v>
      </c>
      <c r="K144" s="173">
        <v>124.644</v>
      </c>
      <c r="L144" s="248">
        <v>0</v>
      </c>
      <c r="M144" s="249"/>
      <c r="N144" s="250">
        <f t="shared" si="5"/>
        <v>0</v>
      </c>
      <c r="O144" s="231"/>
      <c r="P144" s="231"/>
      <c r="Q144" s="231"/>
      <c r="R144" s="36"/>
      <c r="T144" s="167" t="s">
        <v>23</v>
      </c>
      <c r="U144" s="43" t="s">
        <v>53</v>
      </c>
      <c r="V144" s="35"/>
      <c r="W144" s="168">
        <f t="shared" si="6"/>
        <v>0</v>
      </c>
      <c r="X144" s="168">
        <v>3E-05</v>
      </c>
      <c r="Y144" s="168">
        <f t="shared" si="7"/>
        <v>0.0037393200000000004</v>
      </c>
      <c r="Z144" s="168">
        <v>0</v>
      </c>
      <c r="AA144" s="169">
        <f t="shared" si="8"/>
        <v>0</v>
      </c>
      <c r="AR144" s="17" t="s">
        <v>179</v>
      </c>
      <c r="AT144" s="17" t="s">
        <v>176</v>
      </c>
      <c r="AU144" s="17" t="s">
        <v>141</v>
      </c>
      <c r="AY144" s="17" t="s">
        <v>158</v>
      </c>
      <c r="BE144" s="108">
        <f t="shared" si="9"/>
        <v>0</v>
      </c>
      <c r="BF144" s="108">
        <f t="shared" si="10"/>
        <v>0</v>
      </c>
      <c r="BG144" s="108">
        <f t="shared" si="11"/>
        <v>0</v>
      </c>
      <c r="BH144" s="108">
        <f t="shared" si="12"/>
        <v>0</v>
      </c>
      <c r="BI144" s="108">
        <f t="shared" si="13"/>
        <v>0</v>
      </c>
      <c r="BJ144" s="17" t="s">
        <v>141</v>
      </c>
      <c r="BK144" s="108">
        <f t="shared" si="14"/>
        <v>0</v>
      </c>
      <c r="BL144" s="17" t="s">
        <v>163</v>
      </c>
      <c r="BM144" s="17" t="s">
        <v>200</v>
      </c>
    </row>
    <row r="145" spans="2:65" s="1" customFormat="1" ht="31.5" customHeight="1">
      <c r="B145" s="34"/>
      <c r="C145" s="170" t="s">
        <v>11</v>
      </c>
      <c r="D145" s="170" t="s">
        <v>176</v>
      </c>
      <c r="E145" s="171" t="s">
        <v>202</v>
      </c>
      <c r="F145" s="247" t="s">
        <v>203</v>
      </c>
      <c r="G145" s="247"/>
      <c r="H145" s="247"/>
      <c r="I145" s="247"/>
      <c r="J145" s="172" t="s">
        <v>189</v>
      </c>
      <c r="K145" s="173">
        <v>39.78</v>
      </c>
      <c r="L145" s="248">
        <v>0</v>
      </c>
      <c r="M145" s="249"/>
      <c r="N145" s="250">
        <f t="shared" si="5"/>
        <v>0</v>
      </c>
      <c r="O145" s="231"/>
      <c r="P145" s="231"/>
      <c r="Q145" s="231"/>
      <c r="R145" s="36"/>
      <c r="T145" s="167" t="s">
        <v>23</v>
      </c>
      <c r="U145" s="43" t="s">
        <v>53</v>
      </c>
      <c r="V145" s="35"/>
      <c r="W145" s="168">
        <f t="shared" si="6"/>
        <v>0</v>
      </c>
      <c r="X145" s="168">
        <v>0.0003</v>
      </c>
      <c r="Y145" s="168">
        <f t="shared" si="7"/>
        <v>0.011933999999999998</v>
      </c>
      <c r="Z145" s="168">
        <v>0</v>
      </c>
      <c r="AA145" s="169">
        <f t="shared" si="8"/>
        <v>0</v>
      </c>
      <c r="AR145" s="17" t="s">
        <v>179</v>
      </c>
      <c r="AT145" s="17" t="s">
        <v>176</v>
      </c>
      <c r="AU145" s="17" t="s">
        <v>141</v>
      </c>
      <c r="AY145" s="17" t="s">
        <v>158</v>
      </c>
      <c r="BE145" s="108">
        <f t="shared" si="9"/>
        <v>0</v>
      </c>
      <c r="BF145" s="108">
        <f t="shared" si="10"/>
        <v>0</v>
      </c>
      <c r="BG145" s="108">
        <f t="shared" si="11"/>
        <v>0</v>
      </c>
      <c r="BH145" s="108">
        <f t="shared" si="12"/>
        <v>0</v>
      </c>
      <c r="BI145" s="108">
        <f t="shared" si="13"/>
        <v>0</v>
      </c>
      <c r="BJ145" s="17" t="s">
        <v>141</v>
      </c>
      <c r="BK145" s="108">
        <f t="shared" si="14"/>
        <v>0</v>
      </c>
      <c r="BL145" s="17" t="s">
        <v>163</v>
      </c>
      <c r="BM145" s="17" t="s">
        <v>204</v>
      </c>
    </row>
    <row r="146" spans="2:65" s="1" customFormat="1" ht="22.5" customHeight="1">
      <c r="B146" s="34"/>
      <c r="C146" s="170" t="s">
        <v>220</v>
      </c>
      <c r="D146" s="170" t="s">
        <v>176</v>
      </c>
      <c r="E146" s="171" t="s">
        <v>206</v>
      </c>
      <c r="F146" s="247" t="s">
        <v>207</v>
      </c>
      <c r="G146" s="247"/>
      <c r="H146" s="247"/>
      <c r="I146" s="247"/>
      <c r="J146" s="172" t="s">
        <v>189</v>
      </c>
      <c r="K146" s="173">
        <v>164.424</v>
      </c>
      <c r="L146" s="248">
        <v>0</v>
      </c>
      <c r="M146" s="249"/>
      <c r="N146" s="250">
        <f t="shared" si="5"/>
        <v>0</v>
      </c>
      <c r="O146" s="231"/>
      <c r="P146" s="231"/>
      <c r="Q146" s="231"/>
      <c r="R146" s="36"/>
      <c r="T146" s="167" t="s">
        <v>23</v>
      </c>
      <c r="U146" s="43" t="s">
        <v>53</v>
      </c>
      <c r="V146" s="35"/>
      <c r="W146" s="168">
        <f t="shared" si="6"/>
        <v>0</v>
      </c>
      <c r="X146" s="168">
        <v>0.0003</v>
      </c>
      <c r="Y146" s="168">
        <f t="shared" si="7"/>
        <v>0.049327199999999995</v>
      </c>
      <c r="Z146" s="168">
        <v>0</v>
      </c>
      <c r="AA146" s="169">
        <f t="shared" si="8"/>
        <v>0</v>
      </c>
      <c r="AR146" s="17" t="s">
        <v>179</v>
      </c>
      <c r="AT146" s="17" t="s">
        <v>176</v>
      </c>
      <c r="AU146" s="17" t="s">
        <v>141</v>
      </c>
      <c r="AY146" s="17" t="s">
        <v>158</v>
      </c>
      <c r="BE146" s="108">
        <f t="shared" si="9"/>
        <v>0</v>
      </c>
      <c r="BF146" s="108">
        <f t="shared" si="10"/>
        <v>0</v>
      </c>
      <c r="BG146" s="108">
        <f t="shared" si="11"/>
        <v>0</v>
      </c>
      <c r="BH146" s="108">
        <f t="shared" si="12"/>
        <v>0</v>
      </c>
      <c r="BI146" s="108">
        <f t="shared" si="13"/>
        <v>0</v>
      </c>
      <c r="BJ146" s="17" t="s">
        <v>141</v>
      </c>
      <c r="BK146" s="108">
        <f t="shared" si="14"/>
        <v>0</v>
      </c>
      <c r="BL146" s="17" t="s">
        <v>163</v>
      </c>
      <c r="BM146" s="17" t="s">
        <v>208</v>
      </c>
    </row>
    <row r="147" spans="2:65" s="1" customFormat="1" ht="31.5" customHeight="1">
      <c r="B147" s="34"/>
      <c r="C147" s="170" t="s">
        <v>224</v>
      </c>
      <c r="D147" s="170" t="s">
        <v>176</v>
      </c>
      <c r="E147" s="171" t="s">
        <v>210</v>
      </c>
      <c r="F147" s="247" t="s">
        <v>211</v>
      </c>
      <c r="G147" s="247"/>
      <c r="H147" s="247"/>
      <c r="I147" s="247"/>
      <c r="J147" s="172" t="s">
        <v>189</v>
      </c>
      <c r="K147" s="173">
        <v>13.26</v>
      </c>
      <c r="L147" s="248">
        <v>0</v>
      </c>
      <c r="M147" s="249"/>
      <c r="N147" s="250">
        <f t="shared" si="5"/>
        <v>0</v>
      </c>
      <c r="O147" s="231"/>
      <c r="P147" s="231"/>
      <c r="Q147" s="231"/>
      <c r="R147" s="36"/>
      <c r="T147" s="167" t="s">
        <v>23</v>
      </c>
      <c r="U147" s="43" t="s">
        <v>53</v>
      </c>
      <c r="V147" s="35"/>
      <c r="W147" s="168">
        <f t="shared" si="6"/>
        <v>0</v>
      </c>
      <c r="X147" s="168">
        <v>0.0002</v>
      </c>
      <c r="Y147" s="168">
        <f t="shared" si="7"/>
        <v>0.0026520000000000003</v>
      </c>
      <c r="Z147" s="168">
        <v>0</v>
      </c>
      <c r="AA147" s="169">
        <f t="shared" si="8"/>
        <v>0</v>
      </c>
      <c r="AR147" s="17" t="s">
        <v>179</v>
      </c>
      <c r="AT147" s="17" t="s">
        <v>176</v>
      </c>
      <c r="AU147" s="17" t="s">
        <v>141</v>
      </c>
      <c r="AY147" s="17" t="s">
        <v>158</v>
      </c>
      <c r="BE147" s="108">
        <f t="shared" si="9"/>
        <v>0</v>
      </c>
      <c r="BF147" s="108">
        <f t="shared" si="10"/>
        <v>0</v>
      </c>
      <c r="BG147" s="108">
        <f t="shared" si="11"/>
        <v>0</v>
      </c>
      <c r="BH147" s="108">
        <f t="shared" si="12"/>
        <v>0</v>
      </c>
      <c r="BI147" s="108">
        <f t="shared" si="13"/>
        <v>0</v>
      </c>
      <c r="BJ147" s="17" t="s">
        <v>141</v>
      </c>
      <c r="BK147" s="108">
        <f t="shared" si="14"/>
        <v>0</v>
      </c>
      <c r="BL147" s="17" t="s">
        <v>163</v>
      </c>
      <c r="BM147" s="17" t="s">
        <v>212</v>
      </c>
    </row>
    <row r="148" spans="2:65" s="1" customFormat="1" ht="22.5" customHeight="1">
      <c r="B148" s="34"/>
      <c r="C148" s="170" t="s">
        <v>228</v>
      </c>
      <c r="D148" s="170" t="s">
        <v>176</v>
      </c>
      <c r="E148" s="171" t="s">
        <v>214</v>
      </c>
      <c r="F148" s="247" t="s">
        <v>215</v>
      </c>
      <c r="G148" s="247"/>
      <c r="H148" s="247"/>
      <c r="I148" s="247"/>
      <c r="J148" s="172" t="s">
        <v>189</v>
      </c>
      <c r="K148" s="173">
        <v>39.78</v>
      </c>
      <c r="L148" s="248">
        <v>0</v>
      </c>
      <c r="M148" s="249"/>
      <c r="N148" s="250">
        <f t="shared" si="5"/>
        <v>0</v>
      </c>
      <c r="O148" s="231"/>
      <c r="P148" s="231"/>
      <c r="Q148" s="231"/>
      <c r="R148" s="36"/>
      <c r="T148" s="167" t="s">
        <v>23</v>
      </c>
      <c r="U148" s="43" t="s">
        <v>53</v>
      </c>
      <c r="V148" s="35"/>
      <c r="W148" s="168">
        <f t="shared" si="6"/>
        <v>0</v>
      </c>
      <c r="X148" s="168">
        <v>0.0003</v>
      </c>
      <c r="Y148" s="168">
        <f t="shared" si="7"/>
        <v>0.011933999999999998</v>
      </c>
      <c r="Z148" s="168">
        <v>0</v>
      </c>
      <c r="AA148" s="169">
        <f t="shared" si="8"/>
        <v>0</v>
      </c>
      <c r="AR148" s="17" t="s">
        <v>179</v>
      </c>
      <c r="AT148" s="17" t="s">
        <v>176</v>
      </c>
      <c r="AU148" s="17" t="s">
        <v>141</v>
      </c>
      <c r="AY148" s="17" t="s">
        <v>158</v>
      </c>
      <c r="BE148" s="108">
        <f t="shared" si="9"/>
        <v>0</v>
      </c>
      <c r="BF148" s="108">
        <f t="shared" si="10"/>
        <v>0</v>
      </c>
      <c r="BG148" s="108">
        <f t="shared" si="11"/>
        <v>0</v>
      </c>
      <c r="BH148" s="108">
        <f t="shared" si="12"/>
        <v>0</v>
      </c>
      <c r="BI148" s="108">
        <f t="shared" si="13"/>
        <v>0</v>
      </c>
      <c r="BJ148" s="17" t="s">
        <v>141</v>
      </c>
      <c r="BK148" s="108">
        <f t="shared" si="14"/>
        <v>0</v>
      </c>
      <c r="BL148" s="17" t="s">
        <v>163</v>
      </c>
      <c r="BM148" s="17" t="s">
        <v>216</v>
      </c>
    </row>
    <row r="149" spans="2:65" s="1" customFormat="1" ht="22.5" customHeight="1">
      <c r="B149" s="34"/>
      <c r="C149" s="163" t="s">
        <v>232</v>
      </c>
      <c r="D149" s="163" t="s">
        <v>159</v>
      </c>
      <c r="E149" s="164" t="s">
        <v>217</v>
      </c>
      <c r="F149" s="228" t="s">
        <v>458</v>
      </c>
      <c r="G149" s="228"/>
      <c r="H149" s="228"/>
      <c r="I149" s="228"/>
      <c r="J149" s="165" t="s">
        <v>162</v>
      </c>
      <c r="K149" s="166">
        <v>226.5</v>
      </c>
      <c r="L149" s="229">
        <v>0</v>
      </c>
      <c r="M149" s="230"/>
      <c r="N149" s="231">
        <f t="shared" si="5"/>
        <v>0</v>
      </c>
      <c r="O149" s="231"/>
      <c r="P149" s="231"/>
      <c r="Q149" s="231"/>
      <c r="R149" s="36"/>
      <c r="T149" s="167" t="s">
        <v>23</v>
      </c>
      <c r="U149" s="43" t="s">
        <v>53</v>
      </c>
      <c r="V149" s="35"/>
      <c r="W149" s="168">
        <f t="shared" si="6"/>
        <v>0</v>
      </c>
      <c r="X149" s="168">
        <v>0.00273</v>
      </c>
      <c r="Y149" s="168">
        <f t="shared" si="7"/>
        <v>0.6183449999999999</v>
      </c>
      <c r="Z149" s="168">
        <v>0</v>
      </c>
      <c r="AA149" s="169">
        <f t="shared" si="8"/>
        <v>0</v>
      </c>
      <c r="AR149" s="17" t="s">
        <v>163</v>
      </c>
      <c r="AT149" s="17" t="s">
        <v>159</v>
      </c>
      <c r="AU149" s="17" t="s">
        <v>141</v>
      </c>
      <c r="AY149" s="17" t="s">
        <v>158</v>
      </c>
      <c r="BE149" s="108">
        <f t="shared" si="9"/>
        <v>0</v>
      </c>
      <c r="BF149" s="108">
        <f t="shared" si="10"/>
        <v>0</v>
      </c>
      <c r="BG149" s="108">
        <f t="shared" si="11"/>
        <v>0</v>
      </c>
      <c r="BH149" s="108">
        <f t="shared" si="12"/>
        <v>0</v>
      </c>
      <c r="BI149" s="108">
        <f t="shared" si="13"/>
        <v>0</v>
      </c>
      <c r="BJ149" s="17" t="s">
        <v>141</v>
      </c>
      <c r="BK149" s="108">
        <f t="shared" si="14"/>
        <v>0</v>
      </c>
      <c r="BL149" s="17" t="s">
        <v>163</v>
      </c>
      <c r="BM149" s="17" t="s">
        <v>219</v>
      </c>
    </row>
    <row r="150" spans="2:65" s="1" customFormat="1" ht="31.5" customHeight="1">
      <c r="B150" s="34"/>
      <c r="C150" s="163" t="s">
        <v>236</v>
      </c>
      <c r="D150" s="163" t="s">
        <v>159</v>
      </c>
      <c r="E150" s="164" t="s">
        <v>221</v>
      </c>
      <c r="F150" s="228" t="s">
        <v>222</v>
      </c>
      <c r="G150" s="228"/>
      <c r="H150" s="228"/>
      <c r="I150" s="228"/>
      <c r="J150" s="165" t="s">
        <v>162</v>
      </c>
      <c r="K150" s="166">
        <v>226.5</v>
      </c>
      <c r="L150" s="229">
        <v>0</v>
      </c>
      <c r="M150" s="230"/>
      <c r="N150" s="231">
        <f t="shared" si="5"/>
        <v>0</v>
      </c>
      <c r="O150" s="231"/>
      <c r="P150" s="231"/>
      <c r="Q150" s="231"/>
      <c r="R150" s="36"/>
      <c r="T150" s="167" t="s">
        <v>23</v>
      </c>
      <c r="U150" s="43" t="s">
        <v>53</v>
      </c>
      <c r="V150" s="35"/>
      <c r="W150" s="168">
        <f t="shared" si="6"/>
        <v>0</v>
      </c>
      <c r="X150" s="168">
        <v>0.00268</v>
      </c>
      <c r="Y150" s="168">
        <f t="shared" si="7"/>
        <v>0.60702</v>
      </c>
      <c r="Z150" s="168">
        <v>0</v>
      </c>
      <c r="AA150" s="169">
        <f t="shared" si="8"/>
        <v>0</v>
      </c>
      <c r="AR150" s="17" t="s">
        <v>163</v>
      </c>
      <c r="AT150" s="17" t="s">
        <v>159</v>
      </c>
      <c r="AU150" s="17" t="s">
        <v>141</v>
      </c>
      <c r="AY150" s="17" t="s">
        <v>158</v>
      </c>
      <c r="BE150" s="108">
        <f t="shared" si="9"/>
        <v>0</v>
      </c>
      <c r="BF150" s="108">
        <f t="shared" si="10"/>
        <v>0</v>
      </c>
      <c r="BG150" s="108">
        <f t="shared" si="11"/>
        <v>0</v>
      </c>
      <c r="BH150" s="108">
        <f t="shared" si="12"/>
        <v>0</v>
      </c>
      <c r="BI150" s="108">
        <f t="shared" si="13"/>
        <v>0</v>
      </c>
      <c r="BJ150" s="17" t="s">
        <v>141</v>
      </c>
      <c r="BK150" s="108">
        <f t="shared" si="14"/>
        <v>0</v>
      </c>
      <c r="BL150" s="17" t="s">
        <v>163</v>
      </c>
      <c r="BM150" s="17" t="s">
        <v>223</v>
      </c>
    </row>
    <row r="151" spans="2:65" s="1" customFormat="1" ht="57" customHeight="1">
      <c r="B151" s="34"/>
      <c r="C151" s="163" t="s">
        <v>10</v>
      </c>
      <c r="D151" s="163" t="s">
        <v>159</v>
      </c>
      <c r="E151" s="164" t="s">
        <v>225</v>
      </c>
      <c r="F151" s="228" t="s">
        <v>459</v>
      </c>
      <c r="G151" s="228"/>
      <c r="H151" s="228"/>
      <c r="I151" s="228"/>
      <c r="J151" s="165" t="s">
        <v>162</v>
      </c>
      <c r="K151" s="166">
        <v>50</v>
      </c>
      <c r="L151" s="229">
        <v>0</v>
      </c>
      <c r="M151" s="230"/>
      <c r="N151" s="231">
        <f t="shared" si="5"/>
        <v>0</v>
      </c>
      <c r="O151" s="231"/>
      <c r="P151" s="231"/>
      <c r="Q151" s="231"/>
      <c r="R151" s="36"/>
      <c r="T151" s="167" t="s">
        <v>23</v>
      </c>
      <c r="U151" s="43" t="s">
        <v>53</v>
      </c>
      <c r="V151" s="35"/>
      <c r="W151" s="168">
        <f t="shared" si="6"/>
        <v>0</v>
      </c>
      <c r="X151" s="168">
        <v>0.00498</v>
      </c>
      <c r="Y151" s="168">
        <f t="shared" si="7"/>
        <v>0.249</v>
      </c>
      <c r="Z151" s="168">
        <v>0</v>
      </c>
      <c r="AA151" s="169">
        <f t="shared" si="8"/>
        <v>0</v>
      </c>
      <c r="AR151" s="17" t="s">
        <v>163</v>
      </c>
      <c r="AT151" s="17" t="s">
        <v>159</v>
      </c>
      <c r="AU151" s="17" t="s">
        <v>141</v>
      </c>
      <c r="AY151" s="17" t="s">
        <v>158</v>
      </c>
      <c r="BE151" s="108">
        <f t="shared" si="9"/>
        <v>0</v>
      </c>
      <c r="BF151" s="108">
        <f t="shared" si="10"/>
        <v>0</v>
      </c>
      <c r="BG151" s="108">
        <f t="shared" si="11"/>
        <v>0</v>
      </c>
      <c r="BH151" s="108">
        <f t="shared" si="12"/>
        <v>0</v>
      </c>
      <c r="BI151" s="108">
        <f t="shared" si="13"/>
        <v>0</v>
      </c>
      <c r="BJ151" s="17" t="s">
        <v>141</v>
      </c>
      <c r="BK151" s="108">
        <f t="shared" si="14"/>
        <v>0</v>
      </c>
      <c r="BL151" s="17" t="s">
        <v>163</v>
      </c>
      <c r="BM151" s="17" t="s">
        <v>227</v>
      </c>
    </row>
    <row r="152" spans="2:65" s="1" customFormat="1" ht="31.5" customHeight="1">
      <c r="B152" s="34"/>
      <c r="C152" s="163" t="s">
        <v>243</v>
      </c>
      <c r="D152" s="163" t="s">
        <v>159</v>
      </c>
      <c r="E152" s="164" t="s">
        <v>229</v>
      </c>
      <c r="F152" s="228" t="s">
        <v>230</v>
      </c>
      <c r="G152" s="228"/>
      <c r="H152" s="228"/>
      <c r="I152" s="228"/>
      <c r="J152" s="165" t="s">
        <v>162</v>
      </c>
      <c r="K152" s="166">
        <v>325</v>
      </c>
      <c r="L152" s="229">
        <v>0</v>
      </c>
      <c r="M152" s="230"/>
      <c r="N152" s="231">
        <f t="shared" si="5"/>
        <v>0</v>
      </c>
      <c r="O152" s="231"/>
      <c r="P152" s="231"/>
      <c r="Q152" s="231"/>
      <c r="R152" s="36"/>
      <c r="T152" s="167" t="s">
        <v>23</v>
      </c>
      <c r="U152" s="43" t="s">
        <v>53</v>
      </c>
      <c r="V152" s="35"/>
      <c r="W152" s="168">
        <f t="shared" si="6"/>
        <v>0</v>
      </c>
      <c r="X152" s="168">
        <v>0.00348</v>
      </c>
      <c r="Y152" s="168">
        <f t="shared" si="7"/>
        <v>1.131</v>
      </c>
      <c r="Z152" s="168">
        <v>0</v>
      </c>
      <c r="AA152" s="169">
        <f t="shared" si="8"/>
        <v>0</v>
      </c>
      <c r="AR152" s="17" t="s">
        <v>163</v>
      </c>
      <c r="AT152" s="17" t="s">
        <v>159</v>
      </c>
      <c r="AU152" s="17" t="s">
        <v>141</v>
      </c>
      <c r="AY152" s="17" t="s">
        <v>158</v>
      </c>
      <c r="BE152" s="108">
        <f t="shared" si="9"/>
        <v>0</v>
      </c>
      <c r="BF152" s="108">
        <f t="shared" si="10"/>
        <v>0</v>
      </c>
      <c r="BG152" s="108">
        <f t="shared" si="11"/>
        <v>0</v>
      </c>
      <c r="BH152" s="108">
        <f t="shared" si="12"/>
        <v>0</v>
      </c>
      <c r="BI152" s="108">
        <f t="shared" si="13"/>
        <v>0</v>
      </c>
      <c r="BJ152" s="17" t="s">
        <v>141</v>
      </c>
      <c r="BK152" s="108">
        <f t="shared" si="14"/>
        <v>0</v>
      </c>
      <c r="BL152" s="17" t="s">
        <v>163</v>
      </c>
      <c r="BM152" s="17" t="s">
        <v>460</v>
      </c>
    </row>
    <row r="153" spans="2:65" s="1" customFormat="1" ht="31.5" customHeight="1">
      <c r="B153" s="34"/>
      <c r="C153" s="163" t="s">
        <v>247</v>
      </c>
      <c r="D153" s="163" t="s">
        <v>159</v>
      </c>
      <c r="E153" s="164" t="s">
        <v>233</v>
      </c>
      <c r="F153" s="228" t="s">
        <v>234</v>
      </c>
      <c r="G153" s="228"/>
      <c r="H153" s="228"/>
      <c r="I153" s="228"/>
      <c r="J153" s="165" t="s">
        <v>162</v>
      </c>
      <c r="K153" s="166">
        <v>141.6</v>
      </c>
      <c r="L153" s="229">
        <v>0</v>
      </c>
      <c r="M153" s="230"/>
      <c r="N153" s="231">
        <f t="shared" si="5"/>
        <v>0</v>
      </c>
      <c r="O153" s="231"/>
      <c r="P153" s="231"/>
      <c r="Q153" s="231"/>
      <c r="R153" s="36"/>
      <c r="T153" s="167" t="s">
        <v>23</v>
      </c>
      <c r="U153" s="43" t="s">
        <v>53</v>
      </c>
      <c r="V153" s="35"/>
      <c r="W153" s="168">
        <f t="shared" si="6"/>
        <v>0</v>
      </c>
      <c r="X153" s="168">
        <v>0.00012</v>
      </c>
      <c r="Y153" s="168">
        <f t="shared" si="7"/>
        <v>0.016992</v>
      </c>
      <c r="Z153" s="168">
        <v>0</v>
      </c>
      <c r="AA153" s="169">
        <f t="shared" si="8"/>
        <v>0</v>
      </c>
      <c r="AR153" s="17" t="s">
        <v>163</v>
      </c>
      <c r="AT153" s="17" t="s">
        <v>159</v>
      </c>
      <c r="AU153" s="17" t="s">
        <v>141</v>
      </c>
      <c r="AY153" s="17" t="s">
        <v>158</v>
      </c>
      <c r="BE153" s="108">
        <f t="shared" si="9"/>
        <v>0</v>
      </c>
      <c r="BF153" s="108">
        <f t="shared" si="10"/>
        <v>0</v>
      </c>
      <c r="BG153" s="108">
        <f t="shared" si="11"/>
        <v>0</v>
      </c>
      <c r="BH153" s="108">
        <f t="shared" si="12"/>
        <v>0</v>
      </c>
      <c r="BI153" s="108">
        <f t="shared" si="13"/>
        <v>0</v>
      </c>
      <c r="BJ153" s="17" t="s">
        <v>141</v>
      </c>
      <c r="BK153" s="108">
        <f t="shared" si="14"/>
        <v>0</v>
      </c>
      <c r="BL153" s="17" t="s">
        <v>163</v>
      </c>
      <c r="BM153" s="17" t="s">
        <v>235</v>
      </c>
    </row>
    <row r="154" spans="2:63" s="9" customFormat="1" ht="29.85" customHeight="1">
      <c r="B154" s="152"/>
      <c r="C154" s="153"/>
      <c r="D154" s="162" t="s">
        <v>127</v>
      </c>
      <c r="E154" s="162"/>
      <c r="F154" s="162"/>
      <c r="G154" s="162"/>
      <c r="H154" s="162"/>
      <c r="I154" s="162"/>
      <c r="J154" s="162"/>
      <c r="K154" s="162"/>
      <c r="L154" s="162"/>
      <c r="M154" s="162"/>
      <c r="N154" s="236">
        <f>BK154</f>
        <v>0</v>
      </c>
      <c r="O154" s="237"/>
      <c r="P154" s="237"/>
      <c r="Q154" s="237"/>
      <c r="R154" s="155"/>
      <c r="T154" s="156"/>
      <c r="U154" s="153"/>
      <c r="V154" s="153"/>
      <c r="W154" s="157">
        <f>SUM(W155:W164)</f>
        <v>0</v>
      </c>
      <c r="X154" s="153"/>
      <c r="Y154" s="157">
        <f>SUM(Y155:Y164)</f>
        <v>0</v>
      </c>
      <c r="Z154" s="153"/>
      <c r="AA154" s="158">
        <f>SUM(AA155:AA164)</f>
        <v>1.503</v>
      </c>
      <c r="AR154" s="159" t="s">
        <v>25</v>
      </c>
      <c r="AT154" s="160" t="s">
        <v>85</v>
      </c>
      <c r="AU154" s="160" t="s">
        <v>25</v>
      </c>
      <c r="AY154" s="159" t="s">
        <v>158</v>
      </c>
      <c r="BK154" s="161">
        <f>SUM(BK155:BK164)</f>
        <v>0</v>
      </c>
    </row>
    <row r="155" spans="2:65" s="1" customFormat="1" ht="31.5" customHeight="1">
      <c r="B155" s="34"/>
      <c r="C155" s="163" t="s">
        <v>251</v>
      </c>
      <c r="D155" s="163" t="s">
        <v>159</v>
      </c>
      <c r="E155" s="164" t="s">
        <v>237</v>
      </c>
      <c r="F155" s="228" t="s">
        <v>238</v>
      </c>
      <c r="G155" s="228"/>
      <c r="H155" s="228"/>
      <c r="I155" s="228"/>
      <c r="J155" s="165" t="s">
        <v>162</v>
      </c>
      <c r="K155" s="166">
        <v>597.8</v>
      </c>
      <c r="L155" s="229">
        <v>0</v>
      </c>
      <c r="M155" s="230"/>
      <c r="N155" s="231">
        <f aca="true" t="shared" si="15" ref="N155:N164">ROUND(L155*K155,2)</f>
        <v>0</v>
      </c>
      <c r="O155" s="231"/>
      <c r="P155" s="231"/>
      <c r="Q155" s="231"/>
      <c r="R155" s="36"/>
      <c r="T155" s="167" t="s">
        <v>23</v>
      </c>
      <c r="U155" s="43" t="s">
        <v>53</v>
      </c>
      <c r="V155" s="35"/>
      <c r="W155" s="168">
        <f aca="true" t="shared" si="16" ref="W155:W164">V155*K155</f>
        <v>0</v>
      </c>
      <c r="X155" s="168">
        <v>0</v>
      </c>
      <c r="Y155" s="168">
        <f aca="true" t="shared" si="17" ref="Y155:Y164">X155*K155</f>
        <v>0</v>
      </c>
      <c r="Z155" s="168">
        <v>0</v>
      </c>
      <c r="AA155" s="169">
        <f aca="true" t="shared" si="18" ref="AA155:AA164">Z155*K155</f>
        <v>0</v>
      </c>
      <c r="AR155" s="17" t="s">
        <v>163</v>
      </c>
      <c r="AT155" s="17" t="s">
        <v>159</v>
      </c>
      <c r="AU155" s="17" t="s">
        <v>141</v>
      </c>
      <c r="AY155" s="17" t="s">
        <v>158</v>
      </c>
      <c r="BE155" s="108">
        <f aca="true" t="shared" si="19" ref="BE155:BE164">IF(U155="základní",N155,0)</f>
        <v>0</v>
      </c>
      <c r="BF155" s="108">
        <f aca="true" t="shared" si="20" ref="BF155:BF164">IF(U155="snížená",N155,0)</f>
        <v>0</v>
      </c>
      <c r="BG155" s="108">
        <f aca="true" t="shared" si="21" ref="BG155:BG164">IF(U155="zákl. přenesená",N155,0)</f>
        <v>0</v>
      </c>
      <c r="BH155" s="108">
        <f aca="true" t="shared" si="22" ref="BH155:BH164">IF(U155="sníž. přenesená",N155,0)</f>
        <v>0</v>
      </c>
      <c r="BI155" s="108">
        <f aca="true" t="shared" si="23" ref="BI155:BI164">IF(U155="nulová",N155,0)</f>
        <v>0</v>
      </c>
      <c r="BJ155" s="17" t="s">
        <v>141</v>
      </c>
      <c r="BK155" s="108">
        <f aca="true" t="shared" si="24" ref="BK155:BK164">ROUND(L155*K155,2)</f>
        <v>0</v>
      </c>
      <c r="BL155" s="17" t="s">
        <v>163</v>
      </c>
      <c r="BM155" s="17" t="s">
        <v>239</v>
      </c>
    </row>
    <row r="156" spans="2:65" s="1" customFormat="1" ht="44.25" customHeight="1">
      <c r="B156" s="34"/>
      <c r="C156" s="163" t="s">
        <v>255</v>
      </c>
      <c r="D156" s="163" t="s">
        <v>159</v>
      </c>
      <c r="E156" s="164" t="s">
        <v>240</v>
      </c>
      <c r="F156" s="228" t="s">
        <v>461</v>
      </c>
      <c r="G156" s="228"/>
      <c r="H156" s="228"/>
      <c r="I156" s="228"/>
      <c r="J156" s="165" t="s">
        <v>162</v>
      </c>
      <c r="K156" s="166">
        <v>23912</v>
      </c>
      <c r="L156" s="229">
        <v>0</v>
      </c>
      <c r="M156" s="230"/>
      <c r="N156" s="231">
        <f t="shared" si="15"/>
        <v>0</v>
      </c>
      <c r="O156" s="231"/>
      <c r="P156" s="231"/>
      <c r="Q156" s="231"/>
      <c r="R156" s="36"/>
      <c r="T156" s="167" t="s">
        <v>23</v>
      </c>
      <c r="U156" s="43" t="s">
        <v>53</v>
      </c>
      <c r="V156" s="35"/>
      <c r="W156" s="168">
        <f t="shared" si="16"/>
        <v>0</v>
      </c>
      <c r="X156" s="168">
        <v>0</v>
      </c>
      <c r="Y156" s="168">
        <f t="shared" si="17"/>
        <v>0</v>
      </c>
      <c r="Z156" s="168">
        <v>0</v>
      </c>
      <c r="AA156" s="169">
        <f t="shared" si="18"/>
        <v>0</v>
      </c>
      <c r="AR156" s="17" t="s">
        <v>163</v>
      </c>
      <c r="AT156" s="17" t="s">
        <v>159</v>
      </c>
      <c r="AU156" s="17" t="s">
        <v>141</v>
      </c>
      <c r="AY156" s="17" t="s">
        <v>158</v>
      </c>
      <c r="BE156" s="108">
        <f t="shared" si="19"/>
        <v>0</v>
      </c>
      <c r="BF156" s="108">
        <f t="shared" si="20"/>
        <v>0</v>
      </c>
      <c r="BG156" s="108">
        <f t="shared" si="21"/>
        <v>0</v>
      </c>
      <c r="BH156" s="108">
        <f t="shared" si="22"/>
        <v>0</v>
      </c>
      <c r="BI156" s="108">
        <f t="shared" si="23"/>
        <v>0</v>
      </c>
      <c r="BJ156" s="17" t="s">
        <v>141</v>
      </c>
      <c r="BK156" s="108">
        <f t="shared" si="24"/>
        <v>0</v>
      </c>
      <c r="BL156" s="17" t="s">
        <v>163</v>
      </c>
      <c r="BM156" s="17" t="s">
        <v>242</v>
      </c>
    </row>
    <row r="157" spans="2:65" s="1" customFormat="1" ht="31.5" customHeight="1">
      <c r="B157" s="34"/>
      <c r="C157" s="163" t="s">
        <v>259</v>
      </c>
      <c r="D157" s="163" t="s">
        <v>159</v>
      </c>
      <c r="E157" s="164" t="s">
        <v>244</v>
      </c>
      <c r="F157" s="228" t="s">
        <v>245</v>
      </c>
      <c r="G157" s="228"/>
      <c r="H157" s="228"/>
      <c r="I157" s="228"/>
      <c r="J157" s="165" t="s">
        <v>162</v>
      </c>
      <c r="K157" s="166">
        <v>597.8</v>
      </c>
      <c r="L157" s="229">
        <v>0</v>
      </c>
      <c r="M157" s="230"/>
      <c r="N157" s="231">
        <f t="shared" si="15"/>
        <v>0</v>
      </c>
      <c r="O157" s="231"/>
      <c r="P157" s="231"/>
      <c r="Q157" s="231"/>
      <c r="R157" s="36"/>
      <c r="T157" s="167" t="s">
        <v>23</v>
      </c>
      <c r="U157" s="43" t="s">
        <v>53</v>
      </c>
      <c r="V157" s="35"/>
      <c r="W157" s="168">
        <f t="shared" si="16"/>
        <v>0</v>
      </c>
      <c r="X157" s="168">
        <v>0</v>
      </c>
      <c r="Y157" s="168">
        <f t="shared" si="17"/>
        <v>0</v>
      </c>
      <c r="Z157" s="168">
        <v>0</v>
      </c>
      <c r="AA157" s="169">
        <f t="shared" si="18"/>
        <v>0</v>
      </c>
      <c r="AR157" s="17" t="s">
        <v>163</v>
      </c>
      <c r="AT157" s="17" t="s">
        <v>159</v>
      </c>
      <c r="AU157" s="17" t="s">
        <v>141</v>
      </c>
      <c r="AY157" s="17" t="s">
        <v>158</v>
      </c>
      <c r="BE157" s="108">
        <f t="shared" si="19"/>
        <v>0</v>
      </c>
      <c r="BF157" s="108">
        <f t="shared" si="20"/>
        <v>0</v>
      </c>
      <c r="BG157" s="108">
        <f t="shared" si="21"/>
        <v>0</v>
      </c>
      <c r="BH157" s="108">
        <f t="shared" si="22"/>
        <v>0</v>
      </c>
      <c r="BI157" s="108">
        <f t="shared" si="23"/>
        <v>0</v>
      </c>
      <c r="BJ157" s="17" t="s">
        <v>141</v>
      </c>
      <c r="BK157" s="108">
        <f t="shared" si="24"/>
        <v>0</v>
      </c>
      <c r="BL157" s="17" t="s">
        <v>163</v>
      </c>
      <c r="BM157" s="17" t="s">
        <v>246</v>
      </c>
    </row>
    <row r="158" spans="2:65" s="1" customFormat="1" ht="22.5" customHeight="1">
      <c r="B158" s="34"/>
      <c r="C158" s="163" t="s">
        <v>263</v>
      </c>
      <c r="D158" s="163" t="s">
        <v>159</v>
      </c>
      <c r="E158" s="164" t="s">
        <v>248</v>
      </c>
      <c r="F158" s="228" t="s">
        <v>249</v>
      </c>
      <c r="G158" s="228"/>
      <c r="H158" s="228"/>
      <c r="I158" s="228"/>
      <c r="J158" s="165" t="s">
        <v>162</v>
      </c>
      <c r="K158" s="166">
        <v>597.8</v>
      </c>
      <c r="L158" s="229">
        <v>0</v>
      </c>
      <c r="M158" s="230"/>
      <c r="N158" s="231">
        <f t="shared" si="15"/>
        <v>0</v>
      </c>
      <c r="O158" s="231"/>
      <c r="P158" s="231"/>
      <c r="Q158" s="231"/>
      <c r="R158" s="36"/>
      <c r="T158" s="167" t="s">
        <v>23</v>
      </c>
      <c r="U158" s="43" t="s">
        <v>53</v>
      </c>
      <c r="V158" s="35"/>
      <c r="W158" s="168">
        <f t="shared" si="16"/>
        <v>0</v>
      </c>
      <c r="X158" s="168">
        <v>0</v>
      </c>
      <c r="Y158" s="168">
        <f t="shared" si="17"/>
        <v>0</v>
      </c>
      <c r="Z158" s="168">
        <v>0</v>
      </c>
      <c r="AA158" s="169">
        <f t="shared" si="18"/>
        <v>0</v>
      </c>
      <c r="AR158" s="17" t="s">
        <v>163</v>
      </c>
      <c r="AT158" s="17" t="s">
        <v>159</v>
      </c>
      <c r="AU158" s="17" t="s">
        <v>141</v>
      </c>
      <c r="AY158" s="17" t="s">
        <v>158</v>
      </c>
      <c r="BE158" s="108">
        <f t="shared" si="19"/>
        <v>0</v>
      </c>
      <c r="BF158" s="108">
        <f t="shared" si="20"/>
        <v>0</v>
      </c>
      <c r="BG158" s="108">
        <f t="shared" si="21"/>
        <v>0</v>
      </c>
      <c r="BH158" s="108">
        <f t="shared" si="22"/>
        <v>0</v>
      </c>
      <c r="BI158" s="108">
        <f t="shared" si="23"/>
        <v>0</v>
      </c>
      <c r="BJ158" s="17" t="s">
        <v>141</v>
      </c>
      <c r="BK158" s="108">
        <f t="shared" si="24"/>
        <v>0</v>
      </c>
      <c r="BL158" s="17" t="s">
        <v>163</v>
      </c>
      <c r="BM158" s="17" t="s">
        <v>250</v>
      </c>
    </row>
    <row r="159" spans="2:65" s="1" customFormat="1" ht="31.5" customHeight="1">
      <c r="B159" s="34"/>
      <c r="C159" s="163" t="s">
        <v>267</v>
      </c>
      <c r="D159" s="163" t="s">
        <v>159</v>
      </c>
      <c r="E159" s="164" t="s">
        <v>252</v>
      </c>
      <c r="F159" s="228" t="s">
        <v>253</v>
      </c>
      <c r="G159" s="228"/>
      <c r="H159" s="228"/>
      <c r="I159" s="228"/>
      <c r="J159" s="165" t="s">
        <v>162</v>
      </c>
      <c r="K159" s="166">
        <v>23912</v>
      </c>
      <c r="L159" s="229">
        <v>0</v>
      </c>
      <c r="M159" s="230"/>
      <c r="N159" s="231">
        <f t="shared" si="15"/>
        <v>0</v>
      </c>
      <c r="O159" s="231"/>
      <c r="P159" s="231"/>
      <c r="Q159" s="231"/>
      <c r="R159" s="36"/>
      <c r="T159" s="167" t="s">
        <v>23</v>
      </c>
      <c r="U159" s="43" t="s">
        <v>53</v>
      </c>
      <c r="V159" s="35"/>
      <c r="W159" s="168">
        <f t="shared" si="16"/>
        <v>0</v>
      </c>
      <c r="X159" s="168">
        <v>0</v>
      </c>
      <c r="Y159" s="168">
        <f t="shared" si="17"/>
        <v>0</v>
      </c>
      <c r="Z159" s="168">
        <v>0</v>
      </c>
      <c r="AA159" s="169">
        <f t="shared" si="18"/>
        <v>0</v>
      </c>
      <c r="AR159" s="17" t="s">
        <v>163</v>
      </c>
      <c r="AT159" s="17" t="s">
        <v>159</v>
      </c>
      <c r="AU159" s="17" t="s">
        <v>141</v>
      </c>
      <c r="AY159" s="17" t="s">
        <v>158</v>
      </c>
      <c r="BE159" s="108">
        <f t="shared" si="19"/>
        <v>0</v>
      </c>
      <c r="BF159" s="108">
        <f t="shared" si="20"/>
        <v>0</v>
      </c>
      <c r="BG159" s="108">
        <f t="shared" si="21"/>
        <v>0</v>
      </c>
      <c r="BH159" s="108">
        <f t="shared" si="22"/>
        <v>0</v>
      </c>
      <c r="BI159" s="108">
        <f t="shared" si="23"/>
        <v>0</v>
      </c>
      <c r="BJ159" s="17" t="s">
        <v>141</v>
      </c>
      <c r="BK159" s="108">
        <f t="shared" si="24"/>
        <v>0</v>
      </c>
      <c r="BL159" s="17" t="s">
        <v>163</v>
      </c>
      <c r="BM159" s="17" t="s">
        <v>254</v>
      </c>
    </row>
    <row r="160" spans="2:65" s="1" customFormat="1" ht="31.5" customHeight="1">
      <c r="B160" s="34"/>
      <c r="C160" s="163" t="s">
        <v>272</v>
      </c>
      <c r="D160" s="163" t="s">
        <v>159</v>
      </c>
      <c r="E160" s="164" t="s">
        <v>256</v>
      </c>
      <c r="F160" s="228" t="s">
        <v>257</v>
      </c>
      <c r="G160" s="228"/>
      <c r="H160" s="228"/>
      <c r="I160" s="228"/>
      <c r="J160" s="165" t="s">
        <v>162</v>
      </c>
      <c r="K160" s="166">
        <v>597.8</v>
      </c>
      <c r="L160" s="229">
        <v>0</v>
      </c>
      <c r="M160" s="230"/>
      <c r="N160" s="231">
        <f t="shared" si="15"/>
        <v>0</v>
      </c>
      <c r="O160" s="231"/>
      <c r="P160" s="231"/>
      <c r="Q160" s="231"/>
      <c r="R160" s="36"/>
      <c r="T160" s="167" t="s">
        <v>23</v>
      </c>
      <c r="U160" s="43" t="s">
        <v>53</v>
      </c>
      <c r="V160" s="35"/>
      <c r="W160" s="168">
        <f t="shared" si="16"/>
        <v>0</v>
      </c>
      <c r="X160" s="168">
        <v>0</v>
      </c>
      <c r="Y160" s="168">
        <f t="shared" si="17"/>
        <v>0</v>
      </c>
      <c r="Z160" s="168">
        <v>0</v>
      </c>
      <c r="AA160" s="169">
        <f t="shared" si="18"/>
        <v>0</v>
      </c>
      <c r="AR160" s="17" t="s">
        <v>163</v>
      </c>
      <c r="AT160" s="17" t="s">
        <v>159</v>
      </c>
      <c r="AU160" s="17" t="s">
        <v>141</v>
      </c>
      <c r="AY160" s="17" t="s">
        <v>158</v>
      </c>
      <c r="BE160" s="108">
        <f t="shared" si="19"/>
        <v>0</v>
      </c>
      <c r="BF160" s="108">
        <f t="shared" si="20"/>
        <v>0</v>
      </c>
      <c r="BG160" s="108">
        <f t="shared" si="21"/>
        <v>0</v>
      </c>
      <c r="BH160" s="108">
        <f t="shared" si="22"/>
        <v>0</v>
      </c>
      <c r="BI160" s="108">
        <f t="shared" si="23"/>
        <v>0</v>
      </c>
      <c r="BJ160" s="17" t="s">
        <v>141</v>
      </c>
      <c r="BK160" s="108">
        <f t="shared" si="24"/>
        <v>0</v>
      </c>
      <c r="BL160" s="17" t="s">
        <v>163</v>
      </c>
      <c r="BM160" s="17" t="s">
        <v>258</v>
      </c>
    </row>
    <row r="161" spans="2:65" s="1" customFormat="1" ht="44.25" customHeight="1">
      <c r="B161" s="34"/>
      <c r="C161" s="163" t="s">
        <v>277</v>
      </c>
      <c r="D161" s="163" t="s">
        <v>159</v>
      </c>
      <c r="E161" s="164" t="s">
        <v>409</v>
      </c>
      <c r="F161" s="228" t="s">
        <v>462</v>
      </c>
      <c r="G161" s="228"/>
      <c r="H161" s="228"/>
      <c r="I161" s="228"/>
      <c r="J161" s="165" t="s">
        <v>162</v>
      </c>
      <c r="K161" s="166">
        <v>10.5</v>
      </c>
      <c r="L161" s="229">
        <v>0</v>
      </c>
      <c r="M161" s="230"/>
      <c r="N161" s="231">
        <f t="shared" si="15"/>
        <v>0</v>
      </c>
      <c r="O161" s="231"/>
      <c r="P161" s="231"/>
      <c r="Q161" s="231"/>
      <c r="R161" s="36"/>
      <c r="T161" s="167" t="s">
        <v>23</v>
      </c>
      <c r="U161" s="43" t="s">
        <v>53</v>
      </c>
      <c r="V161" s="35"/>
      <c r="W161" s="168">
        <f t="shared" si="16"/>
        <v>0</v>
      </c>
      <c r="X161" s="168">
        <v>0</v>
      </c>
      <c r="Y161" s="168">
        <f t="shared" si="17"/>
        <v>0</v>
      </c>
      <c r="Z161" s="168">
        <v>0.014</v>
      </c>
      <c r="AA161" s="169">
        <f t="shared" si="18"/>
        <v>0.147</v>
      </c>
      <c r="AR161" s="17" t="s">
        <v>163</v>
      </c>
      <c r="AT161" s="17" t="s">
        <v>159</v>
      </c>
      <c r="AU161" s="17" t="s">
        <v>141</v>
      </c>
      <c r="AY161" s="17" t="s">
        <v>158</v>
      </c>
      <c r="BE161" s="108">
        <f t="shared" si="19"/>
        <v>0</v>
      </c>
      <c r="BF161" s="108">
        <f t="shared" si="20"/>
        <v>0</v>
      </c>
      <c r="BG161" s="108">
        <f t="shared" si="21"/>
        <v>0</v>
      </c>
      <c r="BH161" s="108">
        <f t="shared" si="22"/>
        <v>0</v>
      </c>
      <c r="BI161" s="108">
        <f t="shared" si="23"/>
        <v>0</v>
      </c>
      <c r="BJ161" s="17" t="s">
        <v>141</v>
      </c>
      <c r="BK161" s="108">
        <f t="shared" si="24"/>
        <v>0</v>
      </c>
      <c r="BL161" s="17" t="s">
        <v>163</v>
      </c>
      <c r="BM161" s="17" t="s">
        <v>463</v>
      </c>
    </row>
    <row r="162" spans="2:65" s="1" customFormat="1" ht="31.5" customHeight="1">
      <c r="B162" s="34"/>
      <c r="C162" s="163" t="s">
        <v>281</v>
      </c>
      <c r="D162" s="163" t="s">
        <v>159</v>
      </c>
      <c r="E162" s="164" t="s">
        <v>260</v>
      </c>
      <c r="F162" s="228" t="s">
        <v>261</v>
      </c>
      <c r="G162" s="228"/>
      <c r="H162" s="228"/>
      <c r="I162" s="228"/>
      <c r="J162" s="165" t="s">
        <v>162</v>
      </c>
      <c r="K162" s="166">
        <v>76</v>
      </c>
      <c r="L162" s="229">
        <v>0</v>
      </c>
      <c r="M162" s="230"/>
      <c r="N162" s="231">
        <f t="shared" si="15"/>
        <v>0</v>
      </c>
      <c r="O162" s="231"/>
      <c r="P162" s="231"/>
      <c r="Q162" s="231"/>
      <c r="R162" s="36"/>
      <c r="T162" s="167" t="s">
        <v>23</v>
      </c>
      <c r="U162" s="43" t="s">
        <v>53</v>
      </c>
      <c r="V162" s="35"/>
      <c r="W162" s="168">
        <f t="shared" si="16"/>
        <v>0</v>
      </c>
      <c r="X162" s="168">
        <v>0</v>
      </c>
      <c r="Y162" s="168">
        <f t="shared" si="17"/>
        <v>0</v>
      </c>
      <c r="Z162" s="168">
        <v>0.015</v>
      </c>
      <c r="AA162" s="169">
        <f t="shared" si="18"/>
        <v>1.14</v>
      </c>
      <c r="AR162" s="17" t="s">
        <v>163</v>
      </c>
      <c r="AT162" s="17" t="s">
        <v>159</v>
      </c>
      <c r="AU162" s="17" t="s">
        <v>141</v>
      </c>
      <c r="AY162" s="17" t="s">
        <v>158</v>
      </c>
      <c r="BE162" s="108">
        <f t="shared" si="19"/>
        <v>0</v>
      </c>
      <c r="BF162" s="108">
        <f t="shared" si="20"/>
        <v>0</v>
      </c>
      <c r="BG162" s="108">
        <f t="shared" si="21"/>
        <v>0</v>
      </c>
      <c r="BH162" s="108">
        <f t="shared" si="22"/>
        <v>0</v>
      </c>
      <c r="BI162" s="108">
        <f t="shared" si="23"/>
        <v>0</v>
      </c>
      <c r="BJ162" s="17" t="s">
        <v>141</v>
      </c>
      <c r="BK162" s="108">
        <f t="shared" si="24"/>
        <v>0</v>
      </c>
      <c r="BL162" s="17" t="s">
        <v>163</v>
      </c>
      <c r="BM162" s="17" t="s">
        <v>262</v>
      </c>
    </row>
    <row r="163" spans="2:65" s="1" customFormat="1" ht="44.25" customHeight="1">
      <c r="B163" s="34"/>
      <c r="C163" s="163" t="s">
        <v>285</v>
      </c>
      <c r="D163" s="163" t="s">
        <v>159</v>
      </c>
      <c r="E163" s="164" t="s">
        <v>412</v>
      </c>
      <c r="F163" s="228" t="s">
        <v>464</v>
      </c>
      <c r="G163" s="228"/>
      <c r="H163" s="228"/>
      <c r="I163" s="228"/>
      <c r="J163" s="165" t="s">
        <v>162</v>
      </c>
      <c r="K163" s="166">
        <v>8</v>
      </c>
      <c r="L163" s="229">
        <v>0</v>
      </c>
      <c r="M163" s="230"/>
      <c r="N163" s="231">
        <f t="shared" si="15"/>
        <v>0</v>
      </c>
      <c r="O163" s="231"/>
      <c r="P163" s="231"/>
      <c r="Q163" s="231"/>
      <c r="R163" s="36"/>
      <c r="T163" s="167" t="s">
        <v>23</v>
      </c>
      <c r="U163" s="43" t="s">
        <v>53</v>
      </c>
      <c r="V163" s="35"/>
      <c r="W163" s="168">
        <f t="shared" si="16"/>
        <v>0</v>
      </c>
      <c r="X163" s="168">
        <v>0</v>
      </c>
      <c r="Y163" s="168">
        <f t="shared" si="17"/>
        <v>0</v>
      </c>
      <c r="Z163" s="168">
        <v>0.027</v>
      </c>
      <c r="AA163" s="169">
        <f t="shared" si="18"/>
        <v>0.216</v>
      </c>
      <c r="AR163" s="17" t="s">
        <v>163</v>
      </c>
      <c r="AT163" s="17" t="s">
        <v>159</v>
      </c>
      <c r="AU163" s="17" t="s">
        <v>141</v>
      </c>
      <c r="AY163" s="17" t="s">
        <v>158</v>
      </c>
      <c r="BE163" s="108">
        <f t="shared" si="19"/>
        <v>0</v>
      </c>
      <c r="BF163" s="108">
        <f t="shared" si="20"/>
        <v>0</v>
      </c>
      <c r="BG163" s="108">
        <f t="shared" si="21"/>
        <v>0</v>
      </c>
      <c r="BH163" s="108">
        <f t="shared" si="22"/>
        <v>0</v>
      </c>
      <c r="BI163" s="108">
        <f t="shared" si="23"/>
        <v>0</v>
      </c>
      <c r="BJ163" s="17" t="s">
        <v>141</v>
      </c>
      <c r="BK163" s="108">
        <f t="shared" si="24"/>
        <v>0</v>
      </c>
      <c r="BL163" s="17" t="s">
        <v>163</v>
      </c>
      <c r="BM163" s="17" t="s">
        <v>465</v>
      </c>
    </row>
    <row r="164" spans="2:65" s="1" customFormat="1" ht="31.5" customHeight="1">
      <c r="B164" s="34"/>
      <c r="C164" s="163" t="s">
        <v>289</v>
      </c>
      <c r="D164" s="163" t="s">
        <v>159</v>
      </c>
      <c r="E164" s="164" t="s">
        <v>264</v>
      </c>
      <c r="F164" s="228" t="s">
        <v>265</v>
      </c>
      <c r="G164" s="228"/>
      <c r="H164" s="228"/>
      <c r="I164" s="228"/>
      <c r="J164" s="165" t="s">
        <v>162</v>
      </c>
      <c r="K164" s="166">
        <v>651.3</v>
      </c>
      <c r="L164" s="229">
        <v>0</v>
      </c>
      <c r="M164" s="230"/>
      <c r="N164" s="231">
        <f t="shared" si="15"/>
        <v>0</v>
      </c>
      <c r="O164" s="231"/>
      <c r="P164" s="231"/>
      <c r="Q164" s="231"/>
      <c r="R164" s="36"/>
      <c r="T164" s="167" t="s">
        <v>23</v>
      </c>
      <c r="U164" s="43" t="s">
        <v>53</v>
      </c>
      <c r="V164" s="35"/>
      <c r="W164" s="168">
        <f t="shared" si="16"/>
        <v>0</v>
      </c>
      <c r="X164" s="168">
        <v>0</v>
      </c>
      <c r="Y164" s="168">
        <f t="shared" si="17"/>
        <v>0</v>
      </c>
      <c r="Z164" s="168">
        <v>0</v>
      </c>
      <c r="AA164" s="169">
        <f t="shared" si="18"/>
        <v>0</v>
      </c>
      <c r="AR164" s="17" t="s">
        <v>163</v>
      </c>
      <c r="AT164" s="17" t="s">
        <v>159</v>
      </c>
      <c r="AU164" s="17" t="s">
        <v>141</v>
      </c>
      <c r="AY164" s="17" t="s">
        <v>158</v>
      </c>
      <c r="BE164" s="108">
        <f t="shared" si="19"/>
        <v>0</v>
      </c>
      <c r="BF164" s="108">
        <f t="shared" si="20"/>
        <v>0</v>
      </c>
      <c r="BG164" s="108">
        <f t="shared" si="21"/>
        <v>0</v>
      </c>
      <c r="BH164" s="108">
        <f t="shared" si="22"/>
        <v>0</v>
      </c>
      <c r="BI164" s="108">
        <f t="shared" si="23"/>
        <v>0</v>
      </c>
      <c r="BJ164" s="17" t="s">
        <v>141</v>
      </c>
      <c r="BK164" s="108">
        <f t="shared" si="24"/>
        <v>0</v>
      </c>
      <c r="BL164" s="17" t="s">
        <v>163</v>
      </c>
      <c r="BM164" s="17" t="s">
        <v>266</v>
      </c>
    </row>
    <row r="165" spans="2:63" s="9" customFormat="1" ht="29.85" customHeight="1">
      <c r="B165" s="152"/>
      <c r="C165" s="153"/>
      <c r="D165" s="162" t="s">
        <v>128</v>
      </c>
      <c r="E165" s="162"/>
      <c r="F165" s="162"/>
      <c r="G165" s="162"/>
      <c r="H165" s="162"/>
      <c r="I165" s="162"/>
      <c r="J165" s="162"/>
      <c r="K165" s="162"/>
      <c r="L165" s="162"/>
      <c r="M165" s="162"/>
      <c r="N165" s="236">
        <f>BK165</f>
        <v>0</v>
      </c>
      <c r="O165" s="237"/>
      <c r="P165" s="237"/>
      <c r="Q165" s="237"/>
      <c r="R165" s="155"/>
      <c r="T165" s="156"/>
      <c r="U165" s="153"/>
      <c r="V165" s="153"/>
      <c r="W165" s="157">
        <f>SUM(W166:W169)</f>
        <v>0</v>
      </c>
      <c r="X165" s="153"/>
      <c r="Y165" s="157">
        <f>SUM(Y166:Y169)</f>
        <v>0</v>
      </c>
      <c r="Z165" s="153"/>
      <c r="AA165" s="158">
        <f>SUM(AA166:AA169)</f>
        <v>4.531499999999999</v>
      </c>
      <c r="AR165" s="159" t="s">
        <v>25</v>
      </c>
      <c r="AT165" s="160" t="s">
        <v>85</v>
      </c>
      <c r="AU165" s="160" t="s">
        <v>25</v>
      </c>
      <c r="AY165" s="159" t="s">
        <v>158</v>
      </c>
      <c r="BK165" s="161">
        <f>SUM(BK166:BK169)</f>
        <v>0</v>
      </c>
    </row>
    <row r="166" spans="2:65" s="1" customFormat="1" ht="44.25" customHeight="1">
      <c r="B166" s="34"/>
      <c r="C166" s="163" t="s">
        <v>293</v>
      </c>
      <c r="D166" s="163" t="s">
        <v>159</v>
      </c>
      <c r="E166" s="164" t="s">
        <v>268</v>
      </c>
      <c r="F166" s="228" t="s">
        <v>269</v>
      </c>
      <c r="G166" s="228"/>
      <c r="H166" s="228"/>
      <c r="I166" s="228"/>
      <c r="J166" s="165" t="s">
        <v>270</v>
      </c>
      <c r="K166" s="166">
        <v>3.021</v>
      </c>
      <c r="L166" s="229">
        <v>0</v>
      </c>
      <c r="M166" s="230"/>
      <c r="N166" s="231">
        <f>ROUND(L166*K166,2)</f>
        <v>0</v>
      </c>
      <c r="O166" s="231"/>
      <c r="P166" s="231"/>
      <c r="Q166" s="231"/>
      <c r="R166" s="36"/>
      <c r="T166" s="167" t="s">
        <v>23</v>
      </c>
      <c r="U166" s="43" t="s">
        <v>53</v>
      </c>
      <c r="V166" s="35"/>
      <c r="W166" s="168">
        <f>V166*K166</f>
        <v>0</v>
      </c>
      <c r="X166" s="168">
        <v>0</v>
      </c>
      <c r="Y166" s="168">
        <f>X166*K166</f>
        <v>0</v>
      </c>
      <c r="Z166" s="168">
        <v>1.5</v>
      </c>
      <c r="AA166" s="169">
        <f>Z166*K166</f>
        <v>4.531499999999999</v>
      </c>
      <c r="AR166" s="17" t="s">
        <v>163</v>
      </c>
      <c r="AT166" s="17" t="s">
        <v>159</v>
      </c>
      <c r="AU166" s="17" t="s">
        <v>141</v>
      </c>
      <c r="AY166" s="17" t="s">
        <v>158</v>
      </c>
      <c r="BE166" s="108">
        <f>IF(U166="základní",N166,0)</f>
        <v>0</v>
      </c>
      <c r="BF166" s="108">
        <f>IF(U166="snížená",N166,0)</f>
        <v>0</v>
      </c>
      <c r="BG166" s="108">
        <f>IF(U166="zákl. přenesená",N166,0)</f>
        <v>0</v>
      </c>
      <c r="BH166" s="108">
        <f>IF(U166="sníž. přenesená",N166,0)</f>
        <v>0</v>
      </c>
      <c r="BI166" s="108">
        <f>IF(U166="nulová",N166,0)</f>
        <v>0</v>
      </c>
      <c r="BJ166" s="17" t="s">
        <v>141</v>
      </c>
      <c r="BK166" s="108">
        <f>ROUND(L166*K166,2)</f>
        <v>0</v>
      </c>
      <c r="BL166" s="17" t="s">
        <v>163</v>
      </c>
      <c r="BM166" s="17" t="s">
        <v>271</v>
      </c>
    </row>
    <row r="167" spans="2:65" s="1" customFormat="1" ht="31.5" customHeight="1">
      <c r="B167" s="34"/>
      <c r="C167" s="163" t="s">
        <v>297</v>
      </c>
      <c r="D167" s="163" t="s">
        <v>159</v>
      </c>
      <c r="E167" s="164" t="s">
        <v>273</v>
      </c>
      <c r="F167" s="228" t="s">
        <v>274</v>
      </c>
      <c r="G167" s="228"/>
      <c r="H167" s="228"/>
      <c r="I167" s="228"/>
      <c r="J167" s="165" t="s">
        <v>275</v>
      </c>
      <c r="K167" s="166">
        <v>3.021</v>
      </c>
      <c r="L167" s="229">
        <v>0</v>
      </c>
      <c r="M167" s="230"/>
      <c r="N167" s="231">
        <f>ROUND(L167*K167,2)</f>
        <v>0</v>
      </c>
      <c r="O167" s="231"/>
      <c r="P167" s="231"/>
      <c r="Q167" s="231"/>
      <c r="R167" s="36"/>
      <c r="T167" s="167" t="s">
        <v>23</v>
      </c>
      <c r="U167" s="43" t="s">
        <v>53</v>
      </c>
      <c r="V167" s="35"/>
      <c r="W167" s="168">
        <f>V167*K167</f>
        <v>0</v>
      </c>
      <c r="X167" s="168">
        <v>0</v>
      </c>
      <c r="Y167" s="168">
        <f>X167*K167</f>
        <v>0</v>
      </c>
      <c r="Z167" s="168">
        <v>0</v>
      </c>
      <c r="AA167" s="169">
        <f>Z167*K167</f>
        <v>0</v>
      </c>
      <c r="AR167" s="17" t="s">
        <v>163</v>
      </c>
      <c r="AT167" s="17" t="s">
        <v>159</v>
      </c>
      <c r="AU167" s="17" t="s">
        <v>141</v>
      </c>
      <c r="AY167" s="17" t="s">
        <v>158</v>
      </c>
      <c r="BE167" s="108">
        <f>IF(U167="základní",N167,0)</f>
        <v>0</v>
      </c>
      <c r="BF167" s="108">
        <f>IF(U167="snížená",N167,0)</f>
        <v>0</v>
      </c>
      <c r="BG167" s="108">
        <f>IF(U167="zákl. přenesená",N167,0)</f>
        <v>0</v>
      </c>
      <c r="BH167" s="108">
        <f>IF(U167="sníž. přenesená",N167,0)</f>
        <v>0</v>
      </c>
      <c r="BI167" s="108">
        <f>IF(U167="nulová",N167,0)</f>
        <v>0</v>
      </c>
      <c r="BJ167" s="17" t="s">
        <v>141</v>
      </c>
      <c r="BK167" s="108">
        <f>ROUND(L167*K167,2)</f>
        <v>0</v>
      </c>
      <c r="BL167" s="17" t="s">
        <v>163</v>
      </c>
      <c r="BM167" s="17" t="s">
        <v>276</v>
      </c>
    </row>
    <row r="168" spans="2:65" s="1" customFormat="1" ht="44.25" customHeight="1">
      <c r="B168" s="34"/>
      <c r="C168" s="163" t="s">
        <v>301</v>
      </c>
      <c r="D168" s="163" t="s">
        <v>159</v>
      </c>
      <c r="E168" s="164" t="s">
        <v>278</v>
      </c>
      <c r="F168" s="228" t="s">
        <v>279</v>
      </c>
      <c r="G168" s="228"/>
      <c r="H168" s="228"/>
      <c r="I168" s="228"/>
      <c r="J168" s="165" t="s">
        <v>275</v>
      </c>
      <c r="K168" s="166">
        <v>60.42</v>
      </c>
      <c r="L168" s="229">
        <v>0</v>
      </c>
      <c r="M168" s="230"/>
      <c r="N168" s="231">
        <f>ROUND(L168*K168,2)</f>
        <v>0</v>
      </c>
      <c r="O168" s="231"/>
      <c r="P168" s="231"/>
      <c r="Q168" s="231"/>
      <c r="R168" s="36"/>
      <c r="T168" s="167" t="s">
        <v>23</v>
      </c>
      <c r="U168" s="43" t="s">
        <v>53</v>
      </c>
      <c r="V168" s="35"/>
      <c r="W168" s="168">
        <f>V168*K168</f>
        <v>0</v>
      </c>
      <c r="X168" s="168">
        <v>0</v>
      </c>
      <c r="Y168" s="168">
        <f>X168*K168</f>
        <v>0</v>
      </c>
      <c r="Z168" s="168">
        <v>0</v>
      </c>
      <c r="AA168" s="169">
        <f>Z168*K168</f>
        <v>0</v>
      </c>
      <c r="AR168" s="17" t="s">
        <v>163</v>
      </c>
      <c r="AT168" s="17" t="s">
        <v>159</v>
      </c>
      <c r="AU168" s="17" t="s">
        <v>141</v>
      </c>
      <c r="AY168" s="17" t="s">
        <v>158</v>
      </c>
      <c r="BE168" s="108">
        <f>IF(U168="základní",N168,0)</f>
        <v>0</v>
      </c>
      <c r="BF168" s="108">
        <f>IF(U168="snížená",N168,0)</f>
        <v>0</v>
      </c>
      <c r="BG168" s="108">
        <f>IF(U168="zákl. přenesená",N168,0)</f>
        <v>0</v>
      </c>
      <c r="BH168" s="108">
        <f>IF(U168="sníž. přenesená",N168,0)</f>
        <v>0</v>
      </c>
      <c r="BI168" s="108">
        <f>IF(U168="nulová",N168,0)</f>
        <v>0</v>
      </c>
      <c r="BJ168" s="17" t="s">
        <v>141</v>
      </c>
      <c r="BK168" s="108">
        <f>ROUND(L168*K168,2)</f>
        <v>0</v>
      </c>
      <c r="BL168" s="17" t="s">
        <v>163</v>
      </c>
      <c r="BM168" s="17" t="s">
        <v>280</v>
      </c>
    </row>
    <row r="169" spans="2:65" s="1" customFormat="1" ht="31.5" customHeight="1">
      <c r="B169" s="34"/>
      <c r="C169" s="163" t="s">
        <v>305</v>
      </c>
      <c r="D169" s="163" t="s">
        <v>159</v>
      </c>
      <c r="E169" s="164" t="s">
        <v>282</v>
      </c>
      <c r="F169" s="228" t="s">
        <v>283</v>
      </c>
      <c r="G169" s="228"/>
      <c r="H169" s="228"/>
      <c r="I169" s="228"/>
      <c r="J169" s="165" t="s">
        <v>275</v>
      </c>
      <c r="K169" s="166">
        <v>3.021</v>
      </c>
      <c r="L169" s="229">
        <v>0</v>
      </c>
      <c r="M169" s="230"/>
      <c r="N169" s="231">
        <f>ROUND(L169*K169,2)</f>
        <v>0</v>
      </c>
      <c r="O169" s="231"/>
      <c r="P169" s="231"/>
      <c r="Q169" s="231"/>
      <c r="R169" s="36"/>
      <c r="T169" s="167" t="s">
        <v>23</v>
      </c>
      <c r="U169" s="43" t="s">
        <v>53</v>
      </c>
      <c r="V169" s="35"/>
      <c r="W169" s="168">
        <f>V169*K169</f>
        <v>0</v>
      </c>
      <c r="X169" s="168">
        <v>0</v>
      </c>
      <c r="Y169" s="168">
        <f>X169*K169</f>
        <v>0</v>
      </c>
      <c r="Z169" s="168">
        <v>0</v>
      </c>
      <c r="AA169" s="169">
        <f>Z169*K169</f>
        <v>0</v>
      </c>
      <c r="AR169" s="17" t="s">
        <v>163</v>
      </c>
      <c r="AT169" s="17" t="s">
        <v>159</v>
      </c>
      <c r="AU169" s="17" t="s">
        <v>141</v>
      </c>
      <c r="AY169" s="17" t="s">
        <v>158</v>
      </c>
      <c r="BE169" s="108">
        <f>IF(U169="základní",N169,0)</f>
        <v>0</v>
      </c>
      <c r="BF169" s="108">
        <f>IF(U169="snížená",N169,0)</f>
        <v>0</v>
      </c>
      <c r="BG169" s="108">
        <f>IF(U169="zákl. přenesená",N169,0)</f>
        <v>0</v>
      </c>
      <c r="BH169" s="108">
        <f>IF(U169="sníž. přenesená",N169,0)</f>
        <v>0</v>
      </c>
      <c r="BI169" s="108">
        <f>IF(U169="nulová",N169,0)</f>
        <v>0</v>
      </c>
      <c r="BJ169" s="17" t="s">
        <v>141</v>
      </c>
      <c r="BK169" s="108">
        <f>ROUND(L169*K169,2)</f>
        <v>0</v>
      </c>
      <c r="BL169" s="17" t="s">
        <v>163</v>
      </c>
      <c r="BM169" s="17" t="s">
        <v>284</v>
      </c>
    </row>
    <row r="170" spans="2:63" s="9" customFormat="1" ht="29.85" customHeight="1">
      <c r="B170" s="152"/>
      <c r="C170" s="153"/>
      <c r="D170" s="162" t="s">
        <v>129</v>
      </c>
      <c r="E170" s="162"/>
      <c r="F170" s="162"/>
      <c r="G170" s="162"/>
      <c r="H170" s="162"/>
      <c r="I170" s="162"/>
      <c r="J170" s="162"/>
      <c r="K170" s="162"/>
      <c r="L170" s="162"/>
      <c r="M170" s="162"/>
      <c r="N170" s="236">
        <f>BK170</f>
        <v>0</v>
      </c>
      <c r="O170" s="237"/>
      <c r="P170" s="237"/>
      <c r="Q170" s="237"/>
      <c r="R170" s="155"/>
      <c r="T170" s="156"/>
      <c r="U170" s="153"/>
      <c r="V170" s="153"/>
      <c r="W170" s="157">
        <f>W171</f>
        <v>0</v>
      </c>
      <c r="X170" s="153"/>
      <c r="Y170" s="157">
        <f>Y171</f>
        <v>0</v>
      </c>
      <c r="Z170" s="153"/>
      <c r="AA170" s="158">
        <f>AA171</f>
        <v>0</v>
      </c>
      <c r="AR170" s="159" t="s">
        <v>25</v>
      </c>
      <c r="AT170" s="160" t="s">
        <v>85</v>
      </c>
      <c r="AU170" s="160" t="s">
        <v>25</v>
      </c>
      <c r="AY170" s="159" t="s">
        <v>158</v>
      </c>
      <c r="BK170" s="161">
        <f>BK171</f>
        <v>0</v>
      </c>
    </row>
    <row r="171" spans="2:65" s="1" customFormat="1" ht="31.5" customHeight="1">
      <c r="B171" s="34"/>
      <c r="C171" s="163" t="s">
        <v>309</v>
      </c>
      <c r="D171" s="163" t="s">
        <v>159</v>
      </c>
      <c r="E171" s="164" t="s">
        <v>286</v>
      </c>
      <c r="F171" s="228" t="s">
        <v>287</v>
      </c>
      <c r="G171" s="228"/>
      <c r="H171" s="228"/>
      <c r="I171" s="228"/>
      <c r="J171" s="165" t="s">
        <v>275</v>
      </c>
      <c r="K171" s="166">
        <v>4.849</v>
      </c>
      <c r="L171" s="229">
        <v>0</v>
      </c>
      <c r="M171" s="230"/>
      <c r="N171" s="231">
        <f>ROUND(L171*K171,2)</f>
        <v>0</v>
      </c>
      <c r="O171" s="231"/>
      <c r="P171" s="231"/>
      <c r="Q171" s="231"/>
      <c r="R171" s="36"/>
      <c r="T171" s="167" t="s">
        <v>23</v>
      </c>
      <c r="U171" s="43" t="s">
        <v>53</v>
      </c>
      <c r="V171" s="35"/>
      <c r="W171" s="168">
        <f>V171*K171</f>
        <v>0</v>
      </c>
      <c r="X171" s="168">
        <v>0</v>
      </c>
      <c r="Y171" s="168">
        <f>X171*K171</f>
        <v>0</v>
      </c>
      <c r="Z171" s="168">
        <v>0</v>
      </c>
      <c r="AA171" s="169">
        <f>Z171*K171</f>
        <v>0</v>
      </c>
      <c r="AR171" s="17" t="s">
        <v>163</v>
      </c>
      <c r="AT171" s="17" t="s">
        <v>159</v>
      </c>
      <c r="AU171" s="17" t="s">
        <v>141</v>
      </c>
      <c r="AY171" s="17" t="s">
        <v>158</v>
      </c>
      <c r="BE171" s="108">
        <f>IF(U171="základní",N171,0)</f>
        <v>0</v>
      </c>
      <c r="BF171" s="108">
        <f>IF(U171="snížená",N171,0)</f>
        <v>0</v>
      </c>
      <c r="BG171" s="108">
        <f>IF(U171="zákl. přenesená",N171,0)</f>
        <v>0</v>
      </c>
      <c r="BH171" s="108">
        <f>IF(U171="sníž. přenesená",N171,0)</f>
        <v>0</v>
      </c>
      <c r="BI171" s="108">
        <f>IF(U171="nulová",N171,0)</f>
        <v>0</v>
      </c>
      <c r="BJ171" s="17" t="s">
        <v>141</v>
      </c>
      <c r="BK171" s="108">
        <f>ROUND(L171*K171,2)</f>
        <v>0</v>
      </c>
      <c r="BL171" s="17" t="s">
        <v>163</v>
      </c>
      <c r="BM171" s="17" t="s">
        <v>288</v>
      </c>
    </row>
    <row r="172" spans="2:63" s="9" customFormat="1" ht="37.35" customHeight="1">
      <c r="B172" s="152"/>
      <c r="C172" s="153"/>
      <c r="D172" s="154" t="s">
        <v>130</v>
      </c>
      <c r="E172" s="154"/>
      <c r="F172" s="154"/>
      <c r="G172" s="154"/>
      <c r="H172" s="154"/>
      <c r="I172" s="154"/>
      <c r="J172" s="154"/>
      <c r="K172" s="154"/>
      <c r="L172" s="154"/>
      <c r="M172" s="154"/>
      <c r="N172" s="238">
        <f>BK172</f>
        <v>0</v>
      </c>
      <c r="O172" s="239"/>
      <c r="P172" s="239"/>
      <c r="Q172" s="239"/>
      <c r="R172" s="155"/>
      <c r="T172" s="156"/>
      <c r="U172" s="153"/>
      <c r="V172" s="153"/>
      <c r="W172" s="157">
        <f>W173+W178</f>
        <v>0</v>
      </c>
      <c r="X172" s="153"/>
      <c r="Y172" s="157">
        <f>Y173+Y178</f>
        <v>0.632432</v>
      </c>
      <c r="Z172" s="153"/>
      <c r="AA172" s="158">
        <f>AA173+AA178</f>
        <v>0.069472</v>
      </c>
      <c r="AR172" s="159" t="s">
        <v>141</v>
      </c>
      <c r="AT172" s="160" t="s">
        <v>85</v>
      </c>
      <c r="AU172" s="160" t="s">
        <v>86</v>
      </c>
      <c r="AY172" s="159" t="s">
        <v>158</v>
      </c>
      <c r="BK172" s="161">
        <f>BK173+BK178</f>
        <v>0</v>
      </c>
    </row>
    <row r="173" spans="2:63" s="9" customFormat="1" ht="19.9" customHeight="1">
      <c r="B173" s="152"/>
      <c r="C173" s="153"/>
      <c r="D173" s="162" t="s">
        <v>131</v>
      </c>
      <c r="E173" s="162"/>
      <c r="F173" s="162"/>
      <c r="G173" s="162"/>
      <c r="H173" s="162"/>
      <c r="I173" s="162"/>
      <c r="J173" s="162"/>
      <c r="K173" s="162"/>
      <c r="L173" s="162"/>
      <c r="M173" s="162"/>
      <c r="N173" s="234">
        <f>BK173</f>
        <v>0</v>
      </c>
      <c r="O173" s="235"/>
      <c r="P173" s="235"/>
      <c r="Q173" s="235"/>
      <c r="R173" s="155"/>
      <c r="T173" s="156"/>
      <c r="U173" s="153"/>
      <c r="V173" s="153"/>
      <c r="W173" s="157">
        <f>SUM(W174:W177)</f>
        <v>0</v>
      </c>
      <c r="X173" s="153"/>
      <c r="Y173" s="157">
        <f>SUM(Y174:Y177)</f>
        <v>0.216128</v>
      </c>
      <c r="Z173" s="153"/>
      <c r="AA173" s="158">
        <f>SUM(AA174:AA177)</f>
        <v>0.069472</v>
      </c>
      <c r="AR173" s="159" t="s">
        <v>141</v>
      </c>
      <c r="AT173" s="160" t="s">
        <v>85</v>
      </c>
      <c r="AU173" s="160" t="s">
        <v>25</v>
      </c>
      <c r="AY173" s="159" t="s">
        <v>158</v>
      </c>
      <c r="BK173" s="161">
        <f>SUM(BK174:BK177)</f>
        <v>0</v>
      </c>
    </row>
    <row r="174" spans="2:65" s="1" customFormat="1" ht="22.5" customHeight="1">
      <c r="B174" s="34"/>
      <c r="C174" s="163" t="s">
        <v>315</v>
      </c>
      <c r="D174" s="163" t="s">
        <v>159</v>
      </c>
      <c r="E174" s="164" t="s">
        <v>290</v>
      </c>
      <c r="F174" s="228" t="s">
        <v>291</v>
      </c>
      <c r="G174" s="228"/>
      <c r="H174" s="228"/>
      <c r="I174" s="228"/>
      <c r="J174" s="165" t="s">
        <v>189</v>
      </c>
      <c r="K174" s="166">
        <v>41.6</v>
      </c>
      <c r="L174" s="229">
        <v>0</v>
      </c>
      <c r="M174" s="230"/>
      <c r="N174" s="231">
        <f>ROUND(L174*K174,2)</f>
        <v>0</v>
      </c>
      <c r="O174" s="231"/>
      <c r="P174" s="231"/>
      <c r="Q174" s="231"/>
      <c r="R174" s="36"/>
      <c r="T174" s="167" t="s">
        <v>23</v>
      </c>
      <c r="U174" s="43" t="s">
        <v>53</v>
      </c>
      <c r="V174" s="35"/>
      <c r="W174" s="168">
        <f>V174*K174</f>
        <v>0</v>
      </c>
      <c r="X174" s="168">
        <v>0</v>
      </c>
      <c r="Y174" s="168">
        <f>X174*K174</f>
        <v>0</v>
      </c>
      <c r="Z174" s="168">
        <v>0.00167</v>
      </c>
      <c r="AA174" s="169">
        <f>Z174*K174</f>
        <v>0.069472</v>
      </c>
      <c r="AR174" s="17" t="s">
        <v>220</v>
      </c>
      <c r="AT174" s="17" t="s">
        <v>159</v>
      </c>
      <c r="AU174" s="17" t="s">
        <v>141</v>
      </c>
      <c r="AY174" s="17" t="s">
        <v>158</v>
      </c>
      <c r="BE174" s="108">
        <f>IF(U174="základní",N174,0)</f>
        <v>0</v>
      </c>
      <c r="BF174" s="108">
        <f>IF(U174="snížená",N174,0)</f>
        <v>0</v>
      </c>
      <c r="BG174" s="108">
        <f>IF(U174="zákl. přenesená",N174,0)</f>
        <v>0</v>
      </c>
      <c r="BH174" s="108">
        <f>IF(U174="sníž. přenesená",N174,0)</f>
        <v>0</v>
      </c>
      <c r="BI174" s="108">
        <f>IF(U174="nulová",N174,0)</f>
        <v>0</v>
      </c>
      <c r="BJ174" s="17" t="s">
        <v>141</v>
      </c>
      <c r="BK174" s="108">
        <f>ROUND(L174*K174,2)</f>
        <v>0</v>
      </c>
      <c r="BL174" s="17" t="s">
        <v>220</v>
      </c>
      <c r="BM174" s="17" t="s">
        <v>292</v>
      </c>
    </row>
    <row r="175" spans="2:65" s="1" customFormat="1" ht="31.5" customHeight="1">
      <c r="B175" s="34"/>
      <c r="C175" s="163" t="s">
        <v>319</v>
      </c>
      <c r="D175" s="163" t="s">
        <v>159</v>
      </c>
      <c r="E175" s="164" t="s">
        <v>294</v>
      </c>
      <c r="F175" s="228" t="s">
        <v>295</v>
      </c>
      <c r="G175" s="228"/>
      <c r="H175" s="228"/>
      <c r="I175" s="228"/>
      <c r="J175" s="165" t="s">
        <v>189</v>
      </c>
      <c r="K175" s="166">
        <v>41.6</v>
      </c>
      <c r="L175" s="229">
        <v>0</v>
      </c>
      <c r="M175" s="230"/>
      <c r="N175" s="231">
        <f>ROUND(L175*K175,2)</f>
        <v>0</v>
      </c>
      <c r="O175" s="231"/>
      <c r="P175" s="231"/>
      <c r="Q175" s="231"/>
      <c r="R175" s="36"/>
      <c r="T175" s="167" t="s">
        <v>23</v>
      </c>
      <c r="U175" s="43" t="s">
        <v>53</v>
      </c>
      <c r="V175" s="35"/>
      <c r="W175" s="168">
        <f>V175*K175</f>
        <v>0</v>
      </c>
      <c r="X175" s="168">
        <v>0.00358</v>
      </c>
      <c r="Y175" s="168">
        <f>X175*K175</f>
        <v>0.148928</v>
      </c>
      <c r="Z175" s="168">
        <v>0</v>
      </c>
      <c r="AA175" s="169">
        <f>Z175*K175</f>
        <v>0</v>
      </c>
      <c r="AR175" s="17" t="s">
        <v>220</v>
      </c>
      <c r="AT175" s="17" t="s">
        <v>159</v>
      </c>
      <c r="AU175" s="17" t="s">
        <v>141</v>
      </c>
      <c r="AY175" s="17" t="s">
        <v>158</v>
      </c>
      <c r="BE175" s="108">
        <f>IF(U175="základní",N175,0)</f>
        <v>0</v>
      </c>
      <c r="BF175" s="108">
        <f>IF(U175="snížená",N175,0)</f>
        <v>0</v>
      </c>
      <c r="BG175" s="108">
        <f>IF(U175="zákl. přenesená",N175,0)</f>
        <v>0</v>
      </c>
      <c r="BH175" s="108">
        <f>IF(U175="sníž. přenesená",N175,0)</f>
        <v>0</v>
      </c>
      <c r="BI175" s="108">
        <f>IF(U175="nulová",N175,0)</f>
        <v>0</v>
      </c>
      <c r="BJ175" s="17" t="s">
        <v>141</v>
      </c>
      <c r="BK175" s="108">
        <f>ROUND(L175*K175,2)</f>
        <v>0</v>
      </c>
      <c r="BL175" s="17" t="s">
        <v>220</v>
      </c>
      <c r="BM175" s="17" t="s">
        <v>296</v>
      </c>
    </row>
    <row r="176" spans="2:65" s="1" customFormat="1" ht="44.25" customHeight="1">
      <c r="B176" s="34"/>
      <c r="C176" s="163" t="s">
        <v>323</v>
      </c>
      <c r="D176" s="163" t="s">
        <v>159</v>
      </c>
      <c r="E176" s="164" t="s">
        <v>298</v>
      </c>
      <c r="F176" s="228" t="s">
        <v>299</v>
      </c>
      <c r="G176" s="228"/>
      <c r="H176" s="228"/>
      <c r="I176" s="228"/>
      <c r="J176" s="165" t="s">
        <v>162</v>
      </c>
      <c r="K176" s="166">
        <v>7</v>
      </c>
      <c r="L176" s="229">
        <v>0</v>
      </c>
      <c r="M176" s="230"/>
      <c r="N176" s="231">
        <f>ROUND(L176*K176,2)</f>
        <v>0</v>
      </c>
      <c r="O176" s="231"/>
      <c r="P176" s="231"/>
      <c r="Q176" s="231"/>
      <c r="R176" s="36"/>
      <c r="T176" s="167" t="s">
        <v>23</v>
      </c>
      <c r="U176" s="43" t="s">
        <v>53</v>
      </c>
      <c r="V176" s="35"/>
      <c r="W176" s="168">
        <f>V176*K176</f>
        <v>0</v>
      </c>
      <c r="X176" s="168">
        <v>0.0096</v>
      </c>
      <c r="Y176" s="168">
        <f>X176*K176</f>
        <v>0.0672</v>
      </c>
      <c r="Z176" s="168">
        <v>0</v>
      </c>
      <c r="AA176" s="169">
        <f>Z176*K176</f>
        <v>0</v>
      </c>
      <c r="AR176" s="17" t="s">
        <v>220</v>
      </c>
      <c r="AT176" s="17" t="s">
        <v>159</v>
      </c>
      <c r="AU176" s="17" t="s">
        <v>141</v>
      </c>
      <c r="AY176" s="17" t="s">
        <v>158</v>
      </c>
      <c r="BE176" s="108">
        <f>IF(U176="základní",N176,0)</f>
        <v>0</v>
      </c>
      <c r="BF176" s="108">
        <f>IF(U176="snížená",N176,0)</f>
        <v>0</v>
      </c>
      <c r="BG176" s="108">
        <f>IF(U176="zákl. přenesená",N176,0)</f>
        <v>0</v>
      </c>
      <c r="BH176" s="108">
        <f>IF(U176="sníž. přenesená",N176,0)</f>
        <v>0</v>
      </c>
      <c r="BI176" s="108">
        <f>IF(U176="nulová",N176,0)</f>
        <v>0</v>
      </c>
      <c r="BJ176" s="17" t="s">
        <v>141</v>
      </c>
      <c r="BK176" s="108">
        <f>ROUND(L176*K176,2)</f>
        <v>0</v>
      </c>
      <c r="BL176" s="17" t="s">
        <v>220</v>
      </c>
      <c r="BM176" s="17" t="s">
        <v>300</v>
      </c>
    </row>
    <row r="177" spans="2:65" s="1" customFormat="1" ht="31.5" customHeight="1">
      <c r="B177" s="34"/>
      <c r="C177" s="163" t="s">
        <v>328</v>
      </c>
      <c r="D177" s="163" t="s">
        <v>159</v>
      </c>
      <c r="E177" s="164" t="s">
        <v>302</v>
      </c>
      <c r="F177" s="228" t="s">
        <v>303</v>
      </c>
      <c r="G177" s="228"/>
      <c r="H177" s="228"/>
      <c r="I177" s="228"/>
      <c r="J177" s="165" t="s">
        <v>275</v>
      </c>
      <c r="K177" s="166">
        <v>0.216</v>
      </c>
      <c r="L177" s="229">
        <v>0</v>
      </c>
      <c r="M177" s="230"/>
      <c r="N177" s="231">
        <f>ROUND(L177*K177,2)</f>
        <v>0</v>
      </c>
      <c r="O177" s="231"/>
      <c r="P177" s="231"/>
      <c r="Q177" s="231"/>
      <c r="R177" s="36"/>
      <c r="T177" s="167" t="s">
        <v>23</v>
      </c>
      <c r="U177" s="43" t="s">
        <v>53</v>
      </c>
      <c r="V177" s="35"/>
      <c r="W177" s="168">
        <f>V177*K177</f>
        <v>0</v>
      </c>
      <c r="X177" s="168">
        <v>0</v>
      </c>
      <c r="Y177" s="168">
        <f>X177*K177</f>
        <v>0</v>
      </c>
      <c r="Z177" s="168">
        <v>0</v>
      </c>
      <c r="AA177" s="169">
        <f>Z177*K177</f>
        <v>0</v>
      </c>
      <c r="AR177" s="17" t="s">
        <v>220</v>
      </c>
      <c r="AT177" s="17" t="s">
        <v>159</v>
      </c>
      <c r="AU177" s="17" t="s">
        <v>141</v>
      </c>
      <c r="AY177" s="17" t="s">
        <v>158</v>
      </c>
      <c r="BE177" s="108">
        <f>IF(U177="základní",N177,0)</f>
        <v>0</v>
      </c>
      <c r="BF177" s="108">
        <f>IF(U177="snížená",N177,0)</f>
        <v>0</v>
      </c>
      <c r="BG177" s="108">
        <f>IF(U177="zákl. přenesená",N177,0)</f>
        <v>0</v>
      </c>
      <c r="BH177" s="108">
        <f>IF(U177="sníž. přenesená",N177,0)</f>
        <v>0</v>
      </c>
      <c r="BI177" s="108">
        <f>IF(U177="nulová",N177,0)</f>
        <v>0</v>
      </c>
      <c r="BJ177" s="17" t="s">
        <v>141</v>
      </c>
      <c r="BK177" s="108">
        <f>ROUND(L177*K177,2)</f>
        <v>0</v>
      </c>
      <c r="BL177" s="17" t="s">
        <v>220</v>
      </c>
      <c r="BM177" s="17" t="s">
        <v>304</v>
      </c>
    </row>
    <row r="178" spans="2:63" s="9" customFormat="1" ht="29.85" customHeight="1">
      <c r="B178" s="152"/>
      <c r="C178" s="153"/>
      <c r="D178" s="162" t="s">
        <v>132</v>
      </c>
      <c r="E178" s="162"/>
      <c r="F178" s="162"/>
      <c r="G178" s="162"/>
      <c r="H178" s="162"/>
      <c r="I178" s="162"/>
      <c r="J178" s="162"/>
      <c r="K178" s="162"/>
      <c r="L178" s="162"/>
      <c r="M178" s="162"/>
      <c r="N178" s="236">
        <f>BK178</f>
        <v>0</v>
      </c>
      <c r="O178" s="237"/>
      <c r="P178" s="237"/>
      <c r="Q178" s="237"/>
      <c r="R178" s="155"/>
      <c r="T178" s="156"/>
      <c r="U178" s="153"/>
      <c r="V178" s="153"/>
      <c r="W178" s="157">
        <f>W179</f>
        <v>0</v>
      </c>
      <c r="X178" s="153"/>
      <c r="Y178" s="157">
        <f>Y179</f>
        <v>0.416304</v>
      </c>
      <c r="Z178" s="153"/>
      <c r="AA178" s="158">
        <f>AA179</f>
        <v>0</v>
      </c>
      <c r="AR178" s="159" t="s">
        <v>141</v>
      </c>
      <c r="AT178" s="160" t="s">
        <v>85</v>
      </c>
      <c r="AU178" s="160" t="s">
        <v>25</v>
      </c>
      <c r="AY178" s="159" t="s">
        <v>158</v>
      </c>
      <c r="BK178" s="161">
        <f>BK179</f>
        <v>0</v>
      </c>
    </row>
    <row r="179" spans="2:65" s="1" customFormat="1" ht="22.5" customHeight="1">
      <c r="B179" s="34"/>
      <c r="C179" s="163" t="s">
        <v>424</v>
      </c>
      <c r="D179" s="163" t="s">
        <v>159</v>
      </c>
      <c r="E179" s="164" t="s">
        <v>306</v>
      </c>
      <c r="F179" s="228" t="s">
        <v>307</v>
      </c>
      <c r="G179" s="228"/>
      <c r="H179" s="228"/>
      <c r="I179" s="228"/>
      <c r="J179" s="165" t="s">
        <v>162</v>
      </c>
      <c r="K179" s="166">
        <v>424.8</v>
      </c>
      <c r="L179" s="229">
        <v>0</v>
      </c>
      <c r="M179" s="230"/>
      <c r="N179" s="231">
        <f>ROUND(L179*K179,2)</f>
        <v>0</v>
      </c>
      <c r="O179" s="231"/>
      <c r="P179" s="231"/>
      <c r="Q179" s="231"/>
      <c r="R179" s="36"/>
      <c r="T179" s="167" t="s">
        <v>23</v>
      </c>
      <c r="U179" s="43" t="s">
        <v>53</v>
      </c>
      <c r="V179" s="35"/>
      <c r="W179" s="168">
        <f>V179*K179</f>
        <v>0</v>
      </c>
      <c r="X179" s="168">
        <v>0.00098</v>
      </c>
      <c r="Y179" s="168">
        <f>X179*K179</f>
        <v>0.416304</v>
      </c>
      <c r="Z179" s="168">
        <v>0</v>
      </c>
      <c r="AA179" s="169">
        <f>Z179*K179</f>
        <v>0</v>
      </c>
      <c r="AR179" s="17" t="s">
        <v>220</v>
      </c>
      <c r="AT179" s="17" t="s">
        <v>159</v>
      </c>
      <c r="AU179" s="17" t="s">
        <v>141</v>
      </c>
      <c r="AY179" s="17" t="s">
        <v>158</v>
      </c>
      <c r="BE179" s="108">
        <f>IF(U179="základní",N179,0)</f>
        <v>0</v>
      </c>
      <c r="BF179" s="108">
        <f>IF(U179="snížená",N179,0)</f>
        <v>0</v>
      </c>
      <c r="BG179" s="108">
        <f>IF(U179="zákl. přenesená",N179,0)</f>
        <v>0</v>
      </c>
      <c r="BH179" s="108">
        <f>IF(U179="sníž. přenesená",N179,0)</f>
        <v>0</v>
      </c>
      <c r="BI179" s="108">
        <f>IF(U179="nulová",N179,0)</f>
        <v>0</v>
      </c>
      <c r="BJ179" s="17" t="s">
        <v>141</v>
      </c>
      <c r="BK179" s="108">
        <f>ROUND(L179*K179,2)</f>
        <v>0</v>
      </c>
      <c r="BL179" s="17" t="s">
        <v>220</v>
      </c>
      <c r="BM179" s="17" t="s">
        <v>308</v>
      </c>
    </row>
    <row r="180" spans="2:63" s="9" customFormat="1" ht="37.35" customHeight="1">
      <c r="B180" s="152"/>
      <c r="C180" s="153"/>
      <c r="D180" s="154" t="s">
        <v>133</v>
      </c>
      <c r="E180" s="154"/>
      <c r="F180" s="154"/>
      <c r="G180" s="154"/>
      <c r="H180" s="154"/>
      <c r="I180" s="154"/>
      <c r="J180" s="154"/>
      <c r="K180" s="154"/>
      <c r="L180" s="154"/>
      <c r="M180" s="154"/>
      <c r="N180" s="238">
        <f>BK180</f>
        <v>0</v>
      </c>
      <c r="O180" s="239"/>
      <c r="P180" s="239"/>
      <c r="Q180" s="239"/>
      <c r="R180" s="155"/>
      <c r="T180" s="156"/>
      <c r="U180" s="153"/>
      <c r="V180" s="153"/>
      <c r="W180" s="157">
        <f>W181+W186+W188</f>
        <v>0</v>
      </c>
      <c r="X180" s="153"/>
      <c r="Y180" s="157">
        <f>Y181+Y186+Y188</f>
        <v>0</v>
      </c>
      <c r="Z180" s="153"/>
      <c r="AA180" s="158">
        <f>AA181+AA186+AA188</f>
        <v>0</v>
      </c>
      <c r="AR180" s="159" t="s">
        <v>175</v>
      </c>
      <c r="AT180" s="160" t="s">
        <v>85</v>
      </c>
      <c r="AU180" s="160" t="s">
        <v>86</v>
      </c>
      <c r="AY180" s="159" t="s">
        <v>158</v>
      </c>
      <c r="BK180" s="161">
        <f>BK181+BK186+BK188</f>
        <v>0</v>
      </c>
    </row>
    <row r="181" spans="2:63" s="9" customFormat="1" ht="19.9" customHeight="1">
      <c r="B181" s="152"/>
      <c r="C181" s="153"/>
      <c r="D181" s="162" t="s">
        <v>134</v>
      </c>
      <c r="E181" s="162"/>
      <c r="F181" s="162"/>
      <c r="G181" s="162"/>
      <c r="H181" s="162"/>
      <c r="I181" s="162"/>
      <c r="J181" s="162"/>
      <c r="K181" s="162"/>
      <c r="L181" s="162"/>
      <c r="M181" s="162"/>
      <c r="N181" s="234">
        <f>BK181</f>
        <v>0</v>
      </c>
      <c r="O181" s="235"/>
      <c r="P181" s="235"/>
      <c r="Q181" s="235"/>
      <c r="R181" s="155"/>
      <c r="T181" s="156"/>
      <c r="U181" s="153"/>
      <c r="V181" s="153"/>
      <c r="W181" s="157">
        <f>SUM(W182:W185)</f>
        <v>0</v>
      </c>
      <c r="X181" s="153"/>
      <c r="Y181" s="157">
        <f>SUM(Y182:Y185)</f>
        <v>0</v>
      </c>
      <c r="Z181" s="153"/>
      <c r="AA181" s="158">
        <f>SUM(AA182:AA185)</f>
        <v>0</v>
      </c>
      <c r="AR181" s="159" t="s">
        <v>175</v>
      </c>
      <c r="AT181" s="160" t="s">
        <v>85</v>
      </c>
      <c r="AU181" s="160" t="s">
        <v>25</v>
      </c>
      <c r="AY181" s="159" t="s">
        <v>158</v>
      </c>
      <c r="BK181" s="161">
        <f>SUM(BK182:BK185)</f>
        <v>0</v>
      </c>
    </row>
    <row r="182" spans="2:65" s="1" customFormat="1" ht="44.25" customHeight="1">
      <c r="B182" s="34"/>
      <c r="C182" s="163" t="s">
        <v>331</v>
      </c>
      <c r="D182" s="163" t="s">
        <v>159</v>
      </c>
      <c r="E182" s="164" t="s">
        <v>310</v>
      </c>
      <c r="F182" s="228" t="s">
        <v>311</v>
      </c>
      <c r="G182" s="228"/>
      <c r="H182" s="228"/>
      <c r="I182" s="228"/>
      <c r="J182" s="165" t="s">
        <v>312</v>
      </c>
      <c r="K182" s="166">
        <v>1</v>
      </c>
      <c r="L182" s="229">
        <v>0</v>
      </c>
      <c r="M182" s="230"/>
      <c r="N182" s="231">
        <f>ROUND(L182*K182,2)</f>
        <v>0</v>
      </c>
      <c r="O182" s="231"/>
      <c r="P182" s="231"/>
      <c r="Q182" s="231"/>
      <c r="R182" s="36"/>
      <c r="T182" s="167" t="s">
        <v>23</v>
      </c>
      <c r="U182" s="43" t="s">
        <v>53</v>
      </c>
      <c r="V182" s="35"/>
      <c r="W182" s="168">
        <f>V182*K182</f>
        <v>0</v>
      </c>
      <c r="X182" s="168">
        <v>0</v>
      </c>
      <c r="Y182" s="168">
        <f>X182*K182</f>
        <v>0</v>
      </c>
      <c r="Z182" s="168">
        <v>0</v>
      </c>
      <c r="AA182" s="169">
        <f>Z182*K182</f>
        <v>0</v>
      </c>
      <c r="AR182" s="17" t="s">
        <v>313</v>
      </c>
      <c r="AT182" s="17" t="s">
        <v>159</v>
      </c>
      <c r="AU182" s="17" t="s">
        <v>141</v>
      </c>
      <c r="AY182" s="17" t="s">
        <v>158</v>
      </c>
      <c r="BE182" s="108">
        <f>IF(U182="základní",N182,0)</f>
        <v>0</v>
      </c>
      <c r="BF182" s="108">
        <f>IF(U182="snížená",N182,0)</f>
        <v>0</v>
      </c>
      <c r="BG182" s="108">
        <f>IF(U182="zákl. přenesená",N182,0)</f>
        <v>0</v>
      </c>
      <c r="BH182" s="108">
        <f>IF(U182="sníž. přenesená",N182,0)</f>
        <v>0</v>
      </c>
      <c r="BI182" s="108">
        <f>IF(U182="nulová",N182,0)</f>
        <v>0</v>
      </c>
      <c r="BJ182" s="17" t="s">
        <v>141</v>
      </c>
      <c r="BK182" s="108">
        <f>ROUND(L182*K182,2)</f>
        <v>0</v>
      </c>
      <c r="BL182" s="17" t="s">
        <v>313</v>
      </c>
      <c r="BM182" s="17" t="s">
        <v>314</v>
      </c>
    </row>
    <row r="183" spans="2:65" s="1" customFormat="1" ht="22.5" customHeight="1">
      <c r="B183" s="34"/>
      <c r="C183" s="163" t="s">
        <v>429</v>
      </c>
      <c r="D183" s="163" t="s">
        <v>159</v>
      </c>
      <c r="E183" s="164" t="s">
        <v>316</v>
      </c>
      <c r="F183" s="228" t="s">
        <v>317</v>
      </c>
      <c r="G183" s="228"/>
      <c r="H183" s="228"/>
      <c r="I183" s="228"/>
      <c r="J183" s="165" t="s">
        <v>312</v>
      </c>
      <c r="K183" s="166">
        <v>1</v>
      </c>
      <c r="L183" s="229">
        <v>0</v>
      </c>
      <c r="M183" s="230"/>
      <c r="N183" s="231">
        <f>ROUND(L183*K183,2)</f>
        <v>0</v>
      </c>
      <c r="O183" s="231"/>
      <c r="P183" s="231"/>
      <c r="Q183" s="231"/>
      <c r="R183" s="36"/>
      <c r="T183" s="167" t="s">
        <v>23</v>
      </c>
      <c r="U183" s="43" t="s">
        <v>53</v>
      </c>
      <c r="V183" s="35"/>
      <c r="W183" s="168">
        <f>V183*K183</f>
        <v>0</v>
      </c>
      <c r="X183" s="168">
        <v>0</v>
      </c>
      <c r="Y183" s="168">
        <f>X183*K183</f>
        <v>0</v>
      </c>
      <c r="Z183" s="168">
        <v>0</v>
      </c>
      <c r="AA183" s="169">
        <f>Z183*K183</f>
        <v>0</v>
      </c>
      <c r="AR183" s="17" t="s">
        <v>313</v>
      </c>
      <c r="AT183" s="17" t="s">
        <v>159</v>
      </c>
      <c r="AU183" s="17" t="s">
        <v>141</v>
      </c>
      <c r="AY183" s="17" t="s">
        <v>158</v>
      </c>
      <c r="BE183" s="108">
        <f>IF(U183="základní",N183,0)</f>
        <v>0</v>
      </c>
      <c r="BF183" s="108">
        <f>IF(U183="snížená",N183,0)</f>
        <v>0</v>
      </c>
      <c r="BG183" s="108">
        <f>IF(U183="zákl. přenesená",N183,0)</f>
        <v>0</v>
      </c>
      <c r="BH183" s="108">
        <f>IF(U183="sníž. přenesená",N183,0)</f>
        <v>0</v>
      </c>
      <c r="BI183" s="108">
        <f>IF(U183="nulová",N183,0)</f>
        <v>0</v>
      </c>
      <c r="BJ183" s="17" t="s">
        <v>141</v>
      </c>
      <c r="BK183" s="108">
        <f>ROUND(L183*K183,2)</f>
        <v>0</v>
      </c>
      <c r="BL183" s="17" t="s">
        <v>313</v>
      </c>
      <c r="BM183" s="17" t="s">
        <v>318</v>
      </c>
    </row>
    <row r="184" spans="2:65" s="1" customFormat="1" ht="44.25" customHeight="1">
      <c r="B184" s="34"/>
      <c r="C184" s="163" t="s">
        <v>431</v>
      </c>
      <c r="D184" s="163" t="s">
        <v>159</v>
      </c>
      <c r="E184" s="164" t="s">
        <v>320</v>
      </c>
      <c r="F184" s="228" t="s">
        <v>321</v>
      </c>
      <c r="G184" s="228"/>
      <c r="H184" s="228"/>
      <c r="I184" s="228"/>
      <c r="J184" s="165" t="s">
        <v>312</v>
      </c>
      <c r="K184" s="166">
        <v>1</v>
      </c>
      <c r="L184" s="229">
        <v>0</v>
      </c>
      <c r="M184" s="230"/>
      <c r="N184" s="231">
        <f>ROUND(L184*K184,2)</f>
        <v>0</v>
      </c>
      <c r="O184" s="231"/>
      <c r="P184" s="231"/>
      <c r="Q184" s="231"/>
      <c r="R184" s="36"/>
      <c r="T184" s="167" t="s">
        <v>23</v>
      </c>
      <c r="U184" s="43" t="s">
        <v>53</v>
      </c>
      <c r="V184" s="35"/>
      <c r="W184" s="168">
        <f>V184*K184</f>
        <v>0</v>
      </c>
      <c r="X184" s="168">
        <v>0</v>
      </c>
      <c r="Y184" s="168">
        <f>X184*K184</f>
        <v>0</v>
      </c>
      <c r="Z184" s="168">
        <v>0</v>
      </c>
      <c r="AA184" s="169">
        <f>Z184*K184</f>
        <v>0</v>
      </c>
      <c r="AR184" s="17" t="s">
        <v>313</v>
      </c>
      <c r="AT184" s="17" t="s">
        <v>159</v>
      </c>
      <c r="AU184" s="17" t="s">
        <v>141</v>
      </c>
      <c r="AY184" s="17" t="s">
        <v>158</v>
      </c>
      <c r="BE184" s="108">
        <f>IF(U184="základní",N184,0)</f>
        <v>0</v>
      </c>
      <c r="BF184" s="108">
        <f>IF(U184="snížená",N184,0)</f>
        <v>0</v>
      </c>
      <c r="BG184" s="108">
        <f>IF(U184="zákl. přenesená",N184,0)</f>
        <v>0</v>
      </c>
      <c r="BH184" s="108">
        <f>IF(U184="sníž. přenesená",N184,0)</f>
        <v>0</v>
      </c>
      <c r="BI184" s="108">
        <f>IF(U184="nulová",N184,0)</f>
        <v>0</v>
      </c>
      <c r="BJ184" s="17" t="s">
        <v>141</v>
      </c>
      <c r="BK184" s="108">
        <f>ROUND(L184*K184,2)</f>
        <v>0</v>
      </c>
      <c r="BL184" s="17" t="s">
        <v>313</v>
      </c>
      <c r="BM184" s="17" t="s">
        <v>322</v>
      </c>
    </row>
    <row r="185" spans="2:65" s="1" customFormat="1" ht="31.5" customHeight="1">
      <c r="B185" s="34"/>
      <c r="C185" s="163" t="s">
        <v>433</v>
      </c>
      <c r="D185" s="163" t="s">
        <v>159</v>
      </c>
      <c r="E185" s="164" t="s">
        <v>324</v>
      </c>
      <c r="F185" s="228" t="s">
        <v>325</v>
      </c>
      <c r="G185" s="228"/>
      <c r="H185" s="228"/>
      <c r="I185" s="228"/>
      <c r="J185" s="165" t="s">
        <v>326</v>
      </c>
      <c r="K185" s="166">
        <v>1</v>
      </c>
      <c r="L185" s="229">
        <v>0</v>
      </c>
      <c r="M185" s="230"/>
      <c r="N185" s="231">
        <f>ROUND(L185*K185,2)</f>
        <v>0</v>
      </c>
      <c r="O185" s="231"/>
      <c r="P185" s="231"/>
      <c r="Q185" s="231"/>
      <c r="R185" s="36"/>
      <c r="T185" s="167" t="s">
        <v>23</v>
      </c>
      <c r="U185" s="43" t="s">
        <v>53</v>
      </c>
      <c r="V185" s="35"/>
      <c r="W185" s="168">
        <f>V185*K185</f>
        <v>0</v>
      </c>
      <c r="X185" s="168">
        <v>0</v>
      </c>
      <c r="Y185" s="168">
        <f>X185*K185</f>
        <v>0</v>
      </c>
      <c r="Z185" s="168">
        <v>0</v>
      </c>
      <c r="AA185" s="169">
        <f>Z185*K185</f>
        <v>0</v>
      </c>
      <c r="AR185" s="17" t="s">
        <v>313</v>
      </c>
      <c r="AT185" s="17" t="s">
        <v>159</v>
      </c>
      <c r="AU185" s="17" t="s">
        <v>141</v>
      </c>
      <c r="AY185" s="17" t="s">
        <v>158</v>
      </c>
      <c r="BE185" s="108">
        <f>IF(U185="základní",N185,0)</f>
        <v>0</v>
      </c>
      <c r="BF185" s="108">
        <f>IF(U185="snížená",N185,0)</f>
        <v>0</v>
      </c>
      <c r="BG185" s="108">
        <f>IF(U185="zákl. přenesená",N185,0)</f>
        <v>0</v>
      </c>
      <c r="BH185" s="108">
        <f>IF(U185="sníž. přenesená",N185,0)</f>
        <v>0</v>
      </c>
      <c r="BI185" s="108">
        <f>IF(U185="nulová",N185,0)</f>
        <v>0</v>
      </c>
      <c r="BJ185" s="17" t="s">
        <v>141</v>
      </c>
      <c r="BK185" s="108">
        <f>ROUND(L185*K185,2)</f>
        <v>0</v>
      </c>
      <c r="BL185" s="17" t="s">
        <v>313</v>
      </c>
      <c r="BM185" s="17" t="s">
        <v>327</v>
      </c>
    </row>
    <row r="186" spans="2:63" s="9" customFormat="1" ht="29.85" customHeight="1">
      <c r="B186" s="152"/>
      <c r="C186" s="153"/>
      <c r="D186" s="162" t="s">
        <v>448</v>
      </c>
      <c r="E186" s="162"/>
      <c r="F186" s="162"/>
      <c r="G186" s="162"/>
      <c r="H186" s="162"/>
      <c r="I186" s="162"/>
      <c r="J186" s="162"/>
      <c r="K186" s="162"/>
      <c r="L186" s="162"/>
      <c r="M186" s="162"/>
      <c r="N186" s="236">
        <f>BK186</f>
        <v>0</v>
      </c>
      <c r="O186" s="237"/>
      <c r="P186" s="237"/>
      <c r="Q186" s="237"/>
      <c r="R186" s="155"/>
      <c r="T186" s="156"/>
      <c r="U186" s="153"/>
      <c r="V186" s="153"/>
      <c r="W186" s="157">
        <f>W187</f>
        <v>0</v>
      </c>
      <c r="X186" s="153"/>
      <c r="Y186" s="157">
        <f>Y187</f>
        <v>0</v>
      </c>
      <c r="Z186" s="153"/>
      <c r="AA186" s="158">
        <f>AA187</f>
        <v>0</v>
      </c>
      <c r="AR186" s="159" t="s">
        <v>175</v>
      </c>
      <c r="AT186" s="160" t="s">
        <v>85</v>
      </c>
      <c r="AU186" s="160" t="s">
        <v>25</v>
      </c>
      <c r="AY186" s="159" t="s">
        <v>158</v>
      </c>
      <c r="BK186" s="161">
        <f>BK187</f>
        <v>0</v>
      </c>
    </row>
    <row r="187" spans="2:65" s="1" customFormat="1" ht="22.5" customHeight="1">
      <c r="B187" s="34"/>
      <c r="C187" s="163" t="s">
        <v>436</v>
      </c>
      <c r="D187" s="163" t="s">
        <v>159</v>
      </c>
      <c r="E187" s="164" t="s">
        <v>466</v>
      </c>
      <c r="F187" s="228" t="s">
        <v>467</v>
      </c>
      <c r="G187" s="228"/>
      <c r="H187" s="228"/>
      <c r="I187" s="228"/>
      <c r="J187" s="165" t="s">
        <v>326</v>
      </c>
      <c r="K187" s="166">
        <v>1</v>
      </c>
      <c r="L187" s="229">
        <v>0</v>
      </c>
      <c r="M187" s="230"/>
      <c r="N187" s="231">
        <f>ROUND(L187*K187,2)</f>
        <v>0</v>
      </c>
      <c r="O187" s="231"/>
      <c r="P187" s="231"/>
      <c r="Q187" s="231"/>
      <c r="R187" s="36"/>
      <c r="T187" s="167" t="s">
        <v>23</v>
      </c>
      <c r="U187" s="43" t="s">
        <v>53</v>
      </c>
      <c r="V187" s="35"/>
      <c r="W187" s="168">
        <f>V187*K187</f>
        <v>0</v>
      </c>
      <c r="X187" s="168">
        <v>0</v>
      </c>
      <c r="Y187" s="168">
        <f>X187*K187</f>
        <v>0</v>
      </c>
      <c r="Z187" s="168">
        <v>0</v>
      </c>
      <c r="AA187" s="169">
        <f>Z187*K187</f>
        <v>0</v>
      </c>
      <c r="AR187" s="17" t="s">
        <v>313</v>
      </c>
      <c r="AT187" s="17" t="s">
        <v>159</v>
      </c>
      <c r="AU187" s="17" t="s">
        <v>141</v>
      </c>
      <c r="AY187" s="17" t="s">
        <v>158</v>
      </c>
      <c r="BE187" s="108">
        <f>IF(U187="základní",N187,0)</f>
        <v>0</v>
      </c>
      <c r="BF187" s="108">
        <f>IF(U187="snížená",N187,0)</f>
        <v>0</v>
      </c>
      <c r="BG187" s="108">
        <f>IF(U187="zákl. přenesená",N187,0)</f>
        <v>0</v>
      </c>
      <c r="BH187" s="108">
        <f>IF(U187="sníž. přenesená",N187,0)</f>
        <v>0</v>
      </c>
      <c r="BI187" s="108">
        <f>IF(U187="nulová",N187,0)</f>
        <v>0</v>
      </c>
      <c r="BJ187" s="17" t="s">
        <v>141</v>
      </c>
      <c r="BK187" s="108">
        <f>ROUND(L187*K187,2)</f>
        <v>0</v>
      </c>
      <c r="BL187" s="17" t="s">
        <v>313</v>
      </c>
      <c r="BM187" s="17" t="s">
        <v>468</v>
      </c>
    </row>
    <row r="188" spans="2:63" s="9" customFormat="1" ht="29.85" customHeight="1">
      <c r="B188" s="152"/>
      <c r="C188" s="153"/>
      <c r="D188" s="162" t="s">
        <v>136</v>
      </c>
      <c r="E188" s="162"/>
      <c r="F188" s="162"/>
      <c r="G188" s="162"/>
      <c r="H188" s="162"/>
      <c r="I188" s="162"/>
      <c r="J188" s="162"/>
      <c r="K188" s="162"/>
      <c r="L188" s="162"/>
      <c r="M188" s="162"/>
      <c r="N188" s="236">
        <f>BK188</f>
        <v>0</v>
      </c>
      <c r="O188" s="237"/>
      <c r="P188" s="237"/>
      <c r="Q188" s="237"/>
      <c r="R188" s="155"/>
      <c r="T188" s="156"/>
      <c r="U188" s="153"/>
      <c r="V188" s="153"/>
      <c r="W188" s="157">
        <f>W189</f>
        <v>0</v>
      </c>
      <c r="X188" s="153"/>
      <c r="Y188" s="157">
        <f>Y189</f>
        <v>0</v>
      </c>
      <c r="Z188" s="153"/>
      <c r="AA188" s="158">
        <f>AA189</f>
        <v>0</v>
      </c>
      <c r="AR188" s="159" t="s">
        <v>175</v>
      </c>
      <c r="AT188" s="160" t="s">
        <v>85</v>
      </c>
      <c r="AU188" s="160" t="s">
        <v>25</v>
      </c>
      <c r="AY188" s="159" t="s">
        <v>158</v>
      </c>
      <c r="BK188" s="161">
        <f>BK189</f>
        <v>0</v>
      </c>
    </row>
    <row r="189" spans="2:65" s="1" customFormat="1" ht="22.5" customHeight="1">
      <c r="B189" s="34"/>
      <c r="C189" s="163" t="s">
        <v>441</v>
      </c>
      <c r="D189" s="163" t="s">
        <v>159</v>
      </c>
      <c r="E189" s="164" t="s">
        <v>332</v>
      </c>
      <c r="F189" s="228" t="s">
        <v>333</v>
      </c>
      <c r="G189" s="228"/>
      <c r="H189" s="228"/>
      <c r="I189" s="228"/>
      <c r="J189" s="165" t="s">
        <v>326</v>
      </c>
      <c r="K189" s="166">
        <v>1</v>
      </c>
      <c r="L189" s="229">
        <v>0</v>
      </c>
      <c r="M189" s="230"/>
      <c r="N189" s="231">
        <f>ROUND(L189*K189,2)</f>
        <v>0</v>
      </c>
      <c r="O189" s="231"/>
      <c r="P189" s="231"/>
      <c r="Q189" s="231"/>
      <c r="R189" s="36"/>
      <c r="T189" s="167" t="s">
        <v>23</v>
      </c>
      <c r="U189" s="43" t="s">
        <v>53</v>
      </c>
      <c r="V189" s="35"/>
      <c r="W189" s="168">
        <f>V189*K189</f>
        <v>0</v>
      </c>
      <c r="X189" s="168">
        <v>0</v>
      </c>
      <c r="Y189" s="168">
        <f>X189*K189</f>
        <v>0</v>
      </c>
      <c r="Z189" s="168">
        <v>0</v>
      </c>
      <c r="AA189" s="169">
        <f>Z189*K189</f>
        <v>0</v>
      </c>
      <c r="AR189" s="17" t="s">
        <v>313</v>
      </c>
      <c r="AT189" s="17" t="s">
        <v>159</v>
      </c>
      <c r="AU189" s="17" t="s">
        <v>141</v>
      </c>
      <c r="AY189" s="17" t="s">
        <v>158</v>
      </c>
      <c r="BE189" s="108">
        <f>IF(U189="základní",N189,0)</f>
        <v>0</v>
      </c>
      <c r="BF189" s="108">
        <f>IF(U189="snížená",N189,0)</f>
        <v>0</v>
      </c>
      <c r="BG189" s="108">
        <f>IF(U189="zákl. přenesená",N189,0)</f>
        <v>0</v>
      </c>
      <c r="BH189" s="108">
        <f>IF(U189="sníž. přenesená",N189,0)</f>
        <v>0</v>
      </c>
      <c r="BI189" s="108">
        <f>IF(U189="nulová",N189,0)</f>
        <v>0</v>
      </c>
      <c r="BJ189" s="17" t="s">
        <v>141</v>
      </c>
      <c r="BK189" s="108">
        <f>ROUND(L189*K189,2)</f>
        <v>0</v>
      </c>
      <c r="BL189" s="17" t="s">
        <v>313</v>
      </c>
      <c r="BM189" s="17" t="s">
        <v>469</v>
      </c>
    </row>
    <row r="190" spans="2:63" s="1" customFormat="1" ht="49.9" customHeight="1">
      <c r="B190" s="34"/>
      <c r="C190" s="35"/>
      <c r="D190" s="154" t="s">
        <v>335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240">
        <f aca="true" t="shared" si="25" ref="N190:N195">BK190</f>
        <v>0</v>
      </c>
      <c r="O190" s="241"/>
      <c r="P190" s="241"/>
      <c r="Q190" s="241"/>
      <c r="R190" s="36"/>
      <c r="T190" s="138"/>
      <c r="U190" s="35"/>
      <c r="V190" s="35"/>
      <c r="W190" s="35"/>
      <c r="X190" s="35"/>
      <c r="Y190" s="35"/>
      <c r="Z190" s="35"/>
      <c r="AA190" s="77"/>
      <c r="AT190" s="17" t="s">
        <v>85</v>
      </c>
      <c r="AU190" s="17" t="s">
        <v>86</v>
      </c>
      <c r="AY190" s="17" t="s">
        <v>336</v>
      </c>
      <c r="BK190" s="108">
        <f>SUM(BK191:BK195)</f>
        <v>0</v>
      </c>
    </row>
    <row r="191" spans="2:63" s="1" customFormat="1" ht="22.35" customHeight="1">
      <c r="B191" s="34"/>
      <c r="C191" s="174" t="s">
        <v>23</v>
      </c>
      <c r="D191" s="174"/>
      <c r="E191" s="175" t="s">
        <v>23</v>
      </c>
      <c r="F191" s="242" t="s">
        <v>474</v>
      </c>
      <c r="G191" s="242"/>
      <c r="H191" s="242"/>
      <c r="I191" s="242"/>
      <c r="J191" s="176" t="s">
        <v>23</v>
      </c>
      <c r="K191" s="177"/>
      <c r="L191" s="229"/>
      <c r="M191" s="231"/>
      <c r="N191" s="231">
        <f t="shared" si="25"/>
        <v>0</v>
      </c>
      <c r="O191" s="231"/>
      <c r="P191" s="231"/>
      <c r="Q191" s="231"/>
      <c r="R191" s="36"/>
      <c r="T191" s="167" t="s">
        <v>23</v>
      </c>
      <c r="U191" s="178" t="s">
        <v>53</v>
      </c>
      <c r="V191" s="35"/>
      <c r="W191" s="35"/>
      <c r="X191" s="35"/>
      <c r="Y191" s="35"/>
      <c r="Z191" s="35"/>
      <c r="AA191" s="77"/>
      <c r="AT191" s="17" t="s">
        <v>336</v>
      </c>
      <c r="AU191" s="17" t="s">
        <v>25</v>
      </c>
      <c r="AY191" s="17" t="s">
        <v>336</v>
      </c>
      <c r="BE191" s="108">
        <f>IF(U191="základní",N191,0)</f>
        <v>0</v>
      </c>
      <c r="BF191" s="108">
        <f>IF(U191="snížená",N191,0)</f>
        <v>0</v>
      </c>
      <c r="BG191" s="108">
        <f>IF(U191="zákl. přenesená",N191,0)</f>
        <v>0</v>
      </c>
      <c r="BH191" s="108">
        <f>IF(U191="sníž. přenesená",N191,0)</f>
        <v>0</v>
      </c>
      <c r="BI191" s="108">
        <f>IF(U191="nulová",N191,0)</f>
        <v>0</v>
      </c>
      <c r="BJ191" s="17" t="s">
        <v>141</v>
      </c>
      <c r="BK191" s="108">
        <f>L191*K191</f>
        <v>0</v>
      </c>
    </row>
    <row r="192" spans="2:63" s="1" customFormat="1" ht="22.35" customHeight="1">
      <c r="B192" s="34"/>
      <c r="C192" s="174" t="s">
        <v>23</v>
      </c>
      <c r="D192" s="174"/>
      <c r="E192" s="175" t="s">
        <v>23</v>
      </c>
      <c r="F192" s="233" t="s">
        <v>23</v>
      </c>
      <c r="G192" s="233"/>
      <c r="H192" s="233"/>
      <c r="I192" s="233"/>
      <c r="J192" s="176" t="s">
        <v>23</v>
      </c>
      <c r="K192" s="177"/>
      <c r="L192" s="229"/>
      <c r="M192" s="231"/>
      <c r="N192" s="231">
        <f t="shared" si="25"/>
        <v>0</v>
      </c>
      <c r="O192" s="231"/>
      <c r="P192" s="231"/>
      <c r="Q192" s="231"/>
      <c r="R192" s="36"/>
      <c r="T192" s="167" t="s">
        <v>23</v>
      </c>
      <c r="U192" s="178" t="s">
        <v>53</v>
      </c>
      <c r="V192" s="35"/>
      <c r="W192" s="35"/>
      <c r="X192" s="35"/>
      <c r="Y192" s="35"/>
      <c r="Z192" s="35"/>
      <c r="AA192" s="77"/>
      <c r="AT192" s="17" t="s">
        <v>336</v>
      </c>
      <c r="AU192" s="17" t="s">
        <v>25</v>
      </c>
      <c r="AY192" s="17" t="s">
        <v>336</v>
      </c>
      <c r="BE192" s="108">
        <f>IF(U192="základní",N192,0)</f>
        <v>0</v>
      </c>
      <c r="BF192" s="108">
        <f>IF(U192="snížená",N192,0)</f>
        <v>0</v>
      </c>
      <c r="BG192" s="108">
        <f>IF(U192="zákl. přenesená",N192,0)</f>
        <v>0</v>
      </c>
      <c r="BH192" s="108">
        <f>IF(U192="sníž. přenesená",N192,0)</f>
        <v>0</v>
      </c>
      <c r="BI192" s="108">
        <f>IF(U192="nulová",N192,0)</f>
        <v>0</v>
      </c>
      <c r="BJ192" s="17" t="s">
        <v>141</v>
      </c>
      <c r="BK192" s="108">
        <f>L192*K192</f>
        <v>0</v>
      </c>
    </row>
    <row r="193" spans="2:63" s="1" customFormat="1" ht="22.35" customHeight="1">
      <c r="B193" s="34"/>
      <c r="C193" s="174" t="s">
        <v>23</v>
      </c>
      <c r="D193" s="174"/>
      <c r="E193" s="175" t="s">
        <v>23</v>
      </c>
      <c r="F193" s="233" t="s">
        <v>23</v>
      </c>
      <c r="G193" s="233"/>
      <c r="H193" s="233"/>
      <c r="I193" s="233"/>
      <c r="J193" s="176" t="s">
        <v>23</v>
      </c>
      <c r="K193" s="177"/>
      <c r="L193" s="229"/>
      <c r="M193" s="231"/>
      <c r="N193" s="231">
        <f t="shared" si="25"/>
        <v>0</v>
      </c>
      <c r="O193" s="231"/>
      <c r="P193" s="231"/>
      <c r="Q193" s="231"/>
      <c r="R193" s="36"/>
      <c r="T193" s="167" t="s">
        <v>23</v>
      </c>
      <c r="U193" s="178" t="s">
        <v>53</v>
      </c>
      <c r="V193" s="35"/>
      <c r="W193" s="35"/>
      <c r="X193" s="35"/>
      <c r="Y193" s="35"/>
      <c r="Z193" s="35"/>
      <c r="AA193" s="77"/>
      <c r="AT193" s="17" t="s">
        <v>336</v>
      </c>
      <c r="AU193" s="17" t="s">
        <v>25</v>
      </c>
      <c r="AY193" s="17" t="s">
        <v>336</v>
      </c>
      <c r="BE193" s="108">
        <f>IF(U193="základní",N193,0)</f>
        <v>0</v>
      </c>
      <c r="BF193" s="108">
        <f>IF(U193="snížená",N193,0)</f>
        <v>0</v>
      </c>
      <c r="BG193" s="108">
        <f>IF(U193="zákl. přenesená",N193,0)</f>
        <v>0</v>
      </c>
      <c r="BH193" s="108">
        <f>IF(U193="sníž. přenesená",N193,0)</f>
        <v>0</v>
      </c>
      <c r="BI193" s="108">
        <f>IF(U193="nulová",N193,0)</f>
        <v>0</v>
      </c>
      <c r="BJ193" s="17" t="s">
        <v>141</v>
      </c>
      <c r="BK193" s="108">
        <f>L193*K193</f>
        <v>0</v>
      </c>
    </row>
    <row r="194" spans="2:63" s="1" customFormat="1" ht="22.35" customHeight="1">
      <c r="B194" s="34"/>
      <c r="C194" s="174" t="s">
        <v>23</v>
      </c>
      <c r="D194" s="174"/>
      <c r="E194" s="175" t="s">
        <v>23</v>
      </c>
      <c r="F194" s="233" t="s">
        <v>23</v>
      </c>
      <c r="G194" s="233"/>
      <c r="H194" s="233"/>
      <c r="I194" s="233"/>
      <c r="J194" s="176" t="s">
        <v>23</v>
      </c>
      <c r="K194" s="177"/>
      <c r="L194" s="229"/>
      <c r="M194" s="231"/>
      <c r="N194" s="231">
        <f t="shared" si="25"/>
        <v>0</v>
      </c>
      <c r="O194" s="231"/>
      <c r="P194" s="231"/>
      <c r="Q194" s="231"/>
      <c r="R194" s="36"/>
      <c r="T194" s="167" t="s">
        <v>23</v>
      </c>
      <c r="U194" s="178" t="s">
        <v>53</v>
      </c>
      <c r="V194" s="35"/>
      <c r="W194" s="35"/>
      <c r="X194" s="35"/>
      <c r="Y194" s="35"/>
      <c r="Z194" s="35"/>
      <c r="AA194" s="77"/>
      <c r="AT194" s="17" t="s">
        <v>336</v>
      </c>
      <c r="AU194" s="17" t="s">
        <v>25</v>
      </c>
      <c r="AY194" s="17" t="s">
        <v>336</v>
      </c>
      <c r="BE194" s="108">
        <f>IF(U194="základní",N194,0)</f>
        <v>0</v>
      </c>
      <c r="BF194" s="108">
        <f>IF(U194="snížená",N194,0)</f>
        <v>0</v>
      </c>
      <c r="BG194" s="108">
        <f>IF(U194="zákl. přenesená",N194,0)</f>
        <v>0</v>
      </c>
      <c r="BH194" s="108">
        <f>IF(U194="sníž. přenesená",N194,0)</f>
        <v>0</v>
      </c>
      <c r="BI194" s="108">
        <f>IF(U194="nulová",N194,0)</f>
        <v>0</v>
      </c>
      <c r="BJ194" s="17" t="s">
        <v>141</v>
      </c>
      <c r="BK194" s="108">
        <f>L194*K194</f>
        <v>0</v>
      </c>
    </row>
    <row r="195" spans="2:63" s="1" customFormat="1" ht="22.35" customHeight="1">
      <c r="B195" s="34"/>
      <c r="C195" s="174" t="s">
        <v>23</v>
      </c>
      <c r="D195" s="174"/>
      <c r="E195" s="175" t="s">
        <v>23</v>
      </c>
      <c r="F195" s="233" t="s">
        <v>23</v>
      </c>
      <c r="G195" s="233"/>
      <c r="H195" s="233"/>
      <c r="I195" s="233"/>
      <c r="J195" s="176" t="s">
        <v>23</v>
      </c>
      <c r="K195" s="177"/>
      <c r="L195" s="229"/>
      <c r="M195" s="231"/>
      <c r="N195" s="231">
        <f t="shared" si="25"/>
        <v>0</v>
      </c>
      <c r="O195" s="231"/>
      <c r="P195" s="231"/>
      <c r="Q195" s="231"/>
      <c r="R195" s="36"/>
      <c r="T195" s="167" t="s">
        <v>23</v>
      </c>
      <c r="U195" s="178" t="s">
        <v>53</v>
      </c>
      <c r="V195" s="55"/>
      <c r="W195" s="55"/>
      <c r="X195" s="55"/>
      <c r="Y195" s="55"/>
      <c r="Z195" s="55"/>
      <c r="AA195" s="57"/>
      <c r="AT195" s="17" t="s">
        <v>336</v>
      </c>
      <c r="AU195" s="17" t="s">
        <v>25</v>
      </c>
      <c r="AY195" s="17" t="s">
        <v>336</v>
      </c>
      <c r="BE195" s="108">
        <f>IF(U195="základní",N195,0)</f>
        <v>0</v>
      </c>
      <c r="BF195" s="108">
        <f>IF(U195="snížená",N195,0)</f>
        <v>0</v>
      </c>
      <c r="BG195" s="108">
        <f>IF(U195="zákl. přenesená",N195,0)</f>
        <v>0</v>
      </c>
      <c r="BH195" s="108">
        <f>IF(U195="sníž. přenesená",N195,0)</f>
        <v>0</v>
      </c>
      <c r="BI195" s="108">
        <f>IF(U195="nulová",N195,0)</f>
        <v>0</v>
      </c>
      <c r="BJ195" s="17" t="s">
        <v>141</v>
      </c>
      <c r="BK195" s="108">
        <f>L195*K195</f>
        <v>0</v>
      </c>
    </row>
    <row r="196" spans="2:18" s="1" customFormat="1" ht="6.95" customHeight="1">
      <c r="B196" s="58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60"/>
    </row>
  </sheetData>
  <sheetProtection sheet="1" objects="1" scenarios="1" formatCells="0" formatColumns="0" formatRows="0" sort="0" autoFilter="0"/>
  <mergeCells count="251">
    <mergeCell ref="O9:P9"/>
    <mergeCell ref="O11:P11"/>
    <mergeCell ref="O12:P12"/>
    <mergeCell ref="O14:P14"/>
    <mergeCell ref="C2:Q2"/>
    <mergeCell ref="C4:Q4"/>
    <mergeCell ref="F6:P6"/>
    <mergeCell ref="F7:P7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M32:P32"/>
    <mergeCell ref="H32:J32"/>
    <mergeCell ref="H35:J35"/>
    <mergeCell ref="M35:P35"/>
    <mergeCell ref="E15:L15"/>
    <mergeCell ref="H36:J36"/>
    <mergeCell ref="M36:P36"/>
    <mergeCell ref="H33:J33"/>
    <mergeCell ref="M33:P33"/>
    <mergeCell ref="H34:J34"/>
    <mergeCell ref="M34:P34"/>
    <mergeCell ref="M83:Q83"/>
    <mergeCell ref="M84:Q84"/>
    <mergeCell ref="C86:G86"/>
    <mergeCell ref="N86:Q86"/>
    <mergeCell ref="C76:Q76"/>
    <mergeCell ref="F78:P78"/>
    <mergeCell ref="F79:P79"/>
    <mergeCell ref="M81:P81"/>
    <mergeCell ref="N96:Q96"/>
    <mergeCell ref="N89:Q89"/>
    <mergeCell ref="N90:Q90"/>
    <mergeCell ref="N91:Q91"/>
    <mergeCell ref="N92:Q92"/>
    <mergeCell ref="N88:Q88"/>
    <mergeCell ref="N93:Q93"/>
    <mergeCell ref="N94:Q94"/>
    <mergeCell ref="N95:Q95"/>
    <mergeCell ref="N101:Q101"/>
    <mergeCell ref="N103:Q103"/>
    <mergeCell ref="D104:H104"/>
    <mergeCell ref="N104:Q104"/>
    <mergeCell ref="N97:Q97"/>
    <mergeCell ref="N98:Q98"/>
    <mergeCell ref="N99:Q99"/>
    <mergeCell ref="N100:Q100"/>
    <mergeCell ref="D107:H107"/>
    <mergeCell ref="N107:Q107"/>
    <mergeCell ref="D108:H108"/>
    <mergeCell ref="N108:Q108"/>
    <mergeCell ref="D105:H105"/>
    <mergeCell ref="N105:Q105"/>
    <mergeCell ref="D106:H106"/>
    <mergeCell ref="N106:Q106"/>
    <mergeCell ref="F120:P120"/>
    <mergeCell ref="M122:P122"/>
    <mergeCell ref="M124:Q124"/>
    <mergeCell ref="M125:Q125"/>
    <mergeCell ref="N109:Q109"/>
    <mergeCell ref="L111:Q111"/>
    <mergeCell ref="C117:Q117"/>
    <mergeCell ref="F119:P119"/>
    <mergeCell ref="F127:I127"/>
    <mergeCell ref="L127:M127"/>
    <mergeCell ref="N127:Q127"/>
    <mergeCell ref="F131:I131"/>
    <mergeCell ref="L131:M131"/>
    <mergeCell ref="N131:Q131"/>
    <mergeCell ref="N128:Q128"/>
    <mergeCell ref="N129:Q129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4:I174"/>
    <mergeCell ref="L174:M174"/>
    <mergeCell ref="N174:Q174"/>
    <mergeCell ref="F175:I175"/>
    <mergeCell ref="L175:M175"/>
    <mergeCell ref="N175:Q175"/>
    <mergeCell ref="N184:Q184"/>
    <mergeCell ref="F176:I176"/>
    <mergeCell ref="L176:M176"/>
    <mergeCell ref="N176:Q176"/>
    <mergeCell ref="F177:I177"/>
    <mergeCell ref="L177:M177"/>
    <mergeCell ref="N177:Q177"/>
    <mergeCell ref="N179:Q179"/>
    <mergeCell ref="F195:I195"/>
    <mergeCell ref="L195:M195"/>
    <mergeCell ref="N195:Q195"/>
    <mergeCell ref="N188:Q188"/>
    <mergeCell ref="N190:Q190"/>
    <mergeCell ref="F191:I191"/>
    <mergeCell ref="L191:M191"/>
    <mergeCell ref="N191:Q191"/>
    <mergeCell ref="F189:I189"/>
    <mergeCell ref="L189:M189"/>
    <mergeCell ref="N189:Q189"/>
    <mergeCell ref="N154:Q154"/>
    <mergeCell ref="N165:Q165"/>
    <mergeCell ref="N170:Q170"/>
    <mergeCell ref="N172:Q172"/>
    <mergeCell ref="F179:I179"/>
    <mergeCell ref="L179:M179"/>
    <mergeCell ref="F192:I192"/>
    <mergeCell ref="L192:M192"/>
    <mergeCell ref="N192:Q192"/>
    <mergeCell ref="F193:I193"/>
    <mergeCell ref="L193:M193"/>
    <mergeCell ref="N193:Q193"/>
    <mergeCell ref="H1:K1"/>
    <mergeCell ref="S2:AC2"/>
    <mergeCell ref="F194:I194"/>
    <mergeCell ref="L194:M194"/>
    <mergeCell ref="N194:Q194"/>
    <mergeCell ref="N173:Q173"/>
    <mergeCell ref="N178:Q178"/>
    <mergeCell ref="N180:Q180"/>
    <mergeCell ref="N181:Q181"/>
    <mergeCell ref="N186:Q186"/>
    <mergeCell ref="F185:I185"/>
    <mergeCell ref="L185:M185"/>
    <mergeCell ref="N185:Q185"/>
    <mergeCell ref="F187:I187"/>
    <mergeCell ref="L187:M187"/>
    <mergeCell ref="N187:Q187"/>
    <mergeCell ref="F184:I184"/>
    <mergeCell ref="L184:M184"/>
    <mergeCell ref="F182:I182"/>
    <mergeCell ref="L182:M182"/>
    <mergeCell ref="N182:Q182"/>
    <mergeCell ref="F183:I183"/>
    <mergeCell ref="L183:M183"/>
    <mergeCell ref="N183:Q183"/>
  </mergeCells>
  <dataValidations count="2">
    <dataValidation type="list" allowBlank="1" showInputMessage="1" showErrorMessage="1" error="Povoleny jsou hodnoty K, M." sqref="D191:D196">
      <formula1>"K, M"</formula1>
    </dataValidation>
    <dataValidation type="list" allowBlank="1" showInputMessage="1" showErrorMessage="1" error="Povoleny jsou hodnoty základní, snížená, zákl. přenesená, sníž. přenesená, nulová." sqref="U191:U19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6"/>
  <sheetViews>
    <sheetView showGridLines="0" workbookViewId="0" topLeftCell="A1">
      <pane ySplit="1" topLeftCell="A178" activePane="bottomLeft" state="frozen"/>
      <selection pane="bottomLeft" activeCell="F191" sqref="F191:I19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1"/>
      <c r="C1" s="11"/>
      <c r="D1" s="12" t="s">
        <v>1</v>
      </c>
      <c r="E1" s="11"/>
      <c r="F1" s="13" t="s">
        <v>110</v>
      </c>
      <c r="G1" s="13"/>
      <c r="H1" s="232" t="s">
        <v>111</v>
      </c>
      <c r="I1" s="232"/>
      <c r="J1" s="232"/>
      <c r="K1" s="232"/>
      <c r="L1" s="13" t="s">
        <v>112</v>
      </c>
      <c r="M1" s="11"/>
      <c r="N1" s="11"/>
      <c r="O1" s="12" t="s">
        <v>113</v>
      </c>
      <c r="P1" s="11"/>
      <c r="Q1" s="11"/>
      <c r="R1" s="11"/>
      <c r="S1" s="13" t="s">
        <v>114</v>
      </c>
      <c r="T1" s="13"/>
      <c r="U1" s="116"/>
      <c r="V1" s="11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15" t="s">
        <v>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S2" s="188" t="s">
        <v>8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T2" s="17" t="s">
        <v>103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25</v>
      </c>
    </row>
    <row r="4" spans="2:46" ht="36.95" customHeight="1">
      <c r="B4" s="21"/>
      <c r="C4" s="211" t="s">
        <v>115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2"/>
      <c r="T4" s="23" t="s">
        <v>13</v>
      </c>
      <c r="AT4" s="17" t="s">
        <v>6</v>
      </c>
    </row>
    <row r="5" spans="2:18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2:18" ht="25.35" customHeight="1">
      <c r="B6" s="21"/>
      <c r="C6" s="25"/>
      <c r="D6" s="29" t="s">
        <v>19</v>
      </c>
      <c r="E6" s="25"/>
      <c r="F6" s="254" t="str">
        <f ca="1">'Rekapitulace stavby'!K6</f>
        <v>Oprava fasády domu č.p. 730, Nové Město na Moravě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"/>
      <c r="R6" s="22"/>
    </row>
    <row r="7" spans="2:18" s="1" customFormat="1" ht="32.85" customHeight="1">
      <c r="B7" s="34"/>
      <c r="C7" s="35"/>
      <c r="D7" s="28" t="s">
        <v>116</v>
      </c>
      <c r="E7" s="35"/>
      <c r="F7" s="221" t="s">
        <v>470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35"/>
      <c r="R7" s="36"/>
    </row>
    <row r="8" spans="2:18" s="1" customFormat="1" ht="14.45" customHeight="1">
      <c r="B8" s="34"/>
      <c r="C8" s="35"/>
      <c r="D8" s="29" t="s">
        <v>22</v>
      </c>
      <c r="E8" s="35"/>
      <c r="F8" s="27" t="s">
        <v>23</v>
      </c>
      <c r="G8" s="35"/>
      <c r="H8" s="35"/>
      <c r="I8" s="35"/>
      <c r="J8" s="35"/>
      <c r="K8" s="35"/>
      <c r="L8" s="35"/>
      <c r="M8" s="29" t="s">
        <v>24</v>
      </c>
      <c r="N8" s="35"/>
      <c r="O8" s="27" t="s">
        <v>23</v>
      </c>
      <c r="P8" s="35"/>
      <c r="Q8" s="35"/>
      <c r="R8" s="36"/>
    </row>
    <row r="9" spans="2:18" s="1" customFormat="1" ht="14.45" customHeight="1">
      <c r="B9" s="34"/>
      <c r="C9" s="35"/>
      <c r="D9" s="29" t="s">
        <v>26</v>
      </c>
      <c r="E9" s="35"/>
      <c r="F9" s="27" t="s">
        <v>27</v>
      </c>
      <c r="G9" s="35"/>
      <c r="H9" s="35"/>
      <c r="I9" s="35"/>
      <c r="J9" s="35"/>
      <c r="K9" s="35"/>
      <c r="L9" s="35"/>
      <c r="M9" s="29" t="s">
        <v>28</v>
      </c>
      <c r="N9" s="35"/>
      <c r="O9" s="269" t="str">
        <f ca="1">'Rekapitulace stavby'!AN8</f>
        <v>31.5.2016</v>
      </c>
      <c r="P9" s="257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32</v>
      </c>
      <c r="E11" s="35"/>
      <c r="F11" s="35"/>
      <c r="G11" s="35"/>
      <c r="H11" s="35"/>
      <c r="I11" s="35"/>
      <c r="J11" s="35"/>
      <c r="K11" s="35"/>
      <c r="L11" s="35"/>
      <c r="M11" s="29" t="s">
        <v>33</v>
      </c>
      <c r="N11" s="35"/>
      <c r="O11" s="219" t="s">
        <v>34</v>
      </c>
      <c r="P11" s="219"/>
      <c r="Q11" s="35"/>
      <c r="R11" s="36"/>
    </row>
    <row r="12" spans="2:18" s="1" customFormat="1" ht="18" customHeight="1">
      <c r="B12" s="34"/>
      <c r="C12" s="35"/>
      <c r="D12" s="35"/>
      <c r="E12" s="27" t="s">
        <v>35</v>
      </c>
      <c r="F12" s="35"/>
      <c r="G12" s="35"/>
      <c r="H12" s="35"/>
      <c r="I12" s="35"/>
      <c r="J12" s="35"/>
      <c r="K12" s="35"/>
      <c r="L12" s="35"/>
      <c r="M12" s="29" t="s">
        <v>36</v>
      </c>
      <c r="N12" s="35"/>
      <c r="O12" s="219" t="s">
        <v>23</v>
      </c>
      <c r="P12" s="21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38</v>
      </c>
      <c r="E14" s="35"/>
      <c r="F14" s="35"/>
      <c r="G14" s="35"/>
      <c r="H14" s="35"/>
      <c r="I14" s="35"/>
      <c r="J14" s="35"/>
      <c r="K14" s="35"/>
      <c r="L14" s="35"/>
      <c r="M14" s="29" t="s">
        <v>33</v>
      </c>
      <c r="N14" s="35"/>
      <c r="O14" s="265" t="str">
        <f ca="1">IF('Rekapitulace stavby'!AN13="","",'Rekapitulace stavby'!AN13)</f>
        <v>Vyplň údaj</v>
      </c>
      <c r="P14" s="219"/>
      <c r="Q14" s="35"/>
      <c r="R14" s="36"/>
    </row>
    <row r="15" spans="2:18" s="1" customFormat="1" ht="18" customHeight="1">
      <c r="B15" s="34"/>
      <c r="C15" s="35"/>
      <c r="D15" s="35"/>
      <c r="E15" s="265" t="str">
        <f ca="1">IF('Rekapitulace stavby'!E14="","",'Rekapitulace stavby'!E14)</f>
        <v>Vyplň údaj</v>
      </c>
      <c r="F15" s="266"/>
      <c r="G15" s="266"/>
      <c r="H15" s="266"/>
      <c r="I15" s="266"/>
      <c r="J15" s="266"/>
      <c r="K15" s="266"/>
      <c r="L15" s="266"/>
      <c r="M15" s="29" t="s">
        <v>36</v>
      </c>
      <c r="N15" s="35"/>
      <c r="O15" s="265" t="str">
        <f ca="1">IF('Rekapitulace stavby'!AN14="","",'Rekapitulace stavby'!AN14)</f>
        <v>Vyplň údaj</v>
      </c>
      <c r="P15" s="21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40</v>
      </c>
      <c r="E17" s="35"/>
      <c r="F17" s="35"/>
      <c r="G17" s="35"/>
      <c r="H17" s="35"/>
      <c r="I17" s="35"/>
      <c r="J17" s="35"/>
      <c r="K17" s="35"/>
      <c r="L17" s="35"/>
      <c r="M17" s="29" t="s">
        <v>33</v>
      </c>
      <c r="N17" s="35"/>
      <c r="O17" s="219" t="s">
        <v>41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7" t="s">
        <v>42</v>
      </c>
      <c r="F18" s="35"/>
      <c r="G18" s="35"/>
      <c r="H18" s="35"/>
      <c r="I18" s="35"/>
      <c r="J18" s="35"/>
      <c r="K18" s="35"/>
      <c r="L18" s="35"/>
      <c r="M18" s="29" t="s">
        <v>36</v>
      </c>
      <c r="N18" s="35"/>
      <c r="O18" s="219" t="s">
        <v>23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44</v>
      </c>
      <c r="E20" s="35"/>
      <c r="F20" s="35"/>
      <c r="G20" s="35"/>
      <c r="H20" s="35"/>
      <c r="I20" s="35"/>
      <c r="J20" s="35"/>
      <c r="K20" s="35"/>
      <c r="L20" s="35"/>
      <c r="M20" s="29" t="s">
        <v>33</v>
      </c>
      <c r="N20" s="35"/>
      <c r="O20" s="219" t="s">
        <v>23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7" t="s">
        <v>45</v>
      </c>
      <c r="F21" s="35"/>
      <c r="G21" s="35"/>
      <c r="H21" s="35"/>
      <c r="I21" s="35"/>
      <c r="J21" s="35"/>
      <c r="K21" s="35"/>
      <c r="L21" s="35"/>
      <c r="M21" s="29" t="s">
        <v>36</v>
      </c>
      <c r="N21" s="35"/>
      <c r="O21" s="219" t="s">
        <v>23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4" t="s">
        <v>23</v>
      </c>
      <c r="F24" s="224"/>
      <c r="G24" s="224"/>
      <c r="H24" s="224"/>
      <c r="I24" s="224"/>
      <c r="J24" s="224"/>
      <c r="K24" s="224"/>
      <c r="L24" s="224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7" t="s">
        <v>118</v>
      </c>
      <c r="E27" s="35"/>
      <c r="F27" s="35"/>
      <c r="G27" s="35"/>
      <c r="H27" s="35"/>
      <c r="I27" s="35"/>
      <c r="J27" s="35"/>
      <c r="K27" s="35"/>
      <c r="L27" s="35"/>
      <c r="M27" s="225">
        <f>N88</f>
        <v>0</v>
      </c>
      <c r="N27" s="225"/>
      <c r="O27" s="225"/>
      <c r="P27" s="225"/>
      <c r="Q27" s="35"/>
      <c r="R27" s="36"/>
    </row>
    <row r="28" spans="2:18" s="1" customFormat="1" ht="14.45" customHeight="1">
      <c r="B28" s="34"/>
      <c r="C28" s="35"/>
      <c r="D28" s="33" t="s">
        <v>119</v>
      </c>
      <c r="E28" s="35"/>
      <c r="F28" s="35"/>
      <c r="G28" s="35"/>
      <c r="H28" s="35"/>
      <c r="I28" s="35"/>
      <c r="J28" s="35"/>
      <c r="K28" s="35"/>
      <c r="L28" s="35"/>
      <c r="M28" s="225">
        <f>N103</f>
        <v>0</v>
      </c>
      <c r="N28" s="225"/>
      <c r="O28" s="225"/>
      <c r="P28" s="225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8" t="s">
        <v>49</v>
      </c>
      <c r="E30" s="35"/>
      <c r="F30" s="35"/>
      <c r="G30" s="35"/>
      <c r="H30" s="35"/>
      <c r="I30" s="35"/>
      <c r="J30" s="35"/>
      <c r="K30" s="35"/>
      <c r="L30" s="35"/>
      <c r="M30" s="268">
        <f>ROUND(M27+M28,2)</f>
        <v>0</v>
      </c>
      <c r="N30" s="256"/>
      <c r="O30" s="256"/>
      <c r="P30" s="25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50</v>
      </c>
      <c r="E32" s="41" t="s">
        <v>51</v>
      </c>
      <c r="F32" s="42">
        <v>0.21</v>
      </c>
      <c r="G32" s="119" t="s">
        <v>52</v>
      </c>
      <c r="H32" s="264">
        <f>ROUND((((SUM(BE103:BE110)+SUM(BE128:BE189))+SUM(BE191:BE195))),2)</f>
        <v>0</v>
      </c>
      <c r="I32" s="256"/>
      <c r="J32" s="256"/>
      <c r="K32" s="35"/>
      <c r="L32" s="35"/>
      <c r="M32" s="264">
        <f>ROUND(((ROUND((SUM(BE103:BE110)+SUM(BE128:BE189)),2)*F32)+SUM(BE191:BE195)*F32),2)</f>
        <v>0</v>
      </c>
      <c r="N32" s="256"/>
      <c r="O32" s="256"/>
      <c r="P32" s="256"/>
      <c r="Q32" s="35"/>
      <c r="R32" s="36"/>
    </row>
    <row r="33" spans="2:18" s="1" customFormat="1" ht="14.45" customHeight="1">
      <c r="B33" s="34"/>
      <c r="C33" s="35"/>
      <c r="D33" s="35"/>
      <c r="E33" s="41" t="s">
        <v>53</v>
      </c>
      <c r="F33" s="42">
        <v>0.15</v>
      </c>
      <c r="G33" s="119" t="s">
        <v>52</v>
      </c>
      <c r="H33" s="264">
        <f>ROUND((((SUM(BF103:BF110)+SUM(BF128:BF189))+SUM(BF191:BF195))),2)</f>
        <v>0</v>
      </c>
      <c r="I33" s="256"/>
      <c r="J33" s="256"/>
      <c r="K33" s="35"/>
      <c r="L33" s="35"/>
      <c r="M33" s="264">
        <f>ROUND(((ROUND((SUM(BF103:BF110)+SUM(BF128:BF189)),2)*F33)+SUM(BF191:BF195)*F33),2)</f>
        <v>0</v>
      </c>
      <c r="N33" s="256"/>
      <c r="O33" s="256"/>
      <c r="P33" s="256"/>
      <c r="Q33" s="35"/>
      <c r="R33" s="36"/>
    </row>
    <row r="34" spans="2:18" s="1" customFormat="1" ht="14.45" customHeight="1" hidden="1">
      <c r="B34" s="34"/>
      <c r="C34" s="35"/>
      <c r="D34" s="35"/>
      <c r="E34" s="41" t="s">
        <v>54</v>
      </c>
      <c r="F34" s="42">
        <v>0.21</v>
      </c>
      <c r="G34" s="119" t="s">
        <v>52</v>
      </c>
      <c r="H34" s="264">
        <f>ROUND((((SUM(BG103:BG110)+SUM(BG128:BG189))+SUM(BG191:BG195))),2)</f>
        <v>0</v>
      </c>
      <c r="I34" s="256"/>
      <c r="J34" s="256"/>
      <c r="K34" s="35"/>
      <c r="L34" s="35"/>
      <c r="M34" s="264">
        <v>0</v>
      </c>
      <c r="N34" s="256"/>
      <c r="O34" s="256"/>
      <c r="P34" s="256"/>
      <c r="Q34" s="35"/>
      <c r="R34" s="36"/>
    </row>
    <row r="35" spans="2:18" s="1" customFormat="1" ht="14.45" customHeight="1" hidden="1">
      <c r="B35" s="34"/>
      <c r="C35" s="35"/>
      <c r="D35" s="35"/>
      <c r="E35" s="41" t="s">
        <v>55</v>
      </c>
      <c r="F35" s="42">
        <v>0.15</v>
      </c>
      <c r="G35" s="119" t="s">
        <v>52</v>
      </c>
      <c r="H35" s="264">
        <f>ROUND((((SUM(BH103:BH110)+SUM(BH128:BH189))+SUM(BH191:BH195))),2)</f>
        <v>0</v>
      </c>
      <c r="I35" s="256"/>
      <c r="J35" s="256"/>
      <c r="K35" s="35"/>
      <c r="L35" s="35"/>
      <c r="M35" s="264">
        <v>0</v>
      </c>
      <c r="N35" s="256"/>
      <c r="O35" s="256"/>
      <c r="P35" s="256"/>
      <c r="Q35" s="35"/>
      <c r="R35" s="36"/>
    </row>
    <row r="36" spans="2:18" s="1" customFormat="1" ht="14.45" customHeight="1" hidden="1">
      <c r="B36" s="34"/>
      <c r="C36" s="35"/>
      <c r="D36" s="35"/>
      <c r="E36" s="41" t="s">
        <v>56</v>
      </c>
      <c r="F36" s="42">
        <v>0</v>
      </c>
      <c r="G36" s="119" t="s">
        <v>52</v>
      </c>
      <c r="H36" s="264">
        <f>ROUND((((SUM(BI103:BI110)+SUM(BI128:BI189))+SUM(BI191:BI195))),2)</f>
        <v>0</v>
      </c>
      <c r="I36" s="256"/>
      <c r="J36" s="256"/>
      <c r="K36" s="35"/>
      <c r="L36" s="35"/>
      <c r="M36" s="264">
        <v>0</v>
      </c>
      <c r="N36" s="256"/>
      <c r="O36" s="256"/>
      <c r="P36" s="25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45"/>
      <c r="D38" s="46" t="s">
        <v>57</v>
      </c>
      <c r="E38" s="47"/>
      <c r="F38" s="47"/>
      <c r="G38" s="120" t="s">
        <v>58</v>
      </c>
      <c r="H38" s="48" t="s">
        <v>59</v>
      </c>
      <c r="I38" s="47"/>
      <c r="J38" s="47"/>
      <c r="K38" s="47"/>
      <c r="L38" s="209">
        <f>SUM(M30:M36)</f>
        <v>0</v>
      </c>
      <c r="M38" s="209"/>
      <c r="N38" s="209"/>
      <c r="O38" s="209"/>
      <c r="P38" s="267"/>
      <c r="Q38" s="4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5">
      <c r="B50" s="34"/>
      <c r="C50" s="35"/>
      <c r="D50" s="49" t="s">
        <v>60</v>
      </c>
      <c r="E50" s="50"/>
      <c r="F50" s="50"/>
      <c r="G50" s="50"/>
      <c r="H50" s="51"/>
      <c r="I50" s="35"/>
      <c r="J50" s="49" t="s">
        <v>61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5">
      <c r="B59" s="34"/>
      <c r="C59" s="35"/>
      <c r="D59" s="54" t="s">
        <v>62</v>
      </c>
      <c r="E59" s="55"/>
      <c r="F59" s="55"/>
      <c r="G59" s="56" t="s">
        <v>63</v>
      </c>
      <c r="H59" s="57"/>
      <c r="I59" s="35"/>
      <c r="J59" s="54" t="s">
        <v>62</v>
      </c>
      <c r="K59" s="55"/>
      <c r="L59" s="55"/>
      <c r="M59" s="55"/>
      <c r="N59" s="56" t="s">
        <v>63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5">
      <c r="B61" s="34"/>
      <c r="C61" s="35"/>
      <c r="D61" s="49" t="s">
        <v>64</v>
      </c>
      <c r="E61" s="50"/>
      <c r="F61" s="50"/>
      <c r="G61" s="50"/>
      <c r="H61" s="51"/>
      <c r="I61" s="35"/>
      <c r="J61" s="49" t="s">
        <v>65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5">
      <c r="B70" s="34"/>
      <c r="C70" s="35"/>
      <c r="D70" s="54" t="s">
        <v>62</v>
      </c>
      <c r="E70" s="55"/>
      <c r="F70" s="55"/>
      <c r="G70" s="56" t="s">
        <v>63</v>
      </c>
      <c r="H70" s="57"/>
      <c r="I70" s="35"/>
      <c r="J70" s="54" t="s">
        <v>62</v>
      </c>
      <c r="K70" s="55"/>
      <c r="L70" s="55"/>
      <c r="M70" s="55"/>
      <c r="N70" s="56" t="s">
        <v>63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3"/>
    </row>
    <row r="76" spans="2:21" s="1" customFormat="1" ht="36.95" customHeight="1">
      <c r="B76" s="34"/>
      <c r="C76" s="211" t="s">
        <v>120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36"/>
      <c r="T76" s="124"/>
      <c r="U76" s="124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4"/>
      <c r="U77" s="124"/>
    </row>
    <row r="78" spans="2:21" s="1" customFormat="1" ht="30" customHeight="1">
      <c r="B78" s="34"/>
      <c r="C78" s="29" t="s">
        <v>19</v>
      </c>
      <c r="D78" s="35"/>
      <c r="E78" s="35"/>
      <c r="F78" s="254" t="str">
        <f>F6</f>
        <v>Oprava fasády domu č.p. 730, Nové Město na Moravě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35"/>
      <c r="R78" s="36"/>
      <c r="T78" s="124"/>
      <c r="U78" s="124"/>
    </row>
    <row r="79" spans="2:21" s="1" customFormat="1" ht="36.95" customHeight="1">
      <c r="B79" s="34"/>
      <c r="C79" s="68" t="s">
        <v>116</v>
      </c>
      <c r="D79" s="35"/>
      <c r="E79" s="35"/>
      <c r="F79" s="213" t="str">
        <f>F7</f>
        <v>Z - Západní stěna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35"/>
      <c r="R79" s="36"/>
      <c r="T79" s="124"/>
      <c r="U79" s="124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4"/>
      <c r="U80" s="124"/>
    </row>
    <row r="81" spans="2:21" s="1" customFormat="1" ht="18" customHeight="1">
      <c r="B81" s="34"/>
      <c r="C81" s="29" t="s">
        <v>26</v>
      </c>
      <c r="D81" s="35"/>
      <c r="E81" s="35"/>
      <c r="F81" s="27" t="str">
        <f>F9</f>
        <v>Nové Město na Moravě</v>
      </c>
      <c r="G81" s="35"/>
      <c r="H81" s="35"/>
      <c r="I81" s="35"/>
      <c r="J81" s="35"/>
      <c r="K81" s="29" t="s">
        <v>28</v>
      </c>
      <c r="L81" s="35"/>
      <c r="M81" s="257" t="str">
        <f>IF(O9="","",O9)</f>
        <v>31.5.2016</v>
      </c>
      <c r="N81" s="257"/>
      <c r="O81" s="257"/>
      <c r="P81" s="257"/>
      <c r="Q81" s="35"/>
      <c r="R81" s="36"/>
      <c r="T81" s="124"/>
      <c r="U81" s="124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4"/>
      <c r="U82" s="124"/>
    </row>
    <row r="83" spans="2:21" s="1" customFormat="1" ht="15">
      <c r="B83" s="34"/>
      <c r="C83" s="29" t="s">
        <v>32</v>
      </c>
      <c r="D83" s="35"/>
      <c r="E83" s="35"/>
      <c r="F83" s="27" t="str">
        <f>E12</f>
        <v>Město Nové Město na Moravě, Vratislavovo nám. 103</v>
      </c>
      <c r="G83" s="35"/>
      <c r="H83" s="35"/>
      <c r="I83" s="35"/>
      <c r="J83" s="35"/>
      <c r="K83" s="29" t="s">
        <v>40</v>
      </c>
      <c r="L83" s="35"/>
      <c r="M83" s="219" t="str">
        <f>E18</f>
        <v>MCT-RR, spol. s r.o., Pražská 16, Praha 10</v>
      </c>
      <c r="N83" s="219"/>
      <c r="O83" s="219"/>
      <c r="P83" s="219"/>
      <c r="Q83" s="219"/>
      <c r="R83" s="36"/>
      <c r="T83" s="124"/>
      <c r="U83" s="124"/>
    </row>
    <row r="84" spans="2:21" s="1" customFormat="1" ht="14.45" customHeight="1">
      <c r="B84" s="34"/>
      <c r="C84" s="29" t="s">
        <v>38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44</v>
      </c>
      <c r="L84" s="35"/>
      <c r="M84" s="219" t="str">
        <f>E21</f>
        <v>Ing. Zdeněk Kocian</v>
      </c>
      <c r="N84" s="219"/>
      <c r="O84" s="219"/>
      <c r="P84" s="219"/>
      <c r="Q84" s="219"/>
      <c r="R84" s="36"/>
      <c r="T84" s="124"/>
      <c r="U84" s="124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4"/>
      <c r="U85" s="124"/>
    </row>
    <row r="86" spans="2:21" s="1" customFormat="1" ht="29.25" customHeight="1">
      <c r="B86" s="34"/>
      <c r="C86" s="262" t="s">
        <v>121</v>
      </c>
      <c r="D86" s="263"/>
      <c r="E86" s="263"/>
      <c r="F86" s="263"/>
      <c r="G86" s="263"/>
      <c r="H86" s="45"/>
      <c r="I86" s="45"/>
      <c r="J86" s="45"/>
      <c r="K86" s="45"/>
      <c r="L86" s="45"/>
      <c r="M86" s="45"/>
      <c r="N86" s="262" t="s">
        <v>122</v>
      </c>
      <c r="O86" s="263"/>
      <c r="P86" s="263"/>
      <c r="Q86" s="263"/>
      <c r="R86" s="36"/>
      <c r="T86" s="124"/>
      <c r="U86" s="124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4"/>
      <c r="U87" s="124"/>
    </row>
    <row r="88" spans="2:47" s="1" customFormat="1" ht="29.25" customHeight="1">
      <c r="B88" s="34"/>
      <c r="C88" s="125" t="s">
        <v>123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93">
        <f>N128</f>
        <v>0</v>
      </c>
      <c r="O88" s="259"/>
      <c r="P88" s="259"/>
      <c r="Q88" s="259"/>
      <c r="R88" s="36"/>
      <c r="T88" s="124"/>
      <c r="U88" s="124"/>
      <c r="AU88" s="17" t="s">
        <v>124</v>
      </c>
    </row>
    <row r="89" spans="2:21" s="6" customFormat="1" ht="24.95" customHeight="1">
      <c r="B89" s="126"/>
      <c r="C89" s="127"/>
      <c r="D89" s="128" t="s">
        <v>125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46">
        <f>N129</f>
        <v>0</v>
      </c>
      <c r="O89" s="258"/>
      <c r="P89" s="258"/>
      <c r="Q89" s="258"/>
      <c r="R89" s="129"/>
      <c r="T89" s="130"/>
      <c r="U89" s="130"/>
    </row>
    <row r="90" spans="2:21" s="7" customFormat="1" ht="19.9" customHeight="1">
      <c r="B90" s="131"/>
      <c r="C90" s="132"/>
      <c r="D90" s="104" t="s">
        <v>126</v>
      </c>
      <c r="E90" s="132"/>
      <c r="F90" s="132"/>
      <c r="G90" s="132"/>
      <c r="H90" s="132"/>
      <c r="I90" s="132"/>
      <c r="J90" s="132"/>
      <c r="K90" s="132"/>
      <c r="L90" s="132"/>
      <c r="M90" s="132"/>
      <c r="N90" s="182">
        <f>N130</f>
        <v>0</v>
      </c>
      <c r="O90" s="261"/>
      <c r="P90" s="261"/>
      <c r="Q90" s="261"/>
      <c r="R90" s="133"/>
      <c r="T90" s="134"/>
      <c r="U90" s="134"/>
    </row>
    <row r="91" spans="2:21" s="7" customFormat="1" ht="19.9" customHeight="1">
      <c r="B91" s="131"/>
      <c r="C91" s="132"/>
      <c r="D91" s="104" t="s">
        <v>127</v>
      </c>
      <c r="E91" s="132"/>
      <c r="F91" s="132"/>
      <c r="G91" s="132"/>
      <c r="H91" s="132"/>
      <c r="I91" s="132"/>
      <c r="J91" s="132"/>
      <c r="K91" s="132"/>
      <c r="L91" s="132"/>
      <c r="M91" s="132"/>
      <c r="N91" s="182">
        <f>N154</f>
        <v>0</v>
      </c>
      <c r="O91" s="261"/>
      <c r="P91" s="261"/>
      <c r="Q91" s="261"/>
      <c r="R91" s="133"/>
      <c r="T91" s="134"/>
      <c r="U91" s="134"/>
    </row>
    <row r="92" spans="2:21" s="7" customFormat="1" ht="19.9" customHeight="1">
      <c r="B92" s="131"/>
      <c r="C92" s="132"/>
      <c r="D92" s="104" t="s">
        <v>128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82">
        <f>N165</f>
        <v>0</v>
      </c>
      <c r="O92" s="261"/>
      <c r="P92" s="261"/>
      <c r="Q92" s="261"/>
      <c r="R92" s="133"/>
      <c r="T92" s="134"/>
      <c r="U92" s="134"/>
    </row>
    <row r="93" spans="2:21" s="7" customFormat="1" ht="19.9" customHeight="1">
      <c r="B93" s="131"/>
      <c r="C93" s="132"/>
      <c r="D93" s="104" t="s">
        <v>129</v>
      </c>
      <c r="E93" s="132"/>
      <c r="F93" s="132"/>
      <c r="G93" s="132"/>
      <c r="H93" s="132"/>
      <c r="I93" s="132"/>
      <c r="J93" s="132"/>
      <c r="K93" s="132"/>
      <c r="L93" s="132"/>
      <c r="M93" s="132"/>
      <c r="N93" s="182">
        <f>N170</f>
        <v>0</v>
      </c>
      <c r="O93" s="261"/>
      <c r="P93" s="261"/>
      <c r="Q93" s="261"/>
      <c r="R93" s="133"/>
      <c r="T93" s="134"/>
      <c r="U93" s="134"/>
    </row>
    <row r="94" spans="2:21" s="6" customFormat="1" ht="24.95" customHeight="1">
      <c r="B94" s="126"/>
      <c r="C94" s="127"/>
      <c r="D94" s="128" t="s">
        <v>130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46">
        <f>N172</f>
        <v>0</v>
      </c>
      <c r="O94" s="258"/>
      <c r="P94" s="258"/>
      <c r="Q94" s="258"/>
      <c r="R94" s="129"/>
      <c r="T94" s="130"/>
      <c r="U94" s="130"/>
    </row>
    <row r="95" spans="2:21" s="7" customFormat="1" ht="19.9" customHeight="1">
      <c r="B95" s="131"/>
      <c r="C95" s="132"/>
      <c r="D95" s="104" t="s">
        <v>131</v>
      </c>
      <c r="E95" s="132"/>
      <c r="F95" s="132"/>
      <c r="G95" s="132"/>
      <c r="H95" s="132"/>
      <c r="I95" s="132"/>
      <c r="J95" s="132"/>
      <c r="K95" s="132"/>
      <c r="L95" s="132"/>
      <c r="M95" s="132"/>
      <c r="N95" s="182">
        <f>N173</f>
        <v>0</v>
      </c>
      <c r="O95" s="261"/>
      <c r="P95" s="261"/>
      <c r="Q95" s="261"/>
      <c r="R95" s="133"/>
      <c r="T95" s="134"/>
      <c r="U95" s="134"/>
    </row>
    <row r="96" spans="2:21" s="7" customFormat="1" ht="19.9" customHeight="1">
      <c r="B96" s="131"/>
      <c r="C96" s="132"/>
      <c r="D96" s="104" t="s">
        <v>132</v>
      </c>
      <c r="E96" s="132"/>
      <c r="F96" s="132"/>
      <c r="G96" s="132"/>
      <c r="H96" s="132"/>
      <c r="I96" s="132"/>
      <c r="J96" s="132"/>
      <c r="K96" s="132"/>
      <c r="L96" s="132"/>
      <c r="M96" s="132"/>
      <c r="N96" s="182">
        <f>N178</f>
        <v>0</v>
      </c>
      <c r="O96" s="261"/>
      <c r="P96" s="261"/>
      <c r="Q96" s="261"/>
      <c r="R96" s="133"/>
      <c r="T96" s="134"/>
      <c r="U96" s="134"/>
    </row>
    <row r="97" spans="2:21" s="6" customFormat="1" ht="24.95" customHeight="1">
      <c r="B97" s="126"/>
      <c r="C97" s="127"/>
      <c r="D97" s="128" t="s">
        <v>133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46">
        <f>N180</f>
        <v>0</v>
      </c>
      <c r="O97" s="258"/>
      <c r="P97" s="258"/>
      <c r="Q97" s="258"/>
      <c r="R97" s="129"/>
      <c r="T97" s="130"/>
      <c r="U97" s="130"/>
    </row>
    <row r="98" spans="2:21" s="7" customFormat="1" ht="19.9" customHeight="1">
      <c r="B98" s="131"/>
      <c r="C98" s="132"/>
      <c r="D98" s="104" t="s">
        <v>134</v>
      </c>
      <c r="E98" s="132"/>
      <c r="F98" s="132"/>
      <c r="G98" s="132"/>
      <c r="H98" s="132"/>
      <c r="I98" s="132"/>
      <c r="J98" s="132"/>
      <c r="K98" s="132"/>
      <c r="L98" s="132"/>
      <c r="M98" s="132"/>
      <c r="N98" s="182">
        <f>N181</f>
        <v>0</v>
      </c>
      <c r="O98" s="261"/>
      <c r="P98" s="261"/>
      <c r="Q98" s="261"/>
      <c r="R98" s="133"/>
      <c r="T98" s="134"/>
      <c r="U98" s="134"/>
    </row>
    <row r="99" spans="2:21" s="7" customFormat="1" ht="19.9" customHeight="1">
      <c r="B99" s="131"/>
      <c r="C99" s="132"/>
      <c r="D99" s="104" t="s">
        <v>135</v>
      </c>
      <c r="E99" s="132"/>
      <c r="F99" s="132"/>
      <c r="G99" s="132"/>
      <c r="H99" s="132"/>
      <c r="I99" s="132"/>
      <c r="J99" s="132"/>
      <c r="K99" s="132"/>
      <c r="L99" s="132"/>
      <c r="M99" s="132"/>
      <c r="N99" s="182">
        <f>N186</f>
        <v>0</v>
      </c>
      <c r="O99" s="261"/>
      <c r="P99" s="261"/>
      <c r="Q99" s="261"/>
      <c r="R99" s="133"/>
      <c r="T99" s="134"/>
      <c r="U99" s="134"/>
    </row>
    <row r="100" spans="2:21" s="7" customFormat="1" ht="19.9" customHeight="1">
      <c r="B100" s="131"/>
      <c r="C100" s="132"/>
      <c r="D100" s="104" t="s">
        <v>136</v>
      </c>
      <c r="E100" s="132"/>
      <c r="F100" s="132"/>
      <c r="G100" s="132"/>
      <c r="H100" s="132"/>
      <c r="I100" s="132"/>
      <c r="J100" s="132"/>
      <c r="K100" s="132"/>
      <c r="L100" s="132"/>
      <c r="M100" s="132"/>
      <c r="N100" s="182">
        <f>N188</f>
        <v>0</v>
      </c>
      <c r="O100" s="261"/>
      <c r="P100" s="261"/>
      <c r="Q100" s="261"/>
      <c r="R100" s="133"/>
      <c r="T100" s="134"/>
      <c r="U100" s="134"/>
    </row>
    <row r="101" spans="2:21" s="6" customFormat="1" ht="21.75" customHeight="1">
      <c r="B101" s="126"/>
      <c r="C101" s="127"/>
      <c r="D101" s="128" t="s">
        <v>137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245">
        <f>N190</f>
        <v>0</v>
      </c>
      <c r="O101" s="258"/>
      <c r="P101" s="258"/>
      <c r="Q101" s="258"/>
      <c r="R101" s="129"/>
      <c r="T101" s="130"/>
      <c r="U101" s="130"/>
    </row>
    <row r="102" spans="2:21" s="1" customFormat="1" ht="21.7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  <c r="T102" s="124"/>
      <c r="U102" s="124"/>
    </row>
    <row r="103" spans="2:21" s="1" customFormat="1" ht="29.25" customHeight="1">
      <c r="B103" s="34"/>
      <c r="C103" s="125" t="s">
        <v>138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259">
        <f>ROUND(N104+N105+N106+N107+N108+N109,2)</f>
        <v>0</v>
      </c>
      <c r="O103" s="260"/>
      <c r="P103" s="260"/>
      <c r="Q103" s="260"/>
      <c r="R103" s="36"/>
      <c r="T103" s="135"/>
      <c r="U103" s="136" t="s">
        <v>50</v>
      </c>
    </row>
    <row r="104" spans="2:65" s="1" customFormat="1" ht="18" customHeight="1">
      <c r="B104" s="34"/>
      <c r="C104" s="35"/>
      <c r="D104" s="186" t="s">
        <v>474</v>
      </c>
      <c r="E104" s="187"/>
      <c r="F104" s="187"/>
      <c r="G104" s="187"/>
      <c r="H104" s="187"/>
      <c r="I104" s="35"/>
      <c r="J104" s="35"/>
      <c r="K104" s="35"/>
      <c r="L104" s="35"/>
      <c r="M104" s="35"/>
      <c r="N104" s="181"/>
      <c r="O104" s="182"/>
      <c r="P104" s="182"/>
      <c r="Q104" s="182"/>
      <c r="R104" s="36"/>
      <c r="S104" s="137"/>
      <c r="T104" s="138"/>
      <c r="U104" s="139" t="s">
        <v>53</v>
      </c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1" t="s">
        <v>140</v>
      </c>
      <c r="AZ104" s="140"/>
      <c r="BA104" s="140"/>
      <c r="BB104" s="140"/>
      <c r="BC104" s="140"/>
      <c r="BD104" s="140"/>
      <c r="BE104" s="142">
        <f aca="true" t="shared" si="0" ref="BE104:BE109">IF(U104="základní",N104,0)</f>
        <v>0</v>
      </c>
      <c r="BF104" s="142">
        <f aca="true" t="shared" si="1" ref="BF104:BF109">IF(U104="snížená",N104,0)</f>
        <v>0</v>
      </c>
      <c r="BG104" s="142">
        <f aca="true" t="shared" si="2" ref="BG104:BG109">IF(U104="zákl. přenesená",N104,0)</f>
        <v>0</v>
      </c>
      <c r="BH104" s="142">
        <f aca="true" t="shared" si="3" ref="BH104:BH109">IF(U104="sníž. přenesená",N104,0)</f>
        <v>0</v>
      </c>
      <c r="BI104" s="142">
        <f aca="true" t="shared" si="4" ref="BI104:BI109">IF(U104="nulová",N104,0)</f>
        <v>0</v>
      </c>
      <c r="BJ104" s="141" t="s">
        <v>141</v>
      </c>
      <c r="BK104" s="140"/>
      <c r="BL104" s="140"/>
      <c r="BM104" s="140"/>
    </row>
    <row r="105" spans="2:65" s="1" customFormat="1" ht="18" customHeight="1">
      <c r="B105" s="34"/>
      <c r="C105" s="35"/>
      <c r="D105" s="179"/>
      <c r="E105" s="180"/>
      <c r="F105" s="180"/>
      <c r="G105" s="180"/>
      <c r="H105" s="180"/>
      <c r="I105" s="35"/>
      <c r="J105" s="35"/>
      <c r="K105" s="35"/>
      <c r="L105" s="35"/>
      <c r="M105" s="35"/>
      <c r="N105" s="181"/>
      <c r="O105" s="182"/>
      <c r="P105" s="182"/>
      <c r="Q105" s="182"/>
      <c r="R105" s="36"/>
      <c r="S105" s="137"/>
      <c r="T105" s="138"/>
      <c r="U105" s="139" t="s">
        <v>53</v>
      </c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1" t="s">
        <v>140</v>
      </c>
      <c r="AZ105" s="140"/>
      <c r="BA105" s="140"/>
      <c r="BB105" s="140"/>
      <c r="BC105" s="140"/>
      <c r="BD105" s="140"/>
      <c r="BE105" s="142">
        <f t="shared" si="0"/>
        <v>0</v>
      </c>
      <c r="BF105" s="142">
        <f t="shared" si="1"/>
        <v>0</v>
      </c>
      <c r="BG105" s="142">
        <f t="shared" si="2"/>
        <v>0</v>
      </c>
      <c r="BH105" s="142">
        <f t="shared" si="3"/>
        <v>0</v>
      </c>
      <c r="BI105" s="142">
        <f t="shared" si="4"/>
        <v>0</v>
      </c>
      <c r="BJ105" s="141" t="s">
        <v>141</v>
      </c>
      <c r="BK105" s="140"/>
      <c r="BL105" s="140"/>
      <c r="BM105" s="140"/>
    </row>
    <row r="106" spans="2:65" s="1" customFormat="1" ht="18" customHeight="1">
      <c r="B106" s="34"/>
      <c r="C106" s="35"/>
      <c r="D106" s="179"/>
      <c r="E106" s="180"/>
      <c r="F106" s="180"/>
      <c r="G106" s="180"/>
      <c r="H106" s="180"/>
      <c r="I106" s="35"/>
      <c r="J106" s="35"/>
      <c r="K106" s="35"/>
      <c r="L106" s="35"/>
      <c r="M106" s="35"/>
      <c r="N106" s="181"/>
      <c r="O106" s="182"/>
      <c r="P106" s="182"/>
      <c r="Q106" s="182"/>
      <c r="R106" s="36"/>
      <c r="S106" s="137"/>
      <c r="T106" s="138"/>
      <c r="U106" s="139" t="s">
        <v>53</v>
      </c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1" t="s">
        <v>140</v>
      </c>
      <c r="AZ106" s="140"/>
      <c r="BA106" s="140"/>
      <c r="BB106" s="140"/>
      <c r="BC106" s="140"/>
      <c r="BD106" s="140"/>
      <c r="BE106" s="142">
        <f t="shared" si="0"/>
        <v>0</v>
      </c>
      <c r="BF106" s="142">
        <f t="shared" si="1"/>
        <v>0</v>
      </c>
      <c r="BG106" s="142">
        <f t="shared" si="2"/>
        <v>0</v>
      </c>
      <c r="BH106" s="142">
        <f t="shared" si="3"/>
        <v>0</v>
      </c>
      <c r="BI106" s="142">
        <f t="shared" si="4"/>
        <v>0</v>
      </c>
      <c r="BJ106" s="141" t="s">
        <v>141</v>
      </c>
      <c r="BK106" s="140"/>
      <c r="BL106" s="140"/>
      <c r="BM106" s="140"/>
    </row>
    <row r="107" spans="2:65" s="1" customFormat="1" ht="18" customHeight="1">
      <c r="B107" s="34"/>
      <c r="C107" s="35"/>
      <c r="D107" s="179"/>
      <c r="E107" s="180"/>
      <c r="F107" s="180"/>
      <c r="G107" s="180"/>
      <c r="H107" s="180"/>
      <c r="I107" s="35"/>
      <c r="J107" s="35"/>
      <c r="K107" s="35"/>
      <c r="L107" s="35"/>
      <c r="M107" s="35"/>
      <c r="N107" s="181"/>
      <c r="O107" s="182"/>
      <c r="P107" s="182"/>
      <c r="Q107" s="182"/>
      <c r="R107" s="36"/>
      <c r="S107" s="137"/>
      <c r="T107" s="138"/>
      <c r="U107" s="139" t="s">
        <v>53</v>
      </c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1" t="s">
        <v>140</v>
      </c>
      <c r="AZ107" s="140"/>
      <c r="BA107" s="140"/>
      <c r="BB107" s="140"/>
      <c r="BC107" s="140"/>
      <c r="BD107" s="140"/>
      <c r="BE107" s="142">
        <f t="shared" si="0"/>
        <v>0</v>
      </c>
      <c r="BF107" s="142">
        <f t="shared" si="1"/>
        <v>0</v>
      </c>
      <c r="BG107" s="142">
        <f t="shared" si="2"/>
        <v>0</v>
      </c>
      <c r="BH107" s="142">
        <f t="shared" si="3"/>
        <v>0</v>
      </c>
      <c r="BI107" s="142">
        <f t="shared" si="4"/>
        <v>0</v>
      </c>
      <c r="BJ107" s="141" t="s">
        <v>141</v>
      </c>
      <c r="BK107" s="140"/>
      <c r="BL107" s="140"/>
      <c r="BM107" s="140"/>
    </row>
    <row r="108" spans="2:65" s="1" customFormat="1" ht="18" customHeight="1">
      <c r="B108" s="34"/>
      <c r="C108" s="35"/>
      <c r="D108" s="179"/>
      <c r="E108" s="180"/>
      <c r="F108" s="180"/>
      <c r="G108" s="180"/>
      <c r="H108" s="180"/>
      <c r="I108" s="35"/>
      <c r="J108" s="35"/>
      <c r="K108" s="35"/>
      <c r="L108" s="35"/>
      <c r="M108" s="35"/>
      <c r="N108" s="181"/>
      <c r="O108" s="182"/>
      <c r="P108" s="182"/>
      <c r="Q108" s="182"/>
      <c r="R108" s="36"/>
      <c r="S108" s="137"/>
      <c r="T108" s="138"/>
      <c r="U108" s="139" t="s">
        <v>53</v>
      </c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1" t="s">
        <v>140</v>
      </c>
      <c r="AZ108" s="140"/>
      <c r="BA108" s="140"/>
      <c r="BB108" s="140"/>
      <c r="BC108" s="140"/>
      <c r="BD108" s="140"/>
      <c r="BE108" s="142">
        <f t="shared" si="0"/>
        <v>0</v>
      </c>
      <c r="BF108" s="142">
        <f t="shared" si="1"/>
        <v>0</v>
      </c>
      <c r="BG108" s="142">
        <f t="shared" si="2"/>
        <v>0</v>
      </c>
      <c r="BH108" s="142">
        <f t="shared" si="3"/>
        <v>0</v>
      </c>
      <c r="BI108" s="142">
        <f t="shared" si="4"/>
        <v>0</v>
      </c>
      <c r="BJ108" s="141" t="s">
        <v>141</v>
      </c>
      <c r="BK108" s="140"/>
      <c r="BL108" s="140"/>
      <c r="BM108" s="140"/>
    </row>
    <row r="109" spans="2:65" s="1" customFormat="1" ht="18" customHeight="1">
      <c r="B109" s="34"/>
      <c r="C109" s="35"/>
      <c r="D109" s="104" t="s">
        <v>142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181"/>
      <c r="O109" s="182"/>
      <c r="P109" s="182"/>
      <c r="Q109" s="182"/>
      <c r="R109" s="36"/>
      <c r="S109" s="137"/>
      <c r="T109" s="143"/>
      <c r="U109" s="144" t="s">
        <v>53</v>
      </c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1" t="s">
        <v>143</v>
      </c>
      <c r="AZ109" s="140"/>
      <c r="BA109" s="140"/>
      <c r="BB109" s="140"/>
      <c r="BC109" s="140"/>
      <c r="BD109" s="140"/>
      <c r="BE109" s="142">
        <f t="shared" si="0"/>
        <v>0</v>
      </c>
      <c r="BF109" s="142">
        <f t="shared" si="1"/>
        <v>0</v>
      </c>
      <c r="BG109" s="142">
        <f t="shared" si="2"/>
        <v>0</v>
      </c>
      <c r="BH109" s="142">
        <f t="shared" si="3"/>
        <v>0</v>
      </c>
      <c r="BI109" s="142">
        <f t="shared" si="4"/>
        <v>0</v>
      </c>
      <c r="BJ109" s="141" t="s">
        <v>141</v>
      </c>
      <c r="BK109" s="140"/>
      <c r="BL109" s="140"/>
      <c r="BM109" s="140"/>
    </row>
    <row r="110" spans="2:21" s="1" customFormat="1" ht="13.5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T110" s="124"/>
      <c r="U110" s="124"/>
    </row>
    <row r="111" spans="2:21" s="1" customFormat="1" ht="29.25" customHeight="1">
      <c r="B111" s="34"/>
      <c r="C111" s="115" t="s">
        <v>109</v>
      </c>
      <c r="D111" s="45"/>
      <c r="E111" s="45"/>
      <c r="F111" s="45"/>
      <c r="G111" s="45"/>
      <c r="H111" s="45"/>
      <c r="I111" s="45"/>
      <c r="J111" s="45"/>
      <c r="K111" s="45"/>
      <c r="L111" s="192">
        <f>ROUND(SUM(N88+N103),2)</f>
        <v>0</v>
      </c>
      <c r="M111" s="192"/>
      <c r="N111" s="192"/>
      <c r="O111" s="192"/>
      <c r="P111" s="192"/>
      <c r="Q111" s="192"/>
      <c r="R111" s="36"/>
      <c r="T111" s="124"/>
      <c r="U111" s="124"/>
    </row>
    <row r="112" spans="2:21" s="1" customFormat="1" ht="6.95" customHeight="1"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60"/>
      <c r="T112" s="124"/>
      <c r="U112" s="124"/>
    </row>
    <row r="116" spans="2:18" s="1" customFormat="1" ht="6.95" customHeight="1"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3"/>
    </row>
    <row r="117" spans="2:18" s="1" customFormat="1" ht="36.95" customHeight="1">
      <c r="B117" s="34"/>
      <c r="C117" s="211" t="s">
        <v>144</v>
      </c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36"/>
    </row>
    <row r="118" spans="2:18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18" s="1" customFormat="1" ht="30" customHeight="1">
      <c r="B119" s="34"/>
      <c r="C119" s="29" t="s">
        <v>19</v>
      </c>
      <c r="D119" s="35"/>
      <c r="E119" s="35"/>
      <c r="F119" s="254" t="str">
        <f>F6</f>
        <v>Oprava fasády domu č.p. 730, Nové Město na Moravě</v>
      </c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35"/>
      <c r="R119" s="36"/>
    </row>
    <row r="120" spans="2:18" s="1" customFormat="1" ht="36.95" customHeight="1">
      <c r="B120" s="34"/>
      <c r="C120" s="68" t="s">
        <v>116</v>
      </c>
      <c r="D120" s="35"/>
      <c r="E120" s="35"/>
      <c r="F120" s="213" t="str">
        <f>F7</f>
        <v>Z - Západní stěna</v>
      </c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35"/>
      <c r="R120" s="36"/>
    </row>
    <row r="121" spans="2:18" s="1" customFormat="1" ht="6.9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18" s="1" customFormat="1" ht="18" customHeight="1">
      <c r="B122" s="34"/>
      <c r="C122" s="29" t="s">
        <v>26</v>
      </c>
      <c r="D122" s="35"/>
      <c r="E122" s="35"/>
      <c r="F122" s="27" t="str">
        <f>F9</f>
        <v>Nové Město na Moravě</v>
      </c>
      <c r="G122" s="35"/>
      <c r="H122" s="35"/>
      <c r="I122" s="35"/>
      <c r="J122" s="35"/>
      <c r="K122" s="29" t="s">
        <v>28</v>
      </c>
      <c r="L122" s="35"/>
      <c r="M122" s="257" t="str">
        <f>IF(O9="","",O9)</f>
        <v>31.5.2016</v>
      </c>
      <c r="N122" s="257"/>
      <c r="O122" s="257"/>
      <c r="P122" s="257"/>
      <c r="Q122" s="35"/>
      <c r="R122" s="36"/>
    </row>
    <row r="123" spans="2:18" s="1" customFormat="1" ht="6.95" customHeight="1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2:18" s="1" customFormat="1" ht="15">
      <c r="B124" s="34"/>
      <c r="C124" s="29" t="s">
        <v>32</v>
      </c>
      <c r="D124" s="35"/>
      <c r="E124" s="35"/>
      <c r="F124" s="27" t="str">
        <f>E12</f>
        <v>Město Nové Město na Moravě, Vratislavovo nám. 103</v>
      </c>
      <c r="G124" s="35"/>
      <c r="H124" s="35"/>
      <c r="I124" s="35"/>
      <c r="J124" s="35"/>
      <c r="K124" s="29" t="s">
        <v>40</v>
      </c>
      <c r="L124" s="35"/>
      <c r="M124" s="219" t="str">
        <f>E18</f>
        <v>MCT-RR, spol. s r.o., Pražská 16, Praha 10</v>
      </c>
      <c r="N124" s="219"/>
      <c r="O124" s="219"/>
      <c r="P124" s="219"/>
      <c r="Q124" s="219"/>
      <c r="R124" s="36"/>
    </row>
    <row r="125" spans="2:18" s="1" customFormat="1" ht="14.45" customHeight="1">
      <c r="B125" s="34"/>
      <c r="C125" s="29" t="s">
        <v>38</v>
      </c>
      <c r="D125" s="35"/>
      <c r="E125" s="35"/>
      <c r="F125" s="27" t="str">
        <f>IF(E15="","",E15)</f>
        <v>Vyplň údaj</v>
      </c>
      <c r="G125" s="35"/>
      <c r="H125" s="35"/>
      <c r="I125" s="35"/>
      <c r="J125" s="35"/>
      <c r="K125" s="29" t="s">
        <v>44</v>
      </c>
      <c r="L125" s="35"/>
      <c r="M125" s="219" t="str">
        <f>E21</f>
        <v>Ing. Zdeněk Kocian</v>
      </c>
      <c r="N125" s="219"/>
      <c r="O125" s="219"/>
      <c r="P125" s="219"/>
      <c r="Q125" s="219"/>
      <c r="R125" s="36"/>
    </row>
    <row r="126" spans="2:18" s="1" customFormat="1" ht="10.35" customHeight="1"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6"/>
    </row>
    <row r="127" spans="2:27" s="8" customFormat="1" ht="29.25" customHeight="1">
      <c r="B127" s="145"/>
      <c r="C127" s="146" t="s">
        <v>145</v>
      </c>
      <c r="D127" s="147" t="s">
        <v>146</v>
      </c>
      <c r="E127" s="147" t="s">
        <v>68</v>
      </c>
      <c r="F127" s="251" t="s">
        <v>147</v>
      </c>
      <c r="G127" s="251"/>
      <c r="H127" s="251"/>
      <c r="I127" s="251"/>
      <c r="J127" s="147" t="s">
        <v>148</v>
      </c>
      <c r="K127" s="147" t="s">
        <v>149</v>
      </c>
      <c r="L127" s="252" t="s">
        <v>150</v>
      </c>
      <c r="M127" s="252"/>
      <c r="N127" s="251" t="s">
        <v>122</v>
      </c>
      <c r="O127" s="251"/>
      <c r="P127" s="251"/>
      <c r="Q127" s="253"/>
      <c r="R127" s="148"/>
      <c r="T127" s="78" t="s">
        <v>151</v>
      </c>
      <c r="U127" s="79" t="s">
        <v>50</v>
      </c>
      <c r="V127" s="79" t="s">
        <v>152</v>
      </c>
      <c r="W127" s="79" t="s">
        <v>153</v>
      </c>
      <c r="X127" s="79" t="s">
        <v>154</v>
      </c>
      <c r="Y127" s="79" t="s">
        <v>155</v>
      </c>
      <c r="Z127" s="79" t="s">
        <v>156</v>
      </c>
      <c r="AA127" s="80" t="s">
        <v>157</v>
      </c>
    </row>
    <row r="128" spans="2:63" s="1" customFormat="1" ht="29.25" customHeight="1">
      <c r="B128" s="34"/>
      <c r="C128" s="82" t="s">
        <v>118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243">
        <f>BK128</f>
        <v>0</v>
      </c>
      <c r="O128" s="244"/>
      <c r="P128" s="244"/>
      <c r="Q128" s="244"/>
      <c r="R128" s="36"/>
      <c r="T128" s="81"/>
      <c r="U128" s="50"/>
      <c r="V128" s="50"/>
      <c r="W128" s="149">
        <f>W129+W172+W180+W190</f>
        <v>0</v>
      </c>
      <c r="X128" s="50"/>
      <c r="Y128" s="149">
        <f>Y129+Y172+Y180+Y190</f>
        <v>5.4811254400000005</v>
      </c>
      <c r="Z128" s="50"/>
      <c r="AA128" s="150">
        <f>AA129+AA172+AA180+AA190</f>
        <v>6.103972</v>
      </c>
      <c r="AT128" s="17" t="s">
        <v>85</v>
      </c>
      <c r="AU128" s="17" t="s">
        <v>124</v>
      </c>
      <c r="BK128" s="151">
        <f>BK129+BK172+BK180+BK190</f>
        <v>0</v>
      </c>
    </row>
    <row r="129" spans="2:63" s="9" customFormat="1" ht="37.35" customHeight="1">
      <c r="B129" s="152"/>
      <c r="C129" s="153"/>
      <c r="D129" s="154" t="s">
        <v>125</v>
      </c>
      <c r="E129" s="154"/>
      <c r="F129" s="154"/>
      <c r="G129" s="154"/>
      <c r="H129" s="154"/>
      <c r="I129" s="154"/>
      <c r="J129" s="154"/>
      <c r="K129" s="154"/>
      <c r="L129" s="154"/>
      <c r="M129" s="154"/>
      <c r="N129" s="245">
        <f>BK129</f>
        <v>0</v>
      </c>
      <c r="O129" s="246"/>
      <c r="P129" s="246"/>
      <c r="Q129" s="246"/>
      <c r="R129" s="155"/>
      <c r="T129" s="156"/>
      <c r="U129" s="153"/>
      <c r="V129" s="153"/>
      <c r="W129" s="157">
        <f>W130+W154+W165+W170</f>
        <v>0</v>
      </c>
      <c r="X129" s="153"/>
      <c r="Y129" s="157">
        <f>Y130+Y154+Y165+Y170</f>
        <v>4.848693440000001</v>
      </c>
      <c r="Z129" s="153"/>
      <c r="AA129" s="158">
        <f>AA130+AA154+AA165+AA170</f>
        <v>6.0344999999999995</v>
      </c>
      <c r="AR129" s="159" t="s">
        <v>25</v>
      </c>
      <c r="AT129" s="160" t="s">
        <v>85</v>
      </c>
      <c r="AU129" s="160" t="s">
        <v>86</v>
      </c>
      <c r="AY129" s="159" t="s">
        <v>158</v>
      </c>
      <c r="BK129" s="161">
        <f>BK130+BK154+BK165+BK170</f>
        <v>0</v>
      </c>
    </row>
    <row r="130" spans="2:63" s="9" customFormat="1" ht="19.9" customHeight="1">
      <c r="B130" s="152"/>
      <c r="C130" s="153"/>
      <c r="D130" s="162" t="s">
        <v>126</v>
      </c>
      <c r="E130" s="162"/>
      <c r="F130" s="162"/>
      <c r="G130" s="162"/>
      <c r="H130" s="162"/>
      <c r="I130" s="162"/>
      <c r="J130" s="162"/>
      <c r="K130" s="162"/>
      <c r="L130" s="162"/>
      <c r="M130" s="162"/>
      <c r="N130" s="234">
        <f>BK130</f>
        <v>0</v>
      </c>
      <c r="O130" s="235"/>
      <c r="P130" s="235"/>
      <c r="Q130" s="235"/>
      <c r="R130" s="155"/>
      <c r="T130" s="156"/>
      <c r="U130" s="153"/>
      <c r="V130" s="153"/>
      <c r="W130" s="157">
        <f>SUM(W131:W153)</f>
        <v>0</v>
      </c>
      <c r="X130" s="153"/>
      <c r="Y130" s="157">
        <f>SUM(Y131:Y153)</f>
        <v>4.848693440000001</v>
      </c>
      <c r="Z130" s="153"/>
      <c r="AA130" s="158">
        <f>SUM(AA131:AA153)</f>
        <v>0</v>
      </c>
      <c r="AR130" s="159" t="s">
        <v>25</v>
      </c>
      <c r="AT130" s="160" t="s">
        <v>85</v>
      </c>
      <c r="AU130" s="160" t="s">
        <v>25</v>
      </c>
      <c r="AY130" s="159" t="s">
        <v>158</v>
      </c>
      <c r="BK130" s="161">
        <f>SUM(BK131:BK153)</f>
        <v>0</v>
      </c>
    </row>
    <row r="131" spans="2:65" s="1" customFormat="1" ht="44.25" customHeight="1">
      <c r="B131" s="34"/>
      <c r="C131" s="163" t="s">
        <v>25</v>
      </c>
      <c r="D131" s="163" t="s">
        <v>159</v>
      </c>
      <c r="E131" s="164" t="s">
        <v>160</v>
      </c>
      <c r="F131" s="228" t="s">
        <v>161</v>
      </c>
      <c r="G131" s="228"/>
      <c r="H131" s="228"/>
      <c r="I131" s="228"/>
      <c r="J131" s="165" t="s">
        <v>162</v>
      </c>
      <c r="K131" s="166">
        <v>226.5</v>
      </c>
      <c r="L131" s="229">
        <v>0</v>
      </c>
      <c r="M131" s="230"/>
      <c r="N131" s="231">
        <f aca="true" t="shared" si="5" ref="N131:N153">ROUND(L131*K131,2)</f>
        <v>0</v>
      </c>
      <c r="O131" s="231"/>
      <c r="P131" s="231"/>
      <c r="Q131" s="231"/>
      <c r="R131" s="36"/>
      <c r="T131" s="167" t="s">
        <v>23</v>
      </c>
      <c r="U131" s="43" t="s">
        <v>53</v>
      </c>
      <c r="V131" s="35"/>
      <c r="W131" s="168">
        <f aca="true" t="shared" si="6" ref="W131:W153">V131*K131</f>
        <v>0</v>
      </c>
      <c r="X131" s="168">
        <v>0.00489</v>
      </c>
      <c r="Y131" s="168">
        <f aca="true" t="shared" si="7" ref="Y131:Y153">X131*K131</f>
        <v>1.107585</v>
      </c>
      <c r="Z131" s="168">
        <v>0</v>
      </c>
      <c r="AA131" s="169">
        <f aca="true" t="shared" si="8" ref="AA131:AA153">Z131*K131</f>
        <v>0</v>
      </c>
      <c r="AR131" s="17" t="s">
        <v>163</v>
      </c>
      <c r="AT131" s="17" t="s">
        <v>159</v>
      </c>
      <c r="AU131" s="17" t="s">
        <v>141</v>
      </c>
      <c r="AY131" s="17" t="s">
        <v>158</v>
      </c>
      <c r="BE131" s="108">
        <f aca="true" t="shared" si="9" ref="BE131:BE153">IF(U131="základní",N131,0)</f>
        <v>0</v>
      </c>
      <c r="BF131" s="108">
        <f aca="true" t="shared" si="10" ref="BF131:BF153">IF(U131="snížená",N131,0)</f>
        <v>0</v>
      </c>
      <c r="BG131" s="108">
        <f aca="true" t="shared" si="11" ref="BG131:BG153">IF(U131="zákl. přenesená",N131,0)</f>
        <v>0</v>
      </c>
      <c r="BH131" s="108">
        <f aca="true" t="shared" si="12" ref="BH131:BH153">IF(U131="sníž. přenesená",N131,0)</f>
        <v>0</v>
      </c>
      <c r="BI131" s="108">
        <f aca="true" t="shared" si="13" ref="BI131:BI153">IF(U131="nulová",N131,0)</f>
        <v>0</v>
      </c>
      <c r="BJ131" s="17" t="s">
        <v>141</v>
      </c>
      <c r="BK131" s="108">
        <f aca="true" t="shared" si="14" ref="BK131:BK153">ROUND(L131*K131,2)</f>
        <v>0</v>
      </c>
      <c r="BL131" s="17" t="s">
        <v>163</v>
      </c>
      <c r="BM131" s="17" t="s">
        <v>164</v>
      </c>
    </row>
    <row r="132" spans="2:65" s="1" customFormat="1" ht="31.5" customHeight="1">
      <c r="B132" s="34"/>
      <c r="C132" s="163" t="s">
        <v>141</v>
      </c>
      <c r="D132" s="163" t="s">
        <v>159</v>
      </c>
      <c r="E132" s="164" t="s">
        <v>165</v>
      </c>
      <c r="F132" s="228" t="s">
        <v>449</v>
      </c>
      <c r="G132" s="228"/>
      <c r="H132" s="228"/>
      <c r="I132" s="228"/>
      <c r="J132" s="165" t="s">
        <v>162</v>
      </c>
      <c r="K132" s="166">
        <v>651.3</v>
      </c>
      <c r="L132" s="229">
        <v>0</v>
      </c>
      <c r="M132" s="230"/>
      <c r="N132" s="231">
        <f t="shared" si="5"/>
        <v>0</v>
      </c>
      <c r="O132" s="231"/>
      <c r="P132" s="231"/>
      <c r="Q132" s="231"/>
      <c r="R132" s="36"/>
      <c r="T132" s="167" t="s">
        <v>23</v>
      </c>
      <c r="U132" s="43" t="s">
        <v>53</v>
      </c>
      <c r="V132" s="35"/>
      <c r="W132" s="168">
        <f t="shared" si="6"/>
        <v>0</v>
      </c>
      <c r="X132" s="168">
        <v>0.00026</v>
      </c>
      <c r="Y132" s="168">
        <f t="shared" si="7"/>
        <v>0.16933799999999996</v>
      </c>
      <c r="Z132" s="168">
        <v>0</v>
      </c>
      <c r="AA132" s="169">
        <f t="shared" si="8"/>
        <v>0</v>
      </c>
      <c r="AR132" s="17" t="s">
        <v>163</v>
      </c>
      <c r="AT132" s="17" t="s">
        <v>159</v>
      </c>
      <c r="AU132" s="17" t="s">
        <v>141</v>
      </c>
      <c r="AY132" s="17" t="s">
        <v>158</v>
      </c>
      <c r="BE132" s="108">
        <f t="shared" si="9"/>
        <v>0</v>
      </c>
      <c r="BF132" s="108">
        <f t="shared" si="10"/>
        <v>0</v>
      </c>
      <c r="BG132" s="108">
        <f t="shared" si="11"/>
        <v>0</v>
      </c>
      <c r="BH132" s="108">
        <f t="shared" si="12"/>
        <v>0</v>
      </c>
      <c r="BI132" s="108">
        <f t="shared" si="13"/>
        <v>0</v>
      </c>
      <c r="BJ132" s="17" t="s">
        <v>141</v>
      </c>
      <c r="BK132" s="108">
        <f t="shared" si="14"/>
        <v>0</v>
      </c>
      <c r="BL132" s="17" t="s">
        <v>163</v>
      </c>
      <c r="BM132" s="17" t="s">
        <v>167</v>
      </c>
    </row>
    <row r="133" spans="2:65" s="1" customFormat="1" ht="31.5" customHeight="1">
      <c r="B133" s="34"/>
      <c r="C133" s="163" t="s">
        <v>168</v>
      </c>
      <c r="D133" s="163" t="s">
        <v>159</v>
      </c>
      <c r="E133" s="164" t="s">
        <v>169</v>
      </c>
      <c r="F133" s="228" t="s">
        <v>170</v>
      </c>
      <c r="G133" s="228"/>
      <c r="H133" s="228"/>
      <c r="I133" s="228"/>
      <c r="J133" s="165" t="s">
        <v>162</v>
      </c>
      <c r="K133" s="166">
        <v>76</v>
      </c>
      <c r="L133" s="229">
        <v>0</v>
      </c>
      <c r="M133" s="230"/>
      <c r="N133" s="231">
        <f t="shared" si="5"/>
        <v>0</v>
      </c>
      <c r="O133" s="231"/>
      <c r="P133" s="231"/>
      <c r="Q133" s="231"/>
      <c r="R133" s="36"/>
      <c r="T133" s="167" t="s">
        <v>23</v>
      </c>
      <c r="U133" s="43" t="s">
        <v>53</v>
      </c>
      <c r="V133" s="35"/>
      <c r="W133" s="168">
        <f t="shared" si="6"/>
        <v>0</v>
      </c>
      <c r="X133" s="168">
        <v>0.00489</v>
      </c>
      <c r="Y133" s="168">
        <f t="shared" si="7"/>
        <v>0.37164</v>
      </c>
      <c r="Z133" s="168">
        <v>0</v>
      </c>
      <c r="AA133" s="169">
        <f t="shared" si="8"/>
        <v>0</v>
      </c>
      <c r="AR133" s="17" t="s">
        <v>163</v>
      </c>
      <c r="AT133" s="17" t="s">
        <v>159</v>
      </c>
      <c r="AU133" s="17" t="s">
        <v>141</v>
      </c>
      <c r="AY133" s="17" t="s">
        <v>158</v>
      </c>
      <c r="BE133" s="108">
        <f t="shared" si="9"/>
        <v>0</v>
      </c>
      <c r="BF133" s="108">
        <f t="shared" si="10"/>
        <v>0</v>
      </c>
      <c r="BG133" s="108">
        <f t="shared" si="11"/>
        <v>0</v>
      </c>
      <c r="BH133" s="108">
        <f t="shared" si="12"/>
        <v>0</v>
      </c>
      <c r="BI133" s="108">
        <f t="shared" si="13"/>
        <v>0</v>
      </c>
      <c r="BJ133" s="17" t="s">
        <v>141</v>
      </c>
      <c r="BK133" s="108">
        <f t="shared" si="14"/>
        <v>0</v>
      </c>
      <c r="BL133" s="17" t="s">
        <v>163</v>
      </c>
      <c r="BM133" s="17" t="s">
        <v>171</v>
      </c>
    </row>
    <row r="134" spans="2:65" s="1" customFormat="1" ht="44.25" customHeight="1">
      <c r="B134" s="34"/>
      <c r="C134" s="163" t="s">
        <v>163</v>
      </c>
      <c r="D134" s="163" t="s">
        <v>159</v>
      </c>
      <c r="E134" s="164" t="s">
        <v>347</v>
      </c>
      <c r="F134" s="228" t="s">
        <v>450</v>
      </c>
      <c r="G134" s="228"/>
      <c r="H134" s="228"/>
      <c r="I134" s="228"/>
      <c r="J134" s="165" t="s">
        <v>162</v>
      </c>
      <c r="K134" s="166">
        <v>10.5</v>
      </c>
      <c r="L134" s="229">
        <v>0</v>
      </c>
      <c r="M134" s="230"/>
      <c r="N134" s="231">
        <f t="shared" si="5"/>
        <v>0</v>
      </c>
      <c r="O134" s="231"/>
      <c r="P134" s="231"/>
      <c r="Q134" s="231"/>
      <c r="R134" s="36"/>
      <c r="T134" s="167" t="s">
        <v>23</v>
      </c>
      <c r="U134" s="43" t="s">
        <v>53</v>
      </c>
      <c r="V134" s="35"/>
      <c r="W134" s="168">
        <f t="shared" si="6"/>
        <v>0</v>
      </c>
      <c r="X134" s="168">
        <v>0.00832</v>
      </c>
      <c r="Y134" s="168">
        <f t="shared" si="7"/>
        <v>0.08736</v>
      </c>
      <c r="Z134" s="168">
        <v>0</v>
      </c>
      <c r="AA134" s="169">
        <f t="shared" si="8"/>
        <v>0</v>
      </c>
      <c r="AR134" s="17" t="s">
        <v>163</v>
      </c>
      <c r="AT134" s="17" t="s">
        <v>159</v>
      </c>
      <c r="AU134" s="17" t="s">
        <v>141</v>
      </c>
      <c r="AY134" s="17" t="s">
        <v>158</v>
      </c>
      <c r="BE134" s="108">
        <f t="shared" si="9"/>
        <v>0</v>
      </c>
      <c r="BF134" s="108">
        <f t="shared" si="10"/>
        <v>0</v>
      </c>
      <c r="BG134" s="108">
        <f t="shared" si="11"/>
        <v>0</v>
      </c>
      <c r="BH134" s="108">
        <f t="shared" si="12"/>
        <v>0</v>
      </c>
      <c r="BI134" s="108">
        <f t="shared" si="13"/>
        <v>0</v>
      </c>
      <c r="BJ134" s="17" t="s">
        <v>141</v>
      </c>
      <c r="BK134" s="108">
        <f t="shared" si="14"/>
        <v>0</v>
      </c>
      <c r="BL134" s="17" t="s">
        <v>163</v>
      </c>
      <c r="BM134" s="17" t="s">
        <v>451</v>
      </c>
    </row>
    <row r="135" spans="2:65" s="1" customFormat="1" ht="31.5" customHeight="1">
      <c r="B135" s="34"/>
      <c r="C135" s="170" t="s">
        <v>175</v>
      </c>
      <c r="D135" s="170" t="s">
        <v>176</v>
      </c>
      <c r="E135" s="171" t="s">
        <v>350</v>
      </c>
      <c r="F135" s="247" t="s">
        <v>452</v>
      </c>
      <c r="G135" s="247"/>
      <c r="H135" s="247"/>
      <c r="I135" s="247"/>
      <c r="J135" s="172" t="s">
        <v>162</v>
      </c>
      <c r="K135" s="173">
        <v>10.71</v>
      </c>
      <c r="L135" s="248">
        <v>0</v>
      </c>
      <c r="M135" s="249"/>
      <c r="N135" s="250">
        <f t="shared" si="5"/>
        <v>0</v>
      </c>
      <c r="O135" s="231"/>
      <c r="P135" s="231"/>
      <c r="Q135" s="231"/>
      <c r="R135" s="36"/>
      <c r="T135" s="167" t="s">
        <v>23</v>
      </c>
      <c r="U135" s="43" t="s">
        <v>53</v>
      </c>
      <c r="V135" s="35"/>
      <c r="W135" s="168">
        <f t="shared" si="6"/>
        <v>0</v>
      </c>
      <c r="X135" s="168">
        <v>0.0017</v>
      </c>
      <c r="Y135" s="168">
        <f t="shared" si="7"/>
        <v>0.018207</v>
      </c>
      <c r="Z135" s="168">
        <v>0</v>
      </c>
      <c r="AA135" s="169">
        <f t="shared" si="8"/>
        <v>0</v>
      </c>
      <c r="AR135" s="17" t="s">
        <v>179</v>
      </c>
      <c r="AT135" s="17" t="s">
        <v>176</v>
      </c>
      <c r="AU135" s="17" t="s">
        <v>141</v>
      </c>
      <c r="AY135" s="17" t="s">
        <v>158</v>
      </c>
      <c r="BE135" s="108">
        <f t="shared" si="9"/>
        <v>0</v>
      </c>
      <c r="BF135" s="108">
        <f t="shared" si="10"/>
        <v>0</v>
      </c>
      <c r="BG135" s="108">
        <f t="shared" si="11"/>
        <v>0</v>
      </c>
      <c r="BH135" s="108">
        <f t="shared" si="12"/>
        <v>0</v>
      </c>
      <c r="BI135" s="108">
        <f t="shared" si="13"/>
        <v>0</v>
      </c>
      <c r="BJ135" s="17" t="s">
        <v>141</v>
      </c>
      <c r="BK135" s="108">
        <f t="shared" si="14"/>
        <v>0</v>
      </c>
      <c r="BL135" s="17" t="s">
        <v>163</v>
      </c>
      <c r="BM135" s="17" t="s">
        <v>453</v>
      </c>
    </row>
    <row r="136" spans="2:65" s="1" customFormat="1" ht="44.25" customHeight="1">
      <c r="B136" s="34"/>
      <c r="C136" s="163" t="s">
        <v>181</v>
      </c>
      <c r="D136" s="163" t="s">
        <v>159</v>
      </c>
      <c r="E136" s="164" t="s">
        <v>172</v>
      </c>
      <c r="F136" s="228" t="s">
        <v>173</v>
      </c>
      <c r="G136" s="228"/>
      <c r="H136" s="228"/>
      <c r="I136" s="228"/>
      <c r="J136" s="165" t="s">
        <v>162</v>
      </c>
      <c r="K136" s="166">
        <v>2.5</v>
      </c>
      <c r="L136" s="229">
        <v>0</v>
      </c>
      <c r="M136" s="230"/>
      <c r="N136" s="231">
        <f t="shared" si="5"/>
        <v>0</v>
      </c>
      <c r="O136" s="231"/>
      <c r="P136" s="231"/>
      <c r="Q136" s="231"/>
      <c r="R136" s="36"/>
      <c r="T136" s="167" t="s">
        <v>23</v>
      </c>
      <c r="U136" s="43" t="s">
        <v>53</v>
      </c>
      <c r="V136" s="35"/>
      <c r="W136" s="168">
        <f t="shared" si="6"/>
        <v>0</v>
      </c>
      <c r="X136" s="168">
        <v>0.00832</v>
      </c>
      <c r="Y136" s="168">
        <f t="shared" si="7"/>
        <v>0.0208</v>
      </c>
      <c r="Z136" s="168">
        <v>0</v>
      </c>
      <c r="AA136" s="169">
        <f t="shared" si="8"/>
        <v>0</v>
      </c>
      <c r="AR136" s="17" t="s">
        <v>163</v>
      </c>
      <c r="AT136" s="17" t="s">
        <v>159</v>
      </c>
      <c r="AU136" s="17" t="s">
        <v>141</v>
      </c>
      <c r="AY136" s="17" t="s">
        <v>158</v>
      </c>
      <c r="BE136" s="108">
        <f t="shared" si="9"/>
        <v>0</v>
      </c>
      <c r="BF136" s="108">
        <f t="shared" si="10"/>
        <v>0</v>
      </c>
      <c r="BG136" s="108">
        <f t="shared" si="11"/>
        <v>0</v>
      </c>
      <c r="BH136" s="108">
        <f t="shared" si="12"/>
        <v>0</v>
      </c>
      <c r="BI136" s="108">
        <f t="shared" si="13"/>
        <v>0</v>
      </c>
      <c r="BJ136" s="17" t="s">
        <v>141</v>
      </c>
      <c r="BK136" s="108">
        <f t="shared" si="14"/>
        <v>0</v>
      </c>
      <c r="BL136" s="17" t="s">
        <v>163</v>
      </c>
      <c r="BM136" s="17" t="s">
        <v>174</v>
      </c>
    </row>
    <row r="137" spans="2:65" s="1" customFormat="1" ht="31.5" customHeight="1">
      <c r="B137" s="34"/>
      <c r="C137" s="170" t="s">
        <v>186</v>
      </c>
      <c r="D137" s="170" t="s">
        <v>176</v>
      </c>
      <c r="E137" s="171" t="s">
        <v>177</v>
      </c>
      <c r="F137" s="247" t="s">
        <v>178</v>
      </c>
      <c r="G137" s="247"/>
      <c r="H137" s="247"/>
      <c r="I137" s="247"/>
      <c r="J137" s="172" t="s">
        <v>162</v>
      </c>
      <c r="K137" s="173">
        <v>2.55</v>
      </c>
      <c r="L137" s="248">
        <v>0</v>
      </c>
      <c r="M137" s="249"/>
      <c r="N137" s="250">
        <f t="shared" si="5"/>
        <v>0</v>
      </c>
      <c r="O137" s="231"/>
      <c r="P137" s="231"/>
      <c r="Q137" s="231"/>
      <c r="R137" s="36"/>
      <c r="T137" s="167" t="s">
        <v>23</v>
      </c>
      <c r="U137" s="43" t="s">
        <v>53</v>
      </c>
      <c r="V137" s="35"/>
      <c r="W137" s="168">
        <f t="shared" si="6"/>
        <v>0</v>
      </c>
      <c r="X137" s="168">
        <v>0.003</v>
      </c>
      <c r="Y137" s="168">
        <f t="shared" si="7"/>
        <v>0.00765</v>
      </c>
      <c r="Z137" s="168">
        <v>0</v>
      </c>
      <c r="AA137" s="169">
        <f t="shared" si="8"/>
        <v>0</v>
      </c>
      <c r="AR137" s="17" t="s">
        <v>179</v>
      </c>
      <c r="AT137" s="17" t="s">
        <v>176</v>
      </c>
      <c r="AU137" s="17" t="s">
        <v>141</v>
      </c>
      <c r="AY137" s="17" t="s">
        <v>158</v>
      </c>
      <c r="BE137" s="108">
        <f t="shared" si="9"/>
        <v>0</v>
      </c>
      <c r="BF137" s="108">
        <f t="shared" si="10"/>
        <v>0</v>
      </c>
      <c r="BG137" s="108">
        <f t="shared" si="11"/>
        <v>0</v>
      </c>
      <c r="BH137" s="108">
        <f t="shared" si="12"/>
        <v>0</v>
      </c>
      <c r="BI137" s="108">
        <f t="shared" si="13"/>
        <v>0</v>
      </c>
      <c r="BJ137" s="17" t="s">
        <v>141</v>
      </c>
      <c r="BK137" s="108">
        <f t="shared" si="14"/>
        <v>0</v>
      </c>
      <c r="BL137" s="17" t="s">
        <v>163</v>
      </c>
      <c r="BM137" s="17" t="s">
        <v>180</v>
      </c>
    </row>
    <row r="138" spans="2:65" s="1" customFormat="1" ht="57" customHeight="1">
      <c r="B138" s="34"/>
      <c r="C138" s="163" t="s">
        <v>179</v>
      </c>
      <c r="D138" s="163" t="s">
        <v>159</v>
      </c>
      <c r="E138" s="164" t="s">
        <v>182</v>
      </c>
      <c r="F138" s="228" t="s">
        <v>183</v>
      </c>
      <c r="G138" s="228"/>
      <c r="H138" s="228"/>
      <c r="I138" s="228"/>
      <c r="J138" s="165" t="s">
        <v>184</v>
      </c>
      <c r="K138" s="166">
        <v>10</v>
      </c>
      <c r="L138" s="229">
        <v>0</v>
      </c>
      <c r="M138" s="230"/>
      <c r="N138" s="231">
        <f t="shared" si="5"/>
        <v>0</v>
      </c>
      <c r="O138" s="231"/>
      <c r="P138" s="231"/>
      <c r="Q138" s="231"/>
      <c r="R138" s="36"/>
      <c r="T138" s="167" t="s">
        <v>23</v>
      </c>
      <c r="U138" s="43" t="s">
        <v>53</v>
      </c>
      <c r="V138" s="35"/>
      <c r="W138" s="168">
        <f t="shared" si="6"/>
        <v>0</v>
      </c>
      <c r="X138" s="168">
        <v>0.0015</v>
      </c>
      <c r="Y138" s="168">
        <f t="shared" si="7"/>
        <v>0.015</v>
      </c>
      <c r="Z138" s="168">
        <v>0</v>
      </c>
      <c r="AA138" s="169">
        <f t="shared" si="8"/>
        <v>0</v>
      </c>
      <c r="AR138" s="17" t="s">
        <v>163</v>
      </c>
      <c r="AT138" s="17" t="s">
        <v>159</v>
      </c>
      <c r="AU138" s="17" t="s">
        <v>141</v>
      </c>
      <c r="AY138" s="17" t="s">
        <v>158</v>
      </c>
      <c r="BE138" s="108">
        <f t="shared" si="9"/>
        <v>0</v>
      </c>
      <c r="BF138" s="108">
        <f t="shared" si="10"/>
        <v>0</v>
      </c>
      <c r="BG138" s="108">
        <f t="shared" si="11"/>
        <v>0</v>
      </c>
      <c r="BH138" s="108">
        <f t="shared" si="12"/>
        <v>0</v>
      </c>
      <c r="BI138" s="108">
        <f t="shared" si="13"/>
        <v>0</v>
      </c>
      <c r="BJ138" s="17" t="s">
        <v>141</v>
      </c>
      <c r="BK138" s="108">
        <f t="shared" si="14"/>
        <v>0</v>
      </c>
      <c r="BL138" s="17" t="s">
        <v>163</v>
      </c>
      <c r="BM138" s="17" t="s">
        <v>185</v>
      </c>
    </row>
    <row r="139" spans="2:65" s="1" customFormat="1" ht="44.25" customHeight="1">
      <c r="B139" s="34"/>
      <c r="C139" s="163" t="s">
        <v>194</v>
      </c>
      <c r="D139" s="163" t="s">
        <v>159</v>
      </c>
      <c r="E139" s="164" t="s">
        <v>364</v>
      </c>
      <c r="F139" s="228" t="s">
        <v>454</v>
      </c>
      <c r="G139" s="228"/>
      <c r="H139" s="228"/>
      <c r="I139" s="228"/>
      <c r="J139" s="165" t="s">
        <v>162</v>
      </c>
      <c r="K139" s="166">
        <v>8</v>
      </c>
      <c r="L139" s="229">
        <v>0</v>
      </c>
      <c r="M139" s="230"/>
      <c r="N139" s="231">
        <f t="shared" si="5"/>
        <v>0</v>
      </c>
      <c r="O139" s="231"/>
      <c r="P139" s="231"/>
      <c r="Q139" s="231"/>
      <c r="R139" s="36"/>
      <c r="T139" s="167" t="s">
        <v>23</v>
      </c>
      <c r="U139" s="43" t="s">
        <v>53</v>
      </c>
      <c r="V139" s="35"/>
      <c r="W139" s="168">
        <f t="shared" si="6"/>
        <v>0</v>
      </c>
      <c r="X139" s="168">
        <v>0.00938</v>
      </c>
      <c r="Y139" s="168">
        <f t="shared" si="7"/>
        <v>0.07504</v>
      </c>
      <c r="Z139" s="168">
        <v>0</v>
      </c>
      <c r="AA139" s="169">
        <f t="shared" si="8"/>
        <v>0</v>
      </c>
      <c r="AR139" s="17" t="s">
        <v>163</v>
      </c>
      <c r="AT139" s="17" t="s">
        <v>159</v>
      </c>
      <c r="AU139" s="17" t="s">
        <v>141</v>
      </c>
      <c r="AY139" s="17" t="s">
        <v>158</v>
      </c>
      <c r="BE139" s="108">
        <f t="shared" si="9"/>
        <v>0</v>
      </c>
      <c r="BF139" s="108">
        <f t="shared" si="10"/>
        <v>0</v>
      </c>
      <c r="BG139" s="108">
        <f t="shared" si="11"/>
        <v>0</v>
      </c>
      <c r="BH139" s="108">
        <f t="shared" si="12"/>
        <v>0</v>
      </c>
      <c r="BI139" s="108">
        <f t="shared" si="13"/>
        <v>0</v>
      </c>
      <c r="BJ139" s="17" t="s">
        <v>141</v>
      </c>
      <c r="BK139" s="108">
        <f t="shared" si="14"/>
        <v>0</v>
      </c>
      <c r="BL139" s="17" t="s">
        <v>163</v>
      </c>
      <c r="BM139" s="17" t="s">
        <v>455</v>
      </c>
    </row>
    <row r="140" spans="2:65" s="1" customFormat="1" ht="31.5" customHeight="1">
      <c r="B140" s="34"/>
      <c r="C140" s="170" t="s">
        <v>30</v>
      </c>
      <c r="D140" s="170" t="s">
        <v>176</v>
      </c>
      <c r="E140" s="171" t="s">
        <v>367</v>
      </c>
      <c r="F140" s="247" t="s">
        <v>456</v>
      </c>
      <c r="G140" s="247"/>
      <c r="H140" s="247"/>
      <c r="I140" s="247"/>
      <c r="J140" s="172" t="s">
        <v>162</v>
      </c>
      <c r="K140" s="173">
        <v>8.16</v>
      </c>
      <c r="L140" s="248">
        <v>0</v>
      </c>
      <c r="M140" s="249"/>
      <c r="N140" s="250">
        <f t="shared" si="5"/>
        <v>0</v>
      </c>
      <c r="O140" s="231"/>
      <c r="P140" s="231"/>
      <c r="Q140" s="231"/>
      <c r="R140" s="36"/>
      <c r="T140" s="167" t="s">
        <v>23</v>
      </c>
      <c r="U140" s="43" t="s">
        <v>53</v>
      </c>
      <c r="V140" s="35"/>
      <c r="W140" s="168">
        <f t="shared" si="6"/>
        <v>0</v>
      </c>
      <c r="X140" s="168">
        <v>0.0135</v>
      </c>
      <c r="Y140" s="168">
        <f t="shared" si="7"/>
        <v>0.11016</v>
      </c>
      <c r="Z140" s="168">
        <v>0</v>
      </c>
      <c r="AA140" s="169">
        <f t="shared" si="8"/>
        <v>0</v>
      </c>
      <c r="AR140" s="17" t="s">
        <v>179</v>
      </c>
      <c r="AT140" s="17" t="s">
        <v>176</v>
      </c>
      <c r="AU140" s="17" t="s">
        <v>141</v>
      </c>
      <c r="AY140" s="17" t="s">
        <v>158</v>
      </c>
      <c r="BE140" s="108">
        <f t="shared" si="9"/>
        <v>0</v>
      </c>
      <c r="BF140" s="108">
        <f t="shared" si="10"/>
        <v>0</v>
      </c>
      <c r="BG140" s="108">
        <f t="shared" si="11"/>
        <v>0</v>
      </c>
      <c r="BH140" s="108">
        <f t="shared" si="12"/>
        <v>0</v>
      </c>
      <c r="BI140" s="108">
        <f t="shared" si="13"/>
        <v>0</v>
      </c>
      <c r="BJ140" s="17" t="s">
        <v>141</v>
      </c>
      <c r="BK140" s="108">
        <f t="shared" si="14"/>
        <v>0</v>
      </c>
      <c r="BL140" s="17" t="s">
        <v>163</v>
      </c>
      <c r="BM140" s="17" t="s">
        <v>457</v>
      </c>
    </row>
    <row r="141" spans="2:65" s="1" customFormat="1" ht="22.5" customHeight="1">
      <c r="B141" s="34"/>
      <c r="C141" s="163" t="s">
        <v>201</v>
      </c>
      <c r="D141" s="163" t="s">
        <v>159</v>
      </c>
      <c r="E141" s="164" t="s">
        <v>187</v>
      </c>
      <c r="F141" s="228" t="s">
        <v>188</v>
      </c>
      <c r="G141" s="228"/>
      <c r="H141" s="228"/>
      <c r="I141" s="228"/>
      <c r="J141" s="165" t="s">
        <v>189</v>
      </c>
      <c r="K141" s="166">
        <v>411.3</v>
      </c>
      <c r="L141" s="229">
        <v>0</v>
      </c>
      <c r="M141" s="230"/>
      <c r="N141" s="231">
        <f t="shared" si="5"/>
        <v>0</v>
      </c>
      <c r="O141" s="231"/>
      <c r="P141" s="231"/>
      <c r="Q141" s="231"/>
      <c r="R141" s="36"/>
      <c r="T141" s="167" t="s">
        <v>23</v>
      </c>
      <c r="U141" s="43" t="s">
        <v>53</v>
      </c>
      <c r="V141" s="35"/>
      <c r="W141" s="168">
        <f t="shared" si="6"/>
        <v>0</v>
      </c>
      <c r="X141" s="168">
        <v>0.00025</v>
      </c>
      <c r="Y141" s="168">
        <f t="shared" si="7"/>
        <v>0.102825</v>
      </c>
      <c r="Z141" s="168">
        <v>0</v>
      </c>
      <c r="AA141" s="169">
        <f t="shared" si="8"/>
        <v>0</v>
      </c>
      <c r="AR141" s="17" t="s">
        <v>163</v>
      </c>
      <c r="AT141" s="17" t="s">
        <v>159</v>
      </c>
      <c r="AU141" s="17" t="s">
        <v>141</v>
      </c>
      <c r="AY141" s="17" t="s">
        <v>158</v>
      </c>
      <c r="BE141" s="108">
        <f t="shared" si="9"/>
        <v>0</v>
      </c>
      <c r="BF141" s="108">
        <f t="shared" si="10"/>
        <v>0</v>
      </c>
      <c r="BG141" s="108">
        <f t="shared" si="11"/>
        <v>0</v>
      </c>
      <c r="BH141" s="108">
        <f t="shared" si="12"/>
        <v>0</v>
      </c>
      <c r="BI141" s="108">
        <f t="shared" si="13"/>
        <v>0</v>
      </c>
      <c r="BJ141" s="17" t="s">
        <v>141</v>
      </c>
      <c r="BK141" s="108">
        <f t="shared" si="14"/>
        <v>0</v>
      </c>
      <c r="BL141" s="17" t="s">
        <v>163</v>
      </c>
      <c r="BM141" s="17" t="s">
        <v>190</v>
      </c>
    </row>
    <row r="142" spans="2:65" s="1" customFormat="1" ht="22.5" customHeight="1">
      <c r="B142" s="34"/>
      <c r="C142" s="170" t="s">
        <v>205</v>
      </c>
      <c r="D142" s="170" t="s">
        <v>176</v>
      </c>
      <c r="E142" s="171" t="s">
        <v>191</v>
      </c>
      <c r="F142" s="247" t="s">
        <v>192</v>
      </c>
      <c r="G142" s="247"/>
      <c r="H142" s="247"/>
      <c r="I142" s="247"/>
      <c r="J142" s="172" t="s">
        <v>189</v>
      </c>
      <c r="K142" s="173">
        <v>117.198</v>
      </c>
      <c r="L142" s="248">
        <v>0</v>
      </c>
      <c r="M142" s="249"/>
      <c r="N142" s="250">
        <f t="shared" si="5"/>
        <v>0</v>
      </c>
      <c r="O142" s="231"/>
      <c r="P142" s="231"/>
      <c r="Q142" s="231"/>
      <c r="R142" s="36"/>
      <c r="T142" s="167" t="s">
        <v>23</v>
      </c>
      <c r="U142" s="43" t="s">
        <v>53</v>
      </c>
      <c r="V142" s="35"/>
      <c r="W142" s="168">
        <f t="shared" si="6"/>
        <v>0</v>
      </c>
      <c r="X142" s="168">
        <v>0.0005</v>
      </c>
      <c r="Y142" s="168">
        <f t="shared" si="7"/>
        <v>0.058599</v>
      </c>
      <c r="Z142" s="168">
        <v>0</v>
      </c>
      <c r="AA142" s="169">
        <f t="shared" si="8"/>
        <v>0</v>
      </c>
      <c r="AR142" s="17" t="s">
        <v>179</v>
      </c>
      <c r="AT142" s="17" t="s">
        <v>176</v>
      </c>
      <c r="AU142" s="17" t="s">
        <v>141</v>
      </c>
      <c r="AY142" s="17" t="s">
        <v>158</v>
      </c>
      <c r="BE142" s="108">
        <f t="shared" si="9"/>
        <v>0</v>
      </c>
      <c r="BF142" s="108">
        <f t="shared" si="10"/>
        <v>0</v>
      </c>
      <c r="BG142" s="108">
        <f t="shared" si="11"/>
        <v>0</v>
      </c>
      <c r="BH142" s="108">
        <f t="shared" si="12"/>
        <v>0</v>
      </c>
      <c r="BI142" s="108">
        <f t="shared" si="13"/>
        <v>0</v>
      </c>
      <c r="BJ142" s="17" t="s">
        <v>141</v>
      </c>
      <c r="BK142" s="108">
        <f t="shared" si="14"/>
        <v>0</v>
      </c>
      <c r="BL142" s="17" t="s">
        <v>163</v>
      </c>
      <c r="BM142" s="17" t="s">
        <v>193</v>
      </c>
    </row>
    <row r="143" spans="2:65" s="1" customFormat="1" ht="22.5" customHeight="1">
      <c r="B143" s="34"/>
      <c r="C143" s="170" t="s">
        <v>209</v>
      </c>
      <c r="D143" s="170" t="s">
        <v>176</v>
      </c>
      <c r="E143" s="171" t="s">
        <v>195</v>
      </c>
      <c r="F143" s="247" t="s">
        <v>196</v>
      </c>
      <c r="G143" s="247"/>
      <c r="H143" s="247"/>
      <c r="I143" s="247"/>
      <c r="J143" s="172" t="s">
        <v>189</v>
      </c>
      <c r="K143" s="173">
        <v>84.864</v>
      </c>
      <c r="L143" s="248">
        <v>0</v>
      </c>
      <c r="M143" s="249"/>
      <c r="N143" s="250">
        <f t="shared" si="5"/>
        <v>0</v>
      </c>
      <c r="O143" s="231"/>
      <c r="P143" s="231"/>
      <c r="Q143" s="231"/>
      <c r="R143" s="36"/>
      <c r="T143" s="167" t="s">
        <v>23</v>
      </c>
      <c r="U143" s="43" t="s">
        <v>53</v>
      </c>
      <c r="V143" s="35"/>
      <c r="W143" s="168">
        <f t="shared" si="6"/>
        <v>0</v>
      </c>
      <c r="X143" s="168">
        <v>3E-05</v>
      </c>
      <c r="Y143" s="168">
        <f t="shared" si="7"/>
        <v>0.00254592</v>
      </c>
      <c r="Z143" s="168">
        <v>0</v>
      </c>
      <c r="AA143" s="169">
        <f t="shared" si="8"/>
        <v>0</v>
      </c>
      <c r="AR143" s="17" t="s">
        <v>179</v>
      </c>
      <c r="AT143" s="17" t="s">
        <v>176</v>
      </c>
      <c r="AU143" s="17" t="s">
        <v>141</v>
      </c>
      <c r="AY143" s="17" t="s">
        <v>158</v>
      </c>
      <c r="BE143" s="108">
        <f t="shared" si="9"/>
        <v>0</v>
      </c>
      <c r="BF143" s="108">
        <f t="shared" si="10"/>
        <v>0</v>
      </c>
      <c r="BG143" s="108">
        <f t="shared" si="11"/>
        <v>0</v>
      </c>
      <c r="BH143" s="108">
        <f t="shared" si="12"/>
        <v>0</v>
      </c>
      <c r="BI143" s="108">
        <f t="shared" si="13"/>
        <v>0</v>
      </c>
      <c r="BJ143" s="17" t="s">
        <v>141</v>
      </c>
      <c r="BK143" s="108">
        <f t="shared" si="14"/>
        <v>0</v>
      </c>
      <c r="BL143" s="17" t="s">
        <v>163</v>
      </c>
      <c r="BM143" s="17" t="s">
        <v>197</v>
      </c>
    </row>
    <row r="144" spans="2:65" s="1" customFormat="1" ht="31.5" customHeight="1">
      <c r="B144" s="34"/>
      <c r="C144" s="170" t="s">
        <v>213</v>
      </c>
      <c r="D144" s="170" t="s">
        <v>176</v>
      </c>
      <c r="E144" s="171" t="s">
        <v>198</v>
      </c>
      <c r="F144" s="247" t="s">
        <v>199</v>
      </c>
      <c r="G144" s="247"/>
      <c r="H144" s="247"/>
      <c r="I144" s="247"/>
      <c r="J144" s="172" t="s">
        <v>189</v>
      </c>
      <c r="K144" s="173">
        <v>124.644</v>
      </c>
      <c r="L144" s="248">
        <v>0</v>
      </c>
      <c r="M144" s="249"/>
      <c r="N144" s="250">
        <f t="shared" si="5"/>
        <v>0</v>
      </c>
      <c r="O144" s="231"/>
      <c r="P144" s="231"/>
      <c r="Q144" s="231"/>
      <c r="R144" s="36"/>
      <c r="T144" s="167" t="s">
        <v>23</v>
      </c>
      <c r="U144" s="43" t="s">
        <v>53</v>
      </c>
      <c r="V144" s="35"/>
      <c r="W144" s="168">
        <f t="shared" si="6"/>
        <v>0</v>
      </c>
      <c r="X144" s="168">
        <v>3E-05</v>
      </c>
      <c r="Y144" s="168">
        <f t="shared" si="7"/>
        <v>0.0037393200000000004</v>
      </c>
      <c r="Z144" s="168">
        <v>0</v>
      </c>
      <c r="AA144" s="169">
        <f t="shared" si="8"/>
        <v>0</v>
      </c>
      <c r="AR144" s="17" t="s">
        <v>179</v>
      </c>
      <c r="AT144" s="17" t="s">
        <v>176</v>
      </c>
      <c r="AU144" s="17" t="s">
        <v>141</v>
      </c>
      <c r="AY144" s="17" t="s">
        <v>158</v>
      </c>
      <c r="BE144" s="108">
        <f t="shared" si="9"/>
        <v>0</v>
      </c>
      <c r="BF144" s="108">
        <f t="shared" si="10"/>
        <v>0</v>
      </c>
      <c r="BG144" s="108">
        <f t="shared" si="11"/>
        <v>0</v>
      </c>
      <c r="BH144" s="108">
        <f t="shared" si="12"/>
        <v>0</v>
      </c>
      <c r="BI144" s="108">
        <f t="shared" si="13"/>
        <v>0</v>
      </c>
      <c r="BJ144" s="17" t="s">
        <v>141</v>
      </c>
      <c r="BK144" s="108">
        <f t="shared" si="14"/>
        <v>0</v>
      </c>
      <c r="BL144" s="17" t="s">
        <v>163</v>
      </c>
      <c r="BM144" s="17" t="s">
        <v>200</v>
      </c>
    </row>
    <row r="145" spans="2:65" s="1" customFormat="1" ht="31.5" customHeight="1">
      <c r="B145" s="34"/>
      <c r="C145" s="170" t="s">
        <v>11</v>
      </c>
      <c r="D145" s="170" t="s">
        <v>176</v>
      </c>
      <c r="E145" s="171" t="s">
        <v>202</v>
      </c>
      <c r="F145" s="247" t="s">
        <v>203</v>
      </c>
      <c r="G145" s="247"/>
      <c r="H145" s="247"/>
      <c r="I145" s="247"/>
      <c r="J145" s="172" t="s">
        <v>189</v>
      </c>
      <c r="K145" s="173">
        <v>39.78</v>
      </c>
      <c r="L145" s="248">
        <v>0</v>
      </c>
      <c r="M145" s="249"/>
      <c r="N145" s="250">
        <f t="shared" si="5"/>
        <v>0</v>
      </c>
      <c r="O145" s="231"/>
      <c r="P145" s="231"/>
      <c r="Q145" s="231"/>
      <c r="R145" s="36"/>
      <c r="T145" s="167" t="s">
        <v>23</v>
      </c>
      <c r="U145" s="43" t="s">
        <v>53</v>
      </c>
      <c r="V145" s="35"/>
      <c r="W145" s="168">
        <f t="shared" si="6"/>
        <v>0</v>
      </c>
      <c r="X145" s="168">
        <v>0.0003</v>
      </c>
      <c r="Y145" s="168">
        <f t="shared" si="7"/>
        <v>0.011933999999999998</v>
      </c>
      <c r="Z145" s="168">
        <v>0</v>
      </c>
      <c r="AA145" s="169">
        <f t="shared" si="8"/>
        <v>0</v>
      </c>
      <c r="AR145" s="17" t="s">
        <v>179</v>
      </c>
      <c r="AT145" s="17" t="s">
        <v>176</v>
      </c>
      <c r="AU145" s="17" t="s">
        <v>141</v>
      </c>
      <c r="AY145" s="17" t="s">
        <v>158</v>
      </c>
      <c r="BE145" s="108">
        <f t="shared" si="9"/>
        <v>0</v>
      </c>
      <c r="BF145" s="108">
        <f t="shared" si="10"/>
        <v>0</v>
      </c>
      <c r="BG145" s="108">
        <f t="shared" si="11"/>
        <v>0</v>
      </c>
      <c r="BH145" s="108">
        <f t="shared" si="12"/>
        <v>0</v>
      </c>
      <c r="BI145" s="108">
        <f t="shared" si="13"/>
        <v>0</v>
      </c>
      <c r="BJ145" s="17" t="s">
        <v>141</v>
      </c>
      <c r="BK145" s="108">
        <f t="shared" si="14"/>
        <v>0</v>
      </c>
      <c r="BL145" s="17" t="s">
        <v>163</v>
      </c>
      <c r="BM145" s="17" t="s">
        <v>204</v>
      </c>
    </row>
    <row r="146" spans="2:65" s="1" customFormat="1" ht="22.5" customHeight="1">
      <c r="B146" s="34"/>
      <c r="C146" s="170" t="s">
        <v>220</v>
      </c>
      <c r="D146" s="170" t="s">
        <v>176</v>
      </c>
      <c r="E146" s="171" t="s">
        <v>206</v>
      </c>
      <c r="F146" s="247" t="s">
        <v>207</v>
      </c>
      <c r="G146" s="247"/>
      <c r="H146" s="247"/>
      <c r="I146" s="247"/>
      <c r="J146" s="172" t="s">
        <v>189</v>
      </c>
      <c r="K146" s="173">
        <v>164.424</v>
      </c>
      <c r="L146" s="248">
        <v>0</v>
      </c>
      <c r="M146" s="249"/>
      <c r="N146" s="250">
        <f t="shared" si="5"/>
        <v>0</v>
      </c>
      <c r="O146" s="231"/>
      <c r="P146" s="231"/>
      <c r="Q146" s="231"/>
      <c r="R146" s="36"/>
      <c r="T146" s="167" t="s">
        <v>23</v>
      </c>
      <c r="U146" s="43" t="s">
        <v>53</v>
      </c>
      <c r="V146" s="35"/>
      <c r="W146" s="168">
        <f t="shared" si="6"/>
        <v>0</v>
      </c>
      <c r="X146" s="168">
        <v>0.0003</v>
      </c>
      <c r="Y146" s="168">
        <f t="shared" si="7"/>
        <v>0.049327199999999995</v>
      </c>
      <c r="Z146" s="168">
        <v>0</v>
      </c>
      <c r="AA146" s="169">
        <f t="shared" si="8"/>
        <v>0</v>
      </c>
      <c r="AR146" s="17" t="s">
        <v>179</v>
      </c>
      <c r="AT146" s="17" t="s">
        <v>176</v>
      </c>
      <c r="AU146" s="17" t="s">
        <v>141</v>
      </c>
      <c r="AY146" s="17" t="s">
        <v>158</v>
      </c>
      <c r="BE146" s="108">
        <f t="shared" si="9"/>
        <v>0</v>
      </c>
      <c r="BF146" s="108">
        <f t="shared" si="10"/>
        <v>0</v>
      </c>
      <c r="BG146" s="108">
        <f t="shared" si="11"/>
        <v>0</v>
      </c>
      <c r="BH146" s="108">
        <f t="shared" si="12"/>
        <v>0</v>
      </c>
      <c r="BI146" s="108">
        <f t="shared" si="13"/>
        <v>0</v>
      </c>
      <c r="BJ146" s="17" t="s">
        <v>141</v>
      </c>
      <c r="BK146" s="108">
        <f t="shared" si="14"/>
        <v>0</v>
      </c>
      <c r="BL146" s="17" t="s">
        <v>163</v>
      </c>
      <c r="BM146" s="17" t="s">
        <v>208</v>
      </c>
    </row>
    <row r="147" spans="2:65" s="1" customFormat="1" ht="31.5" customHeight="1">
      <c r="B147" s="34"/>
      <c r="C147" s="170" t="s">
        <v>224</v>
      </c>
      <c r="D147" s="170" t="s">
        <v>176</v>
      </c>
      <c r="E147" s="171" t="s">
        <v>210</v>
      </c>
      <c r="F147" s="247" t="s">
        <v>211</v>
      </c>
      <c r="G147" s="247"/>
      <c r="H147" s="247"/>
      <c r="I147" s="247"/>
      <c r="J147" s="172" t="s">
        <v>189</v>
      </c>
      <c r="K147" s="173">
        <v>13.26</v>
      </c>
      <c r="L147" s="248">
        <v>0</v>
      </c>
      <c r="M147" s="249"/>
      <c r="N147" s="250">
        <f t="shared" si="5"/>
        <v>0</v>
      </c>
      <c r="O147" s="231"/>
      <c r="P147" s="231"/>
      <c r="Q147" s="231"/>
      <c r="R147" s="36"/>
      <c r="T147" s="167" t="s">
        <v>23</v>
      </c>
      <c r="U147" s="43" t="s">
        <v>53</v>
      </c>
      <c r="V147" s="35"/>
      <c r="W147" s="168">
        <f t="shared" si="6"/>
        <v>0</v>
      </c>
      <c r="X147" s="168">
        <v>0.0002</v>
      </c>
      <c r="Y147" s="168">
        <f t="shared" si="7"/>
        <v>0.0026520000000000003</v>
      </c>
      <c r="Z147" s="168">
        <v>0</v>
      </c>
      <c r="AA147" s="169">
        <f t="shared" si="8"/>
        <v>0</v>
      </c>
      <c r="AR147" s="17" t="s">
        <v>179</v>
      </c>
      <c r="AT147" s="17" t="s">
        <v>176</v>
      </c>
      <c r="AU147" s="17" t="s">
        <v>141</v>
      </c>
      <c r="AY147" s="17" t="s">
        <v>158</v>
      </c>
      <c r="BE147" s="108">
        <f t="shared" si="9"/>
        <v>0</v>
      </c>
      <c r="BF147" s="108">
        <f t="shared" si="10"/>
        <v>0</v>
      </c>
      <c r="BG147" s="108">
        <f t="shared" si="11"/>
        <v>0</v>
      </c>
      <c r="BH147" s="108">
        <f t="shared" si="12"/>
        <v>0</v>
      </c>
      <c r="BI147" s="108">
        <f t="shared" si="13"/>
        <v>0</v>
      </c>
      <c r="BJ147" s="17" t="s">
        <v>141</v>
      </c>
      <c r="BK147" s="108">
        <f t="shared" si="14"/>
        <v>0</v>
      </c>
      <c r="BL147" s="17" t="s">
        <v>163</v>
      </c>
      <c r="BM147" s="17" t="s">
        <v>212</v>
      </c>
    </row>
    <row r="148" spans="2:65" s="1" customFormat="1" ht="22.5" customHeight="1">
      <c r="B148" s="34"/>
      <c r="C148" s="170" t="s">
        <v>228</v>
      </c>
      <c r="D148" s="170" t="s">
        <v>176</v>
      </c>
      <c r="E148" s="171" t="s">
        <v>214</v>
      </c>
      <c r="F148" s="247" t="s">
        <v>215</v>
      </c>
      <c r="G148" s="247"/>
      <c r="H148" s="247"/>
      <c r="I148" s="247"/>
      <c r="J148" s="172" t="s">
        <v>189</v>
      </c>
      <c r="K148" s="173">
        <v>39.78</v>
      </c>
      <c r="L148" s="248">
        <v>0</v>
      </c>
      <c r="M148" s="249"/>
      <c r="N148" s="250">
        <f t="shared" si="5"/>
        <v>0</v>
      </c>
      <c r="O148" s="231"/>
      <c r="P148" s="231"/>
      <c r="Q148" s="231"/>
      <c r="R148" s="36"/>
      <c r="T148" s="167" t="s">
        <v>23</v>
      </c>
      <c r="U148" s="43" t="s">
        <v>53</v>
      </c>
      <c r="V148" s="35"/>
      <c r="W148" s="168">
        <f t="shared" si="6"/>
        <v>0</v>
      </c>
      <c r="X148" s="168">
        <v>0.0003</v>
      </c>
      <c r="Y148" s="168">
        <f t="shared" si="7"/>
        <v>0.011933999999999998</v>
      </c>
      <c r="Z148" s="168">
        <v>0</v>
      </c>
      <c r="AA148" s="169">
        <f t="shared" si="8"/>
        <v>0</v>
      </c>
      <c r="AR148" s="17" t="s">
        <v>179</v>
      </c>
      <c r="AT148" s="17" t="s">
        <v>176</v>
      </c>
      <c r="AU148" s="17" t="s">
        <v>141</v>
      </c>
      <c r="AY148" s="17" t="s">
        <v>158</v>
      </c>
      <c r="BE148" s="108">
        <f t="shared" si="9"/>
        <v>0</v>
      </c>
      <c r="BF148" s="108">
        <f t="shared" si="10"/>
        <v>0</v>
      </c>
      <c r="BG148" s="108">
        <f t="shared" si="11"/>
        <v>0</v>
      </c>
      <c r="BH148" s="108">
        <f t="shared" si="12"/>
        <v>0</v>
      </c>
      <c r="BI148" s="108">
        <f t="shared" si="13"/>
        <v>0</v>
      </c>
      <c r="BJ148" s="17" t="s">
        <v>141</v>
      </c>
      <c r="BK148" s="108">
        <f t="shared" si="14"/>
        <v>0</v>
      </c>
      <c r="BL148" s="17" t="s">
        <v>163</v>
      </c>
      <c r="BM148" s="17" t="s">
        <v>216</v>
      </c>
    </row>
    <row r="149" spans="2:65" s="1" customFormat="1" ht="22.5" customHeight="1">
      <c r="B149" s="34"/>
      <c r="C149" s="163" t="s">
        <v>232</v>
      </c>
      <c r="D149" s="163" t="s">
        <v>159</v>
      </c>
      <c r="E149" s="164" t="s">
        <v>217</v>
      </c>
      <c r="F149" s="228" t="s">
        <v>458</v>
      </c>
      <c r="G149" s="228"/>
      <c r="H149" s="228"/>
      <c r="I149" s="228"/>
      <c r="J149" s="165" t="s">
        <v>162</v>
      </c>
      <c r="K149" s="166">
        <v>226.5</v>
      </c>
      <c r="L149" s="229">
        <v>0</v>
      </c>
      <c r="M149" s="230"/>
      <c r="N149" s="231">
        <f t="shared" si="5"/>
        <v>0</v>
      </c>
      <c r="O149" s="231"/>
      <c r="P149" s="231"/>
      <c r="Q149" s="231"/>
      <c r="R149" s="36"/>
      <c r="T149" s="167" t="s">
        <v>23</v>
      </c>
      <c r="U149" s="43" t="s">
        <v>53</v>
      </c>
      <c r="V149" s="35"/>
      <c r="W149" s="168">
        <f t="shared" si="6"/>
        <v>0</v>
      </c>
      <c r="X149" s="168">
        <v>0.00273</v>
      </c>
      <c r="Y149" s="168">
        <f t="shared" si="7"/>
        <v>0.6183449999999999</v>
      </c>
      <c r="Z149" s="168">
        <v>0</v>
      </c>
      <c r="AA149" s="169">
        <f t="shared" si="8"/>
        <v>0</v>
      </c>
      <c r="AR149" s="17" t="s">
        <v>163</v>
      </c>
      <c r="AT149" s="17" t="s">
        <v>159</v>
      </c>
      <c r="AU149" s="17" t="s">
        <v>141</v>
      </c>
      <c r="AY149" s="17" t="s">
        <v>158</v>
      </c>
      <c r="BE149" s="108">
        <f t="shared" si="9"/>
        <v>0</v>
      </c>
      <c r="BF149" s="108">
        <f t="shared" si="10"/>
        <v>0</v>
      </c>
      <c r="BG149" s="108">
        <f t="shared" si="11"/>
        <v>0</v>
      </c>
      <c r="BH149" s="108">
        <f t="shared" si="12"/>
        <v>0</v>
      </c>
      <c r="BI149" s="108">
        <f t="shared" si="13"/>
        <v>0</v>
      </c>
      <c r="BJ149" s="17" t="s">
        <v>141</v>
      </c>
      <c r="BK149" s="108">
        <f t="shared" si="14"/>
        <v>0</v>
      </c>
      <c r="BL149" s="17" t="s">
        <v>163</v>
      </c>
      <c r="BM149" s="17" t="s">
        <v>219</v>
      </c>
    </row>
    <row r="150" spans="2:65" s="1" customFormat="1" ht="31.5" customHeight="1">
      <c r="B150" s="34"/>
      <c r="C150" s="163" t="s">
        <v>236</v>
      </c>
      <c r="D150" s="163" t="s">
        <v>159</v>
      </c>
      <c r="E150" s="164" t="s">
        <v>221</v>
      </c>
      <c r="F150" s="228" t="s">
        <v>222</v>
      </c>
      <c r="G150" s="228"/>
      <c r="H150" s="228"/>
      <c r="I150" s="228"/>
      <c r="J150" s="165" t="s">
        <v>162</v>
      </c>
      <c r="K150" s="166">
        <v>226.5</v>
      </c>
      <c r="L150" s="229">
        <v>0</v>
      </c>
      <c r="M150" s="230"/>
      <c r="N150" s="231">
        <f t="shared" si="5"/>
        <v>0</v>
      </c>
      <c r="O150" s="231"/>
      <c r="P150" s="231"/>
      <c r="Q150" s="231"/>
      <c r="R150" s="36"/>
      <c r="T150" s="167" t="s">
        <v>23</v>
      </c>
      <c r="U150" s="43" t="s">
        <v>53</v>
      </c>
      <c r="V150" s="35"/>
      <c r="W150" s="168">
        <f t="shared" si="6"/>
        <v>0</v>
      </c>
      <c r="X150" s="168">
        <v>0.00268</v>
      </c>
      <c r="Y150" s="168">
        <f t="shared" si="7"/>
        <v>0.60702</v>
      </c>
      <c r="Z150" s="168">
        <v>0</v>
      </c>
      <c r="AA150" s="169">
        <f t="shared" si="8"/>
        <v>0</v>
      </c>
      <c r="AR150" s="17" t="s">
        <v>163</v>
      </c>
      <c r="AT150" s="17" t="s">
        <v>159</v>
      </c>
      <c r="AU150" s="17" t="s">
        <v>141</v>
      </c>
      <c r="AY150" s="17" t="s">
        <v>158</v>
      </c>
      <c r="BE150" s="108">
        <f t="shared" si="9"/>
        <v>0</v>
      </c>
      <c r="BF150" s="108">
        <f t="shared" si="10"/>
        <v>0</v>
      </c>
      <c r="BG150" s="108">
        <f t="shared" si="11"/>
        <v>0</v>
      </c>
      <c r="BH150" s="108">
        <f t="shared" si="12"/>
        <v>0</v>
      </c>
      <c r="BI150" s="108">
        <f t="shared" si="13"/>
        <v>0</v>
      </c>
      <c r="BJ150" s="17" t="s">
        <v>141</v>
      </c>
      <c r="BK150" s="108">
        <f t="shared" si="14"/>
        <v>0</v>
      </c>
      <c r="BL150" s="17" t="s">
        <v>163</v>
      </c>
      <c r="BM150" s="17" t="s">
        <v>223</v>
      </c>
    </row>
    <row r="151" spans="2:65" s="1" customFormat="1" ht="57" customHeight="1">
      <c r="B151" s="34"/>
      <c r="C151" s="163" t="s">
        <v>10</v>
      </c>
      <c r="D151" s="163" t="s">
        <v>159</v>
      </c>
      <c r="E151" s="164" t="s">
        <v>225</v>
      </c>
      <c r="F151" s="228" t="s">
        <v>459</v>
      </c>
      <c r="G151" s="228"/>
      <c r="H151" s="228"/>
      <c r="I151" s="228"/>
      <c r="J151" s="165" t="s">
        <v>162</v>
      </c>
      <c r="K151" s="166">
        <v>50</v>
      </c>
      <c r="L151" s="229">
        <v>0</v>
      </c>
      <c r="M151" s="230"/>
      <c r="N151" s="231">
        <f t="shared" si="5"/>
        <v>0</v>
      </c>
      <c r="O151" s="231"/>
      <c r="P151" s="231"/>
      <c r="Q151" s="231"/>
      <c r="R151" s="36"/>
      <c r="T151" s="167" t="s">
        <v>23</v>
      </c>
      <c r="U151" s="43" t="s">
        <v>53</v>
      </c>
      <c r="V151" s="35"/>
      <c r="W151" s="168">
        <f t="shared" si="6"/>
        <v>0</v>
      </c>
      <c r="X151" s="168">
        <v>0.00498</v>
      </c>
      <c r="Y151" s="168">
        <f t="shared" si="7"/>
        <v>0.249</v>
      </c>
      <c r="Z151" s="168">
        <v>0</v>
      </c>
      <c r="AA151" s="169">
        <f t="shared" si="8"/>
        <v>0</v>
      </c>
      <c r="AR151" s="17" t="s">
        <v>163</v>
      </c>
      <c r="AT151" s="17" t="s">
        <v>159</v>
      </c>
      <c r="AU151" s="17" t="s">
        <v>141</v>
      </c>
      <c r="AY151" s="17" t="s">
        <v>158</v>
      </c>
      <c r="BE151" s="108">
        <f t="shared" si="9"/>
        <v>0</v>
      </c>
      <c r="BF151" s="108">
        <f t="shared" si="10"/>
        <v>0</v>
      </c>
      <c r="BG151" s="108">
        <f t="shared" si="11"/>
        <v>0</v>
      </c>
      <c r="BH151" s="108">
        <f t="shared" si="12"/>
        <v>0</v>
      </c>
      <c r="BI151" s="108">
        <f t="shared" si="13"/>
        <v>0</v>
      </c>
      <c r="BJ151" s="17" t="s">
        <v>141</v>
      </c>
      <c r="BK151" s="108">
        <f t="shared" si="14"/>
        <v>0</v>
      </c>
      <c r="BL151" s="17" t="s">
        <v>163</v>
      </c>
      <c r="BM151" s="17" t="s">
        <v>227</v>
      </c>
    </row>
    <row r="152" spans="2:65" s="1" customFormat="1" ht="31.5" customHeight="1">
      <c r="B152" s="34"/>
      <c r="C152" s="163" t="s">
        <v>243</v>
      </c>
      <c r="D152" s="163" t="s">
        <v>159</v>
      </c>
      <c r="E152" s="164" t="s">
        <v>229</v>
      </c>
      <c r="F152" s="228" t="s">
        <v>230</v>
      </c>
      <c r="G152" s="228"/>
      <c r="H152" s="228"/>
      <c r="I152" s="228"/>
      <c r="J152" s="165" t="s">
        <v>162</v>
      </c>
      <c r="K152" s="166">
        <v>325</v>
      </c>
      <c r="L152" s="229">
        <v>0</v>
      </c>
      <c r="M152" s="230"/>
      <c r="N152" s="231">
        <f t="shared" si="5"/>
        <v>0</v>
      </c>
      <c r="O152" s="231"/>
      <c r="P152" s="231"/>
      <c r="Q152" s="231"/>
      <c r="R152" s="36"/>
      <c r="T152" s="167" t="s">
        <v>23</v>
      </c>
      <c r="U152" s="43" t="s">
        <v>53</v>
      </c>
      <c r="V152" s="35"/>
      <c r="W152" s="168">
        <f t="shared" si="6"/>
        <v>0</v>
      </c>
      <c r="X152" s="168">
        <v>0.00348</v>
      </c>
      <c r="Y152" s="168">
        <f t="shared" si="7"/>
        <v>1.131</v>
      </c>
      <c r="Z152" s="168">
        <v>0</v>
      </c>
      <c r="AA152" s="169">
        <f t="shared" si="8"/>
        <v>0</v>
      </c>
      <c r="AR152" s="17" t="s">
        <v>163</v>
      </c>
      <c r="AT152" s="17" t="s">
        <v>159</v>
      </c>
      <c r="AU152" s="17" t="s">
        <v>141</v>
      </c>
      <c r="AY152" s="17" t="s">
        <v>158</v>
      </c>
      <c r="BE152" s="108">
        <f t="shared" si="9"/>
        <v>0</v>
      </c>
      <c r="BF152" s="108">
        <f t="shared" si="10"/>
        <v>0</v>
      </c>
      <c r="BG152" s="108">
        <f t="shared" si="11"/>
        <v>0</v>
      </c>
      <c r="BH152" s="108">
        <f t="shared" si="12"/>
        <v>0</v>
      </c>
      <c r="BI152" s="108">
        <f t="shared" si="13"/>
        <v>0</v>
      </c>
      <c r="BJ152" s="17" t="s">
        <v>141</v>
      </c>
      <c r="BK152" s="108">
        <f t="shared" si="14"/>
        <v>0</v>
      </c>
      <c r="BL152" s="17" t="s">
        <v>163</v>
      </c>
      <c r="BM152" s="17" t="s">
        <v>471</v>
      </c>
    </row>
    <row r="153" spans="2:65" s="1" customFormat="1" ht="31.5" customHeight="1">
      <c r="B153" s="34"/>
      <c r="C153" s="163" t="s">
        <v>247</v>
      </c>
      <c r="D153" s="163" t="s">
        <v>159</v>
      </c>
      <c r="E153" s="164" t="s">
        <v>233</v>
      </c>
      <c r="F153" s="228" t="s">
        <v>234</v>
      </c>
      <c r="G153" s="228"/>
      <c r="H153" s="228"/>
      <c r="I153" s="228"/>
      <c r="J153" s="165" t="s">
        <v>162</v>
      </c>
      <c r="K153" s="166">
        <v>141.6</v>
      </c>
      <c r="L153" s="229">
        <v>0</v>
      </c>
      <c r="M153" s="230"/>
      <c r="N153" s="231">
        <f t="shared" si="5"/>
        <v>0</v>
      </c>
      <c r="O153" s="231"/>
      <c r="P153" s="231"/>
      <c r="Q153" s="231"/>
      <c r="R153" s="36"/>
      <c r="T153" s="167" t="s">
        <v>23</v>
      </c>
      <c r="U153" s="43" t="s">
        <v>53</v>
      </c>
      <c r="V153" s="35"/>
      <c r="W153" s="168">
        <f t="shared" si="6"/>
        <v>0</v>
      </c>
      <c r="X153" s="168">
        <v>0.00012</v>
      </c>
      <c r="Y153" s="168">
        <f t="shared" si="7"/>
        <v>0.016992</v>
      </c>
      <c r="Z153" s="168">
        <v>0</v>
      </c>
      <c r="AA153" s="169">
        <f t="shared" si="8"/>
        <v>0</v>
      </c>
      <c r="AR153" s="17" t="s">
        <v>163</v>
      </c>
      <c r="AT153" s="17" t="s">
        <v>159</v>
      </c>
      <c r="AU153" s="17" t="s">
        <v>141</v>
      </c>
      <c r="AY153" s="17" t="s">
        <v>158</v>
      </c>
      <c r="BE153" s="108">
        <f t="shared" si="9"/>
        <v>0</v>
      </c>
      <c r="BF153" s="108">
        <f t="shared" si="10"/>
        <v>0</v>
      </c>
      <c r="BG153" s="108">
        <f t="shared" si="11"/>
        <v>0</v>
      </c>
      <c r="BH153" s="108">
        <f t="shared" si="12"/>
        <v>0</v>
      </c>
      <c r="BI153" s="108">
        <f t="shared" si="13"/>
        <v>0</v>
      </c>
      <c r="BJ153" s="17" t="s">
        <v>141</v>
      </c>
      <c r="BK153" s="108">
        <f t="shared" si="14"/>
        <v>0</v>
      </c>
      <c r="BL153" s="17" t="s">
        <v>163</v>
      </c>
      <c r="BM153" s="17" t="s">
        <v>235</v>
      </c>
    </row>
    <row r="154" spans="2:63" s="9" customFormat="1" ht="29.85" customHeight="1">
      <c r="B154" s="152"/>
      <c r="C154" s="153"/>
      <c r="D154" s="162" t="s">
        <v>127</v>
      </c>
      <c r="E154" s="162"/>
      <c r="F154" s="162"/>
      <c r="G154" s="162"/>
      <c r="H154" s="162"/>
      <c r="I154" s="162"/>
      <c r="J154" s="162"/>
      <c r="K154" s="162"/>
      <c r="L154" s="162"/>
      <c r="M154" s="162"/>
      <c r="N154" s="236">
        <f>BK154</f>
        <v>0</v>
      </c>
      <c r="O154" s="237"/>
      <c r="P154" s="237"/>
      <c r="Q154" s="237"/>
      <c r="R154" s="155"/>
      <c r="T154" s="156"/>
      <c r="U154" s="153"/>
      <c r="V154" s="153"/>
      <c r="W154" s="157">
        <f>SUM(W155:W164)</f>
        <v>0</v>
      </c>
      <c r="X154" s="153"/>
      <c r="Y154" s="157">
        <f>SUM(Y155:Y164)</f>
        <v>0</v>
      </c>
      <c r="Z154" s="153"/>
      <c r="AA154" s="158">
        <f>SUM(AA155:AA164)</f>
        <v>1.503</v>
      </c>
      <c r="AR154" s="159" t="s">
        <v>25</v>
      </c>
      <c r="AT154" s="160" t="s">
        <v>85</v>
      </c>
      <c r="AU154" s="160" t="s">
        <v>25</v>
      </c>
      <c r="AY154" s="159" t="s">
        <v>158</v>
      </c>
      <c r="BK154" s="161">
        <f>SUM(BK155:BK164)</f>
        <v>0</v>
      </c>
    </row>
    <row r="155" spans="2:65" s="1" customFormat="1" ht="31.5" customHeight="1">
      <c r="B155" s="34"/>
      <c r="C155" s="163" t="s">
        <v>251</v>
      </c>
      <c r="D155" s="163" t="s">
        <v>159</v>
      </c>
      <c r="E155" s="164" t="s">
        <v>237</v>
      </c>
      <c r="F155" s="228" t="s">
        <v>238</v>
      </c>
      <c r="G155" s="228"/>
      <c r="H155" s="228"/>
      <c r="I155" s="228"/>
      <c r="J155" s="165" t="s">
        <v>162</v>
      </c>
      <c r="K155" s="166">
        <v>597.8</v>
      </c>
      <c r="L155" s="229">
        <v>0</v>
      </c>
      <c r="M155" s="230"/>
      <c r="N155" s="231">
        <f aca="true" t="shared" si="15" ref="N155:N164">ROUND(L155*K155,2)</f>
        <v>0</v>
      </c>
      <c r="O155" s="231"/>
      <c r="P155" s="231"/>
      <c r="Q155" s="231"/>
      <c r="R155" s="36"/>
      <c r="T155" s="167" t="s">
        <v>23</v>
      </c>
      <c r="U155" s="43" t="s">
        <v>53</v>
      </c>
      <c r="V155" s="35"/>
      <c r="W155" s="168">
        <f aca="true" t="shared" si="16" ref="W155:W164">V155*K155</f>
        <v>0</v>
      </c>
      <c r="X155" s="168">
        <v>0</v>
      </c>
      <c r="Y155" s="168">
        <f aca="true" t="shared" si="17" ref="Y155:Y164">X155*K155</f>
        <v>0</v>
      </c>
      <c r="Z155" s="168">
        <v>0</v>
      </c>
      <c r="AA155" s="169">
        <f aca="true" t="shared" si="18" ref="AA155:AA164">Z155*K155</f>
        <v>0</v>
      </c>
      <c r="AR155" s="17" t="s">
        <v>163</v>
      </c>
      <c r="AT155" s="17" t="s">
        <v>159</v>
      </c>
      <c r="AU155" s="17" t="s">
        <v>141</v>
      </c>
      <c r="AY155" s="17" t="s">
        <v>158</v>
      </c>
      <c r="BE155" s="108">
        <f aca="true" t="shared" si="19" ref="BE155:BE164">IF(U155="základní",N155,0)</f>
        <v>0</v>
      </c>
      <c r="BF155" s="108">
        <f aca="true" t="shared" si="20" ref="BF155:BF164">IF(U155="snížená",N155,0)</f>
        <v>0</v>
      </c>
      <c r="BG155" s="108">
        <f aca="true" t="shared" si="21" ref="BG155:BG164">IF(U155="zákl. přenesená",N155,0)</f>
        <v>0</v>
      </c>
      <c r="BH155" s="108">
        <f aca="true" t="shared" si="22" ref="BH155:BH164">IF(U155="sníž. přenesená",N155,0)</f>
        <v>0</v>
      </c>
      <c r="BI155" s="108">
        <f aca="true" t="shared" si="23" ref="BI155:BI164">IF(U155="nulová",N155,0)</f>
        <v>0</v>
      </c>
      <c r="BJ155" s="17" t="s">
        <v>141</v>
      </c>
      <c r="BK155" s="108">
        <f aca="true" t="shared" si="24" ref="BK155:BK164">ROUND(L155*K155,2)</f>
        <v>0</v>
      </c>
      <c r="BL155" s="17" t="s">
        <v>163</v>
      </c>
      <c r="BM155" s="17" t="s">
        <v>239</v>
      </c>
    </row>
    <row r="156" spans="2:65" s="1" customFormat="1" ht="44.25" customHeight="1">
      <c r="B156" s="34"/>
      <c r="C156" s="163" t="s">
        <v>255</v>
      </c>
      <c r="D156" s="163" t="s">
        <v>159</v>
      </c>
      <c r="E156" s="164" t="s">
        <v>240</v>
      </c>
      <c r="F156" s="228" t="s">
        <v>461</v>
      </c>
      <c r="G156" s="228"/>
      <c r="H156" s="228"/>
      <c r="I156" s="228"/>
      <c r="J156" s="165" t="s">
        <v>162</v>
      </c>
      <c r="K156" s="166">
        <v>23912</v>
      </c>
      <c r="L156" s="229">
        <v>0</v>
      </c>
      <c r="M156" s="230"/>
      <c r="N156" s="231">
        <f t="shared" si="15"/>
        <v>0</v>
      </c>
      <c r="O156" s="231"/>
      <c r="P156" s="231"/>
      <c r="Q156" s="231"/>
      <c r="R156" s="36"/>
      <c r="T156" s="167" t="s">
        <v>23</v>
      </c>
      <c r="U156" s="43" t="s">
        <v>53</v>
      </c>
      <c r="V156" s="35"/>
      <c r="W156" s="168">
        <f t="shared" si="16"/>
        <v>0</v>
      </c>
      <c r="X156" s="168">
        <v>0</v>
      </c>
      <c r="Y156" s="168">
        <f t="shared" si="17"/>
        <v>0</v>
      </c>
      <c r="Z156" s="168">
        <v>0</v>
      </c>
      <c r="AA156" s="169">
        <f t="shared" si="18"/>
        <v>0</v>
      </c>
      <c r="AR156" s="17" t="s">
        <v>163</v>
      </c>
      <c r="AT156" s="17" t="s">
        <v>159</v>
      </c>
      <c r="AU156" s="17" t="s">
        <v>141</v>
      </c>
      <c r="AY156" s="17" t="s">
        <v>158</v>
      </c>
      <c r="BE156" s="108">
        <f t="shared" si="19"/>
        <v>0</v>
      </c>
      <c r="BF156" s="108">
        <f t="shared" si="20"/>
        <v>0</v>
      </c>
      <c r="BG156" s="108">
        <f t="shared" si="21"/>
        <v>0</v>
      </c>
      <c r="BH156" s="108">
        <f t="shared" si="22"/>
        <v>0</v>
      </c>
      <c r="BI156" s="108">
        <f t="shared" si="23"/>
        <v>0</v>
      </c>
      <c r="BJ156" s="17" t="s">
        <v>141</v>
      </c>
      <c r="BK156" s="108">
        <f t="shared" si="24"/>
        <v>0</v>
      </c>
      <c r="BL156" s="17" t="s">
        <v>163</v>
      </c>
      <c r="BM156" s="17" t="s">
        <v>242</v>
      </c>
    </row>
    <row r="157" spans="2:65" s="1" customFormat="1" ht="31.5" customHeight="1">
      <c r="B157" s="34"/>
      <c r="C157" s="163" t="s">
        <v>259</v>
      </c>
      <c r="D157" s="163" t="s">
        <v>159</v>
      </c>
      <c r="E157" s="164" t="s">
        <v>244</v>
      </c>
      <c r="F157" s="228" t="s">
        <v>245</v>
      </c>
      <c r="G157" s="228"/>
      <c r="H157" s="228"/>
      <c r="I157" s="228"/>
      <c r="J157" s="165" t="s">
        <v>162</v>
      </c>
      <c r="K157" s="166">
        <v>597.8</v>
      </c>
      <c r="L157" s="229">
        <v>0</v>
      </c>
      <c r="M157" s="230"/>
      <c r="N157" s="231">
        <f t="shared" si="15"/>
        <v>0</v>
      </c>
      <c r="O157" s="231"/>
      <c r="P157" s="231"/>
      <c r="Q157" s="231"/>
      <c r="R157" s="36"/>
      <c r="T157" s="167" t="s">
        <v>23</v>
      </c>
      <c r="U157" s="43" t="s">
        <v>53</v>
      </c>
      <c r="V157" s="35"/>
      <c r="W157" s="168">
        <f t="shared" si="16"/>
        <v>0</v>
      </c>
      <c r="X157" s="168">
        <v>0</v>
      </c>
      <c r="Y157" s="168">
        <f t="shared" si="17"/>
        <v>0</v>
      </c>
      <c r="Z157" s="168">
        <v>0</v>
      </c>
      <c r="AA157" s="169">
        <f t="shared" si="18"/>
        <v>0</v>
      </c>
      <c r="AR157" s="17" t="s">
        <v>163</v>
      </c>
      <c r="AT157" s="17" t="s">
        <v>159</v>
      </c>
      <c r="AU157" s="17" t="s">
        <v>141</v>
      </c>
      <c r="AY157" s="17" t="s">
        <v>158</v>
      </c>
      <c r="BE157" s="108">
        <f t="shared" si="19"/>
        <v>0</v>
      </c>
      <c r="BF157" s="108">
        <f t="shared" si="20"/>
        <v>0</v>
      </c>
      <c r="BG157" s="108">
        <f t="shared" si="21"/>
        <v>0</v>
      </c>
      <c r="BH157" s="108">
        <f t="shared" si="22"/>
        <v>0</v>
      </c>
      <c r="BI157" s="108">
        <f t="shared" si="23"/>
        <v>0</v>
      </c>
      <c r="BJ157" s="17" t="s">
        <v>141</v>
      </c>
      <c r="BK157" s="108">
        <f t="shared" si="24"/>
        <v>0</v>
      </c>
      <c r="BL157" s="17" t="s">
        <v>163</v>
      </c>
      <c r="BM157" s="17" t="s">
        <v>246</v>
      </c>
    </row>
    <row r="158" spans="2:65" s="1" customFormat="1" ht="22.5" customHeight="1">
      <c r="B158" s="34"/>
      <c r="C158" s="163" t="s">
        <v>263</v>
      </c>
      <c r="D158" s="163" t="s">
        <v>159</v>
      </c>
      <c r="E158" s="164" t="s">
        <v>248</v>
      </c>
      <c r="F158" s="228" t="s">
        <v>249</v>
      </c>
      <c r="G158" s="228"/>
      <c r="H158" s="228"/>
      <c r="I158" s="228"/>
      <c r="J158" s="165" t="s">
        <v>162</v>
      </c>
      <c r="K158" s="166">
        <v>597.8</v>
      </c>
      <c r="L158" s="229">
        <v>0</v>
      </c>
      <c r="M158" s="230"/>
      <c r="N158" s="231">
        <f t="shared" si="15"/>
        <v>0</v>
      </c>
      <c r="O158" s="231"/>
      <c r="P158" s="231"/>
      <c r="Q158" s="231"/>
      <c r="R158" s="36"/>
      <c r="T158" s="167" t="s">
        <v>23</v>
      </c>
      <c r="U158" s="43" t="s">
        <v>53</v>
      </c>
      <c r="V158" s="35"/>
      <c r="W158" s="168">
        <f t="shared" si="16"/>
        <v>0</v>
      </c>
      <c r="X158" s="168">
        <v>0</v>
      </c>
      <c r="Y158" s="168">
        <f t="shared" si="17"/>
        <v>0</v>
      </c>
      <c r="Z158" s="168">
        <v>0</v>
      </c>
      <c r="AA158" s="169">
        <f t="shared" si="18"/>
        <v>0</v>
      </c>
      <c r="AR158" s="17" t="s">
        <v>163</v>
      </c>
      <c r="AT158" s="17" t="s">
        <v>159</v>
      </c>
      <c r="AU158" s="17" t="s">
        <v>141</v>
      </c>
      <c r="AY158" s="17" t="s">
        <v>158</v>
      </c>
      <c r="BE158" s="108">
        <f t="shared" si="19"/>
        <v>0</v>
      </c>
      <c r="BF158" s="108">
        <f t="shared" si="20"/>
        <v>0</v>
      </c>
      <c r="BG158" s="108">
        <f t="shared" si="21"/>
        <v>0</v>
      </c>
      <c r="BH158" s="108">
        <f t="shared" si="22"/>
        <v>0</v>
      </c>
      <c r="BI158" s="108">
        <f t="shared" si="23"/>
        <v>0</v>
      </c>
      <c r="BJ158" s="17" t="s">
        <v>141</v>
      </c>
      <c r="BK158" s="108">
        <f t="shared" si="24"/>
        <v>0</v>
      </c>
      <c r="BL158" s="17" t="s">
        <v>163</v>
      </c>
      <c r="BM158" s="17" t="s">
        <v>250</v>
      </c>
    </row>
    <row r="159" spans="2:65" s="1" customFormat="1" ht="31.5" customHeight="1">
      <c r="B159" s="34"/>
      <c r="C159" s="163" t="s">
        <v>267</v>
      </c>
      <c r="D159" s="163" t="s">
        <v>159</v>
      </c>
      <c r="E159" s="164" t="s">
        <v>252</v>
      </c>
      <c r="F159" s="228" t="s">
        <v>253</v>
      </c>
      <c r="G159" s="228"/>
      <c r="H159" s="228"/>
      <c r="I159" s="228"/>
      <c r="J159" s="165" t="s">
        <v>162</v>
      </c>
      <c r="K159" s="166">
        <v>23912</v>
      </c>
      <c r="L159" s="229">
        <v>0</v>
      </c>
      <c r="M159" s="230"/>
      <c r="N159" s="231">
        <f t="shared" si="15"/>
        <v>0</v>
      </c>
      <c r="O159" s="231"/>
      <c r="P159" s="231"/>
      <c r="Q159" s="231"/>
      <c r="R159" s="36"/>
      <c r="T159" s="167" t="s">
        <v>23</v>
      </c>
      <c r="U159" s="43" t="s">
        <v>53</v>
      </c>
      <c r="V159" s="35"/>
      <c r="W159" s="168">
        <f t="shared" si="16"/>
        <v>0</v>
      </c>
      <c r="X159" s="168">
        <v>0</v>
      </c>
      <c r="Y159" s="168">
        <f t="shared" si="17"/>
        <v>0</v>
      </c>
      <c r="Z159" s="168">
        <v>0</v>
      </c>
      <c r="AA159" s="169">
        <f t="shared" si="18"/>
        <v>0</v>
      </c>
      <c r="AR159" s="17" t="s">
        <v>163</v>
      </c>
      <c r="AT159" s="17" t="s">
        <v>159</v>
      </c>
      <c r="AU159" s="17" t="s">
        <v>141</v>
      </c>
      <c r="AY159" s="17" t="s">
        <v>158</v>
      </c>
      <c r="BE159" s="108">
        <f t="shared" si="19"/>
        <v>0</v>
      </c>
      <c r="BF159" s="108">
        <f t="shared" si="20"/>
        <v>0</v>
      </c>
      <c r="BG159" s="108">
        <f t="shared" si="21"/>
        <v>0</v>
      </c>
      <c r="BH159" s="108">
        <f t="shared" si="22"/>
        <v>0</v>
      </c>
      <c r="BI159" s="108">
        <f t="shared" si="23"/>
        <v>0</v>
      </c>
      <c r="BJ159" s="17" t="s">
        <v>141</v>
      </c>
      <c r="BK159" s="108">
        <f t="shared" si="24"/>
        <v>0</v>
      </c>
      <c r="BL159" s="17" t="s">
        <v>163</v>
      </c>
      <c r="BM159" s="17" t="s">
        <v>254</v>
      </c>
    </row>
    <row r="160" spans="2:65" s="1" customFormat="1" ht="31.5" customHeight="1">
      <c r="B160" s="34"/>
      <c r="C160" s="163" t="s">
        <v>272</v>
      </c>
      <c r="D160" s="163" t="s">
        <v>159</v>
      </c>
      <c r="E160" s="164" t="s">
        <v>256</v>
      </c>
      <c r="F160" s="228" t="s">
        <v>257</v>
      </c>
      <c r="G160" s="228"/>
      <c r="H160" s="228"/>
      <c r="I160" s="228"/>
      <c r="J160" s="165" t="s">
        <v>162</v>
      </c>
      <c r="K160" s="166">
        <v>597.8</v>
      </c>
      <c r="L160" s="229">
        <v>0</v>
      </c>
      <c r="M160" s="230"/>
      <c r="N160" s="231">
        <f t="shared" si="15"/>
        <v>0</v>
      </c>
      <c r="O160" s="231"/>
      <c r="P160" s="231"/>
      <c r="Q160" s="231"/>
      <c r="R160" s="36"/>
      <c r="T160" s="167" t="s">
        <v>23</v>
      </c>
      <c r="U160" s="43" t="s">
        <v>53</v>
      </c>
      <c r="V160" s="35"/>
      <c r="W160" s="168">
        <f t="shared" si="16"/>
        <v>0</v>
      </c>
      <c r="X160" s="168">
        <v>0</v>
      </c>
      <c r="Y160" s="168">
        <f t="shared" si="17"/>
        <v>0</v>
      </c>
      <c r="Z160" s="168">
        <v>0</v>
      </c>
      <c r="AA160" s="169">
        <f t="shared" si="18"/>
        <v>0</v>
      </c>
      <c r="AR160" s="17" t="s">
        <v>163</v>
      </c>
      <c r="AT160" s="17" t="s">
        <v>159</v>
      </c>
      <c r="AU160" s="17" t="s">
        <v>141</v>
      </c>
      <c r="AY160" s="17" t="s">
        <v>158</v>
      </c>
      <c r="BE160" s="108">
        <f t="shared" si="19"/>
        <v>0</v>
      </c>
      <c r="BF160" s="108">
        <f t="shared" si="20"/>
        <v>0</v>
      </c>
      <c r="BG160" s="108">
        <f t="shared" si="21"/>
        <v>0</v>
      </c>
      <c r="BH160" s="108">
        <f t="shared" si="22"/>
        <v>0</v>
      </c>
      <c r="BI160" s="108">
        <f t="shared" si="23"/>
        <v>0</v>
      </c>
      <c r="BJ160" s="17" t="s">
        <v>141</v>
      </c>
      <c r="BK160" s="108">
        <f t="shared" si="24"/>
        <v>0</v>
      </c>
      <c r="BL160" s="17" t="s">
        <v>163</v>
      </c>
      <c r="BM160" s="17" t="s">
        <v>258</v>
      </c>
    </row>
    <row r="161" spans="2:65" s="1" customFormat="1" ht="44.25" customHeight="1">
      <c r="B161" s="34"/>
      <c r="C161" s="163" t="s">
        <v>277</v>
      </c>
      <c r="D161" s="163" t="s">
        <v>159</v>
      </c>
      <c r="E161" s="164" t="s">
        <v>409</v>
      </c>
      <c r="F161" s="228" t="s">
        <v>462</v>
      </c>
      <c r="G161" s="228"/>
      <c r="H161" s="228"/>
      <c r="I161" s="228"/>
      <c r="J161" s="165" t="s">
        <v>162</v>
      </c>
      <c r="K161" s="166">
        <v>10.5</v>
      </c>
      <c r="L161" s="229">
        <v>0</v>
      </c>
      <c r="M161" s="230"/>
      <c r="N161" s="231">
        <f t="shared" si="15"/>
        <v>0</v>
      </c>
      <c r="O161" s="231"/>
      <c r="P161" s="231"/>
      <c r="Q161" s="231"/>
      <c r="R161" s="36"/>
      <c r="T161" s="167" t="s">
        <v>23</v>
      </c>
      <c r="U161" s="43" t="s">
        <v>53</v>
      </c>
      <c r="V161" s="35"/>
      <c r="W161" s="168">
        <f t="shared" si="16"/>
        <v>0</v>
      </c>
      <c r="X161" s="168">
        <v>0</v>
      </c>
      <c r="Y161" s="168">
        <f t="shared" si="17"/>
        <v>0</v>
      </c>
      <c r="Z161" s="168">
        <v>0.014</v>
      </c>
      <c r="AA161" s="169">
        <f t="shared" si="18"/>
        <v>0.147</v>
      </c>
      <c r="AR161" s="17" t="s">
        <v>163</v>
      </c>
      <c r="AT161" s="17" t="s">
        <v>159</v>
      </c>
      <c r="AU161" s="17" t="s">
        <v>141</v>
      </c>
      <c r="AY161" s="17" t="s">
        <v>158</v>
      </c>
      <c r="BE161" s="108">
        <f t="shared" si="19"/>
        <v>0</v>
      </c>
      <c r="BF161" s="108">
        <f t="shared" si="20"/>
        <v>0</v>
      </c>
      <c r="BG161" s="108">
        <f t="shared" si="21"/>
        <v>0</v>
      </c>
      <c r="BH161" s="108">
        <f t="shared" si="22"/>
        <v>0</v>
      </c>
      <c r="BI161" s="108">
        <f t="shared" si="23"/>
        <v>0</v>
      </c>
      <c r="BJ161" s="17" t="s">
        <v>141</v>
      </c>
      <c r="BK161" s="108">
        <f t="shared" si="24"/>
        <v>0</v>
      </c>
      <c r="BL161" s="17" t="s">
        <v>163</v>
      </c>
      <c r="BM161" s="17" t="s">
        <v>463</v>
      </c>
    </row>
    <row r="162" spans="2:65" s="1" customFormat="1" ht="31.5" customHeight="1">
      <c r="B162" s="34"/>
      <c r="C162" s="163" t="s">
        <v>281</v>
      </c>
      <c r="D162" s="163" t="s">
        <v>159</v>
      </c>
      <c r="E162" s="164" t="s">
        <v>260</v>
      </c>
      <c r="F162" s="228" t="s">
        <v>261</v>
      </c>
      <c r="G162" s="228"/>
      <c r="H162" s="228"/>
      <c r="I162" s="228"/>
      <c r="J162" s="165" t="s">
        <v>162</v>
      </c>
      <c r="K162" s="166">
        <v>76</v>
      </c>
      <c r="L162" s="229">
        <v>0</v>
      </c>
      <c r="M162" s="230"/>
      <c r="N162" s="231">
        <f t="shared" si="15"/>
        <v>0</v>
      </c>
      <c r="O162" s="231"/>
      <c r="P162" s="231"/>
      <c r="Q162" s="231"/>
      <c r="R162" s="36"/>
      <c r="T162" s="167" t="s">
        <v>23</v>
      </c>
      <c r="U162" s="43" t="s">
        <v>53</v>
      </c>
      <c r="V162" s="35"/>
      <c r="W162" s="168">
        <f t="shared" si="16"/>
        <v>0</v>
      </c>
      <c r="X162" s="168">
        <v>0</v>
      </c>
      <c r="Y162" s="168">
        <f t="shared" si="17"/>
        <v>0</v>
      </c>
      <c r="Z162" s="168">
        <v>0.015</v>
      </c>
      <c r="AA162" s="169">
        <f t="shared" si="18"/>
        <v>1.14</v>
      </c>
      <c r="AR162" s="17" t="s">
        <v>163</v>
      </c>
      <c r="AT162" s="17" t="s">
        <v>159</v>
      </c>
      <c r="AU162" s="17" t="s">
        <v>141</v>
      </c>
      <c r="AY162" s="17" t="s">
        <v>158</v>
      </c>
      <c r="BE162" s="108">
        <f t="shared" si="19"/>
        <v>0</v>
      </c>
      <c r="BF162" s="108">
        <f t="shared" si="20"/>
        <v>0</v>
      </c>
      <c r="BG162" s="108">
        <f t="shared" si="21"/>
        <v>0</v>
      </c>
      <c r="BH162" s="108">
        <f t="shared" si="22"/>
        <v>0</v>
      </c>
      <c r="BI162" s="108">
        <f t="shared" si="23"/>
        <v>0</v>
      </c>
      <c r="BJ162" s="17" t="s">
        <v>141</v>
      </c>
      <c r="BK162" s="108">
        <f t="shared" si="24"/>
        <v>0</v>
      </c>
      <c r="BL162" s="17" t="s">
        <v>163</v>
      </c>
      <c r="BM162" s="17" t="s">
        <v>262</v>
      </c>
    </row>
    <row r="163" spans="2:65" s="1" customFormat="1" ht="44.25" customHeight="1">
      <c r="B163" s="34"/>
      <c r="C163" s="163" t="s">
        <v>285</v>
      </c>
      <c r="D163" s="163" t="s">
        <v>159</v>
      </c>
      <c r="E163" s="164" t="s">
        <v>412</v>
      </c>
      <c r="F163" s="228" t="s">
        <v>464</v>
      </c>
      <c r="G163" s="228"/>
      <c r="H163" s="228"/>
      <c r="I163" s="228"/>
      <c r="J163" s="165" t="s">
        <v>162</v>
      </c>
      <c r="K163" s="166">
        <v>8</v>
      </c>
      <c r="L163" s="229">
        <v>0</v>
      </c>
      <c r="M163" s="230"/>
      <c r="N163" s="231">
        <f t="shared" si="15"/>
        <v>0</v>
      </c>
      <c r="O163" s="231"/>
      <c r="P163" s="231"/>
      <c r="Q163" s="231"/>
      <c r="R163" s="36"/>
      <c r="T163" s="167" t="s">
        <v>23</v>
      </c>
      <c r="U163" s="43" t="s">
        <v>53</v>
      </c>
      <c r="V163" s="35"/>
      <c r="W163" s="168">
        <f t="shared" si="16"/>
        <v>0</v>
      </c>
      <c r="X163" s="168">
        <v>0</v>
      </c>
      <c r="Y163" s="168">
        <f t="shared" si="17"/>
        <v>0</v>
      </c>
      <c r="Z163" s="168">
        <v>0.027</v>
      </c>
      <c r="AA163" s="169">
        <f t="shared" si="18"/>
        <v>0.216</v>
      </c>
      <c r="AR163" s="17" t="s">
        <v>163</v>
      </c>
      <c r="AT163" s="17" t="s">
        <v>159</v>
      </c>
      <c r="AU163" s="17" t="s">
        <v>141</v>
      </c>
      <c r="AY163" s="17" t="s">
        <v>158</v>
      </c>
      <c r="BE163" s="108">
        <f t="shared" si="19"/>
        <v>0</v>
      </c>
      <c r="BF163" s="108">
        <f t="shared" si="20"/>
        <v>0</v>
      </c>
      <c r="BG163" s="108">
        <f t="shared" si="21"/>
        <v>0</v>
      </c>
      <c r="BH163" s="108">
        <f t="shared" si="22"/>
        <v>0</v>
      </c>
      <c r="BI163" s="108">
        <f t="shared" si="23"/>
        <v>0</v>
      </c>
      <c r="BJ163" s="17" t="s">
        <v>141</v>
      </c>
      <c r="BK163" s="108">
        <f t="shared" si="24"/>
        <v>0</v>
      </c>
      <c r="BL163" s="17" t="s">
        <v>163</v>
      </c>
      <c r="BM163" s="17" t="s">
        <v>465</v>
      </c>
    </row>
    <row r="164" spans="2:65" s="1" customFormat="1" ht="31.5" customHeight="1">
      <c r="B164" s="34"/>
      <c r="C164" s="163" t="s">
        <v>289</v>
      </c>
      <c r="D164" s="163" t="s">
        <v>159</v>
      </c>
      <c r="E164" s="164" t="s">
        <v>264</v>
      </c>
      <c r="F164" s="228" t="s">
        <v>265</v>
      </c>
      <c r="G164" s="228"/>
      <c r="H164" s="228"/>
      <c r="I164" s="228"/>
      <c r="J164" s="165" t="s">
        <v>162</v>
      </c>
      <c r="K164" s="166">
        <v>651.3</v>
      </c>
      <c r="L164" s="229">
        <v>0</v>
      </c>
      <c r="M164" s="230"/>
      <c r="N164" s="231">
        <f t="shared" si="15"/>
        <v>0</v>
      </c>
      <c r="O164" s="231"/>
      <c r="P164" s="231"/>
      <c r="Q164" s="231"/>
      <c r="R164" s="36"/>
      <c r="T164" s="167" t="s">
        <v>23</v>
      </c>
      <c r="U164" s="43" t="s">
        <v>53</v>
      </c>
      <c r="V164" s="35"/>
      <c r="W164" s="168">
        <f t="shared" si="16"/>
        <v>0</v>
      </c>
      <c r="X164" s="168">
        <v>0</v>
      </c>
      <c r="Y164" s="168">
        <f t="shared" si="17"/>
        <v>0</v>
      </c>
      <c r="Z164" s="168">
        <v>0</v>
      </c>
      <c r="AA164" s="169">
        <f t="shared" si="18"/>
        <v>0</v>
      </c>
      <c r="AR164" s="17" t="s">
        <v>163</v>
      </c>
      <c r="AT164" s="17" t="s">
        <v>159</v>
      </c>
      <c r="AU164" s="17" t="s">
        <v>141</v>
      </c>
      <c r="AY164" s="17" t="s">
        <v>158</v>
      </c>
      <c r="BE164" s="108">
        <f t="shared" si="19"/>
        <v>0</v>
      </c>
      <c r="BF164" s="108">
        <f t="shared" si="20"/>
        <v>0</v>
      </c>
      <c r="BG164" s="108">
        <f t="shared" si="21"/>
        <v>0</v>
      </c>
      <c r="BH164" s="108">
        <f t="shared" si="22"/>
        <v>0</v>
      </c>
      <c r="BI164" s="108">
        <f t="shared" si="23"/>
        <v>0</v>
      </c>
      <c r="BJ164" s="17" t="s">
        <v>141</v>
      </c>
      <c r="BK164" s="108">
        <f t="shared" si="24"/>
        <v>0</v>
      </c>
      <c r="BL164" s="17" t="s">
        <v>163</v>
      </c>
      <c r="BM164" s="17" t="s">
        <v>266</v>
      </c>
    </row>
    <row r="165" spans="2:63" s="9" customFormat="1" ht="29.85" customHeight="1">
      <c r="B165" s="152"/>
      <c r="C165" s="153"/>
      <c r="D165" s="162" t="s">
        <v>128</v>
      </c>
      <c r="E165" s="162"/>
      <c r="F165" s="162"/>
      <c r="G165" s="162"/>
      <c r="H165" s="162"/>
      <c r="I165" s="162"/>
      <c r="J165" s="162"/>
      <c r="K165" s="162"/>
      <c r="L165" s="162"/>
      <c r="M165" s="162"/>
      <c r="N165" s="236">
        <f>BK165</f>
        <v>0</v>
      </c>
      <c r="O165" s="237"/>
      <c r="P165" s="237"/>
      <c r="Q165" s="237"/>
      <c r="R165" s="155"/>
      <c r="T165" s="156"/>
      <c r="U165" s="153"/>
      <c r="V165" s="153"/>
      <c r="W165" s="157">
        <f>SUM(W166:W169)</f>
        <v>0</v>
      </c>
      <c r="X165" s="153"/>
      <c r="Y165" s="157">
        <f>SUM(Y166:Y169)</f>
        <v>0</v>
      </c>
      <c r="Z165" s="153"/>
      <c r="AA165" s="158">
        <f>SUM(AA166:AA169)</f>
        <v>4.531499999999999</v>
      </c>
      <c r="AR165" s="159" t="s">
        <v>25</v>
      </c>
      <c r="AT165" s="160" t="s">
        <v>85</v>
      </c>
      <c r="AU165" s="160" t="s">
        <v>25</v>
      </c>
      <c r="AY165" s="159" t="s">
        <v>158</v>
      </c>
      <c r="BK165" s="161">
        <f>SUM(BK166:BK169)</f>
        <v>0</v>
      </c>
    </row>
    <row r="166" spans="2:65" s="1" customFormat="1" ht="44.25" customHeight="1">
      <c r="B166" s="34"/>
      <c r="C166" s="163" t="s">
        <v>293</v>
      </c>
      <c r="D166" s="163" t="s">
        <v>159</v>
      </c>
      <c r="E166" s="164" t="s">
        <v>268</v>
      </c>
      <c r="F166" s="228" t="s">
        <v>269</v>
      </c>
      <c r="G166" s="228"/>
      <c r="H166" s="228"/>
      <c r="I166" s="228"/>
      <c r="J166" s="165" t="s">
        <v>270</v>
      </c>
      <c r="K166" s="166">
        <v>3.021</v>
      </c>
      <c r="L166" s="229">
        <v>0</v>
      </c>
      <c r="M166" s="230"/>
      <c r="N166" s="231">
        <f>ROUND(L166*K166,2)</f>
        <v>0</v>
      </c>
      <c r="O166" s="231"/>
      <c r="P166" s="231"/>
      <c r="Q166" s="231"/>
      <c r="R166" s="36"/>
      <c r="T166" s="167" t="s">
        <v>23</v>
      </c>
      <c r="U166" s="43" t="s">
        <v>53</v>
      </c>
      <c r="V166" s="35"/>
      <c r="W166" s="168">
        <f>V166*K166</f>
        <v>0</v>
      </c>
      <c r="X166" s="168">
        <v>0</v>
      </c>
      <c r="Y166" s="168">
        <f>X166*K166</f>
        <v>0</v>
      </c>
      <c r="Z166" s="168">
        <v>1.5</v>
      </c>
      <c r="AA166" s="169">
        <f>Z166*K166</f>
        <v>4.531499999999999</v>
      </c>
      <c r="AR166" s="17" t="s">
        <v>163</v>
      </c>
      <c r="AT166" s="17" t="s">
        <v>159</v>
      </c>
      <c r="AU166" s="17" t="s">
        <v>141</v>
      </c>
      <c r="AY166" s="17" t="s">
        <v>158</v>
      </c>
      <c r="BE166" s="108">
        <f>IF(U166="základní",N166,0)</f>
        <v>0</v>
      </c>
      <c r="BF166" s="108">
        <f>IF(U166="snížená",N166,0)</f>
        <v>0</v>
      </c>
      <c r="BG166" s="108">
        <f>IF(U166="zákl. přenesená",N166,0)</f>
        <v>0</v>
      </c>
      <c r="BH166" s="108">
        <f>IF(U166="sníž. přenesená",N166,0)</f>
        <v>0</v>
      </c>
      <c r="BI166" s="108">
        <f>IF(U166="nulová",N166,0)</f>
        <v>0</v>
      </c>
      <c r="BJ166" s="17" t="s">
        <v>141</v>
      </c>
      <c r="BK166" s="108">
        <f>ROUND(L166*K166,2)</f>
        <v>0</v>
      </c>
      <c r="BL166" s="17" t="s">
        <v>163</v>
      </c>
      <c r="BM166" s="17" t="s">
        <v>271</v>
      </c>
    </row>
    <row r="167" spans="2:65" s="1" customFormat="1" ht="31.5" customHeight="1">
      <c r="B167" s="34"/>
      <c r="C167" s="163" t="s">
        <v>297</v>
      </c>
      <c r="D167" s="163" t="s">
        <v>159</v>
      </c>
      <c r="E167" s="164" t="s">
        <v>273</v>
      </c>
      <c r="F167" s="228" t="s">
        <v>274</v>
      </c>
      <c r="G167" s="228"/>
      <c r="H167" s="228"/>
      <c r="I167" s="228"/>
      <c r="J167" s="165" t="s">
        <v>275</v>
      </c>
      <c r="K167" s="166">
        <v>3.021</v>
      </c>
      <c r="L167" s="229">
        <v>0</v>
      </c>
      <c r="M167" s="230"/>
      <c r="N167" s="231">
        <f>ROUND(L167*K167,2)</f>
        <v>0</v>
      </c>
      <c r="O167" s="231"/>
      <c r="P167" s="231"/>
      <c r="Q167" s="231"/>
      <c r="R167" s="36"/>
      <c r="T167" s="167" t="s">
        <v>23</v>
      </c>
      <c r="U167" s="43" t="s">
        <v>53</v>
      </c>
      <c r="V167" s="35"/>
      <c r="W167" s="168">
        <f>V167*K167</f>
        <v>0</v>
      </c>
      <c r="X167" s="168">
        <v>0</v>
      </c>
      <c r="Y167" s="168">
        <f>X167*K167</f>
        <v>0</v>
      </c>
      <c r="Z167" s="168">
        <v>0</v>
      </c>
      <c r="AA167" s="169">
        <f>Z167*K167</f>
        <v>0</v>
      </c>
      <c r="AR167" s="17" t="s">
        <v>163</v>
      </c>
      <c r="AT167" s="17" t="s">
        <v>159</v>
      </c>
      <c r="AU167" s="17" t="s">
        <v>141</v>
      </c>
      <c r="AY167" s="17" t="s">
        <v>158</v>
      </c>
      <c r="BE167" s="108">
        <f>IF(U167="základní",N167,0)</f>
        <v>0</v>
      </c>
      <c r="BF167" s="108">
        <f>IF(U167="snížená",N167,0)</f>
        <v>0</v>
      </c>
      <c r="BG167" s="108">
        <f>IF(U167="zákl. přenesená",N167,0)</f>
        <v>0</v>
      </c>
      <c r="BH167" s="108">
        <f>IF(U167="sníž. přenesená",N167,0)</f>
        <v>0</v>
      </c>
      <c r="BI167" s="108">
        <f>IF(U167="nulová",N167,0)</f>
        <v>0</v>
      </c>
      <c r="BJ167" s="17" t="s">
        <v>141</v>
      </c>
      <c r="BK167" s="108">
        <f>ROUND(L167*K167,2)</f>
        <v>0</v>
      </c>
      <c r="BL167" s="17" t="s">
        <v>163</v>
      </c>
      <c r="BM167" s="17" t="s">
        <v>276</v>
      </c>
    </row>
    <row r="168" spans="2:65" s="1" customFormat="1" ht="44.25" customHeight="1">
      <c r="B168" s="34"/>
      <c r="C168" s="163" t="s">
        <v>301</v>
      </c>
      <c r="D168" s="163" t="s">
        <v>159</v>
      </c>
      <c r="E168" s="164" t="s">
        <v>278</v>
      </c>
      <c r="F168" s="228" t="s">
        <v>279</v>
      </c>
      <c r="G168" s="228"/>
      <c r="H168" s="228"/>
      <c r="I168" s="228"/>
      <c r="J168" s="165" t="s">
        <v>275</v>
      </c>
      <c r="K168" s="166">
        <v>60.42</v>
      </c>
      <c r="L168" s="229">
        <v>0</v>
      </c>
      <c r="M168" s="230"/>
      <c r="N168" s="231">
        <f>ROUND(L168*K168,2)</f>
        <v>0</v>
      </c>
      <c r="O168" s="231"/>
      <c r="P168" s="231"/>
      <c r="Q168" s="231"/>
      <c r="R168" s="36"/>
      <c r="T168" s="167" t="s">
        <v>23</v>
      </c>
      <c r="U168" s="43" t="s">
        <v>53</v>
      </c>
      <c r="V168" s="35"/>
      <c r="W168" s="168">
        <f>V168*K168</f>
        <v>0</v>
      </c>
      <c r="X168" s="168">
        <v>0</v>
      </c>
      <c r="Y168" s="168">
        <f>X168*K168</f>
        <v>0</v>
      </c>
      <c r="Z168" s="168">
        <v>0</v>
      </c>
      <c r="AA168" s="169">
        <f>Z168*K168</f>
        <v>0</v>
      </c>
      <c r="AR168" s="17" t="s">
        <v>163</v>
      </c>
      <c r="AT168" s="17" t="s">
        <v>159</v>
      </c>
      <c r="AU168" s="17" t="s">
        <v>141</v>
      </c>
      <c r="AY168" s="17" t="s">
        <v>158</v>
      </c>
      <c r="BE168" s="108">
        <f>IF(U168="základní",N168,0)</f>
        <v>0</v>
      </c>
      <c r="BF168" s="108">
        <f>IF(U168="snížená",N168,0)</f>
        <v>0</v>
      </c>
      <c r="BG168" s="108">
        <f>IF(U168="zákl. přenesená",N168,0)</f>
        <v>0</v>
      </c>
      <c r="BH168" s="108">
        <f>IF(U168="sníž. přenesená",N168,0)</f>
        <v>0</v>
      </c>
      <c r="BI168" s="108">
        <f>IF(U168="nulová",N168,0)</f>
        <v>0</v>
      </c>
      <c r="BJ168" s="17" t="s">
        <v>141</v>
      </c>
      <c r="BK168" s="108">
        <f>ROUND(L168*K168,2)</f>
        <v>0</v>
      </c>
      <c r="BL168" s="17" t="s">
        <v>163</v>
      </c>
      <c r="BM168" s="17" t="s">
        <v>280</v>
      </c>
    </row>
    <row r="169" spans="2:65" s="1" customFormat="1" ht="31.5" customHeight="1">
      <c r="B169" s="34"/>
      <c r="C169" s="163" t="s">
        <v>305</v>
      </c>
      <c r="D169" s="163" t="s">
        <v>159</v>
      </c>
      <c r="E169" s="164" t="s">
        <v>282</v>
      </c>
      <c r="F169" s="228" t="s">
        <v>283</v>
      </c>
      <c r="G169" s="228"/>
      <c r="H169" s="228"/>
      <c r="I169" s="228"/>
      <c r="J169" s="165" t="s">
        <v>275</v>
      </c>
      <c r="K169" s="166">
        <v>3.021</v>
      </c>
      <c r="L169" s="229">
        <v>0</v>
      </c>
      <c r="M169" s="230"/>
      <c r="N169" s="231">
        <f>ROUND(L169*K169,2)</f>
        <v>0</v>
      </c>
      <c r="O169" s="231"/>
      <c r="P169" s="231"/>
      <c r="Q169" s="231"/>
      <c r="R169" s="36"/>
      <c r="T169" s="167" t="s">
        <v>23</v>
      </c>
      <c r="U169" s="43" t="s">
        <v>53</v>
      </c>
      <c r="V169" s="35"/>
      <c r="W169" s="168">
        <f>V169*K169</f>
        <v>0</v>
      </c>
      <c r="X169" s="168">
        <v>0</v>
      </c>
      <c r="Y169" s="168">
        <f>X169*K169</f>
        <v>0</v>
      </c>
      <c r="Z169" s="168">
        <v>0</v>
      </c>
      <c r="AA169" s="169">
        <f>Z169*K169</f>
        <v>0</v>
      </c>
      <c r="AR169" s="17" t="s">
        <v>163</v>
      </c>
      <c r="AT169" s="17" t="s">
        <v>159</v>
      </c>
      <c r="AU169" s="17" t="s">
        <v>141</v>
      </c>
      <c r="AY169" s="17" t="s">
        <v>158</v>
      </c>
      <c r="BE169" s="108">
        <f>IF(U169="základní",N169,0)</f>
        <v>0</v>
      </c>
      <c r="BF169" s="108">
        <f>IF(U169="snížená",N169,0)</f>
        <v>0</v>
      </c>
      <c r="BG169" s="108">
        <f>IF(U169="zákl. přenesená",N169,0)</f>
        <v>0</v>
      </c>
      <c r="BH169" s="108">
        <f>IF(U169="sníž. přenesená",N169,0)</f>
        <v>0</v>
      </c>
      <c r="BI169" s="108">
        <f>IF(U169="nulová",N169,0)</f>
        <v>0</v>
      </c>
      <c r="BJ169" s="17" t="s">
        <v>141</v>
      </c>
      <c r="BK169" s="108">
        <f>ROUND(L169*K169,2)</f>
        <v>0</v>
      </c>
      <c r="BL169" s="17" t="s">
        <v>163</v>
      </c>
      <c r="BM169" s="17" t="s">
        <v>284</v>
      </c>
    </row>
    <row r="170" spans="2:63" s="9" customFormat="1" ht="29.85" customHeight="1">
      <c r="B170" s="152"/>
      <c r="C170" s="153"/>
      <c r="D170" s="162" t="s">
        <v>129</v>
      </c>
      <c r="E170" s="162"/>
      <c r="F170" s="162"/>
      <c r="G170" s="162"/>
      <c r="H170" s="162"/>
      <c r="I170" s="162"/>
      <c r="J170" s="162"/>
      <c r="K170" s="162"/>
      <c r="L170" s="162"/>
      <c r="M170" s="162"/>
      <c r="N170" s="236">
        <f>BK170</f>
        <v>0</v>
      </c>
      <c r="O170" s="237"/>
      <c r="P170" s="237"/>
      <c r="Q170" s="237"/>
      <c r="R170" s="155"/>
      <c r="T170" s="156"/>
      <c r="U170" s="153"/>
      <c r="V170" s="153"/>
      <c r="W170" s="157">
        <f>W171</f>
        <v>0</v>
      </c>
      <c r="X170" s="153"/>
      <c r="Y170" s="157">
        <f>Y171</f>
        <v>0</v>
      </c>
      <c r="Z170" s="153"/>
      <c r="AA170" s="158">
        <f>AA171</f>
        <v>0</v>
      </c>
      <c r="AR170" s="159" t="s">
        <v>25</v>
      </c>
      <c r="AT170" s="160" t="s">
        <v>85</v>
      </c>
      <c r="AU170" s="160" t="s">
        <v>25</v>
      </c>
      <c r="AY170" s="159" t="s">
        <v>158</v>
      </c>
      <c r="BK170" s="161">
        <f>BK171</f>
        <v>0</v>
      </c>
    </row>
    <row r="171" spans="2:65" s="1" customFormat="1" ht="31.5" customHeight="1">
      <c r="B171" s="34"/>
      <c r="C171" s="163" t="s">
        <v>309</v>
      </c>
      <c r="D171" s="163" t="s">
        <v>159</v>
      </c>
      <c r="E171" s="164" t="s">
        <v>286</v>
      </c>
      <c r="F171" s="228" t="s">
        <v>287</v>
      </c>
      <c r="G171" s="228"/>
      <c r="H171" s="228"/>
      <c r="I171" s="228"/>
      <c r="J171" s="165" t="s">
        <v>275</v>
      </c>
      <c r="K171" s="166">
        <v>4.849</v>
      </c>
      <c r="L171" s="229">
        <v>0</v>
      </c>
      <c r="M171" s="230"/>
      <c r="N171" s="231">
        <f>ROUND(L171*K171,2)</f>
        <v>0</v>
      </c>
      <c r="O171" s="231"/>
      <c r="P171" s="231"/>
      <c r="Q171" s="231"/>
      <c r="R171" s="36"/>
      <c r="T171" s="167" t="s">
        <v>23</v>
      </c>
      <c r="U171" s="43" t="s">
        <v>53</v>
      </c>
      <c r="V171" s="35"/>
      <c r="W171" s="168">
        <f>V171*K171</f>
        <v>0</v>
      </c>
      <c r="X171" s="168">
        <v>0</v>
      </c>
      <c r="Y171" s="168">
        <f>X171*K171</f>
        <v>0</v>
      </c>
      <c r="Z171" s="168">
        <v>0</v>
      </c>
      <c r="AA171" s="169">
        <f>Z171*K171</f>
        <v>0</v>
      </c>
      <c r="AR171" s="17" t="s">
        <v>163</v>
      </c>
      <c r="AT171" s="17" t="s">
        <v>159</v>
      </c>
      <c r="AU171" s="17" t="s">
        <v>141</v>
      </c>
      <c r="AY171" s="17" t="s">
        <v>158</v>
      </c>
      <c r="BE171" s="108">
        <f>IF(U171="základní",N171,0)</f>
        <v>0</v>
      </c>
      <c r="BF171" s="108">
        <f>IF(U171="snížená",N171,0)</f>
        <v>0</v>
      </c>
      <c r="BG171" s="108">
        <f>IF(U171="zákl. přenesená",N171,0)</f>
        <v>0</v>
      </c>
      <c r="BH171" s="108">
        <f>IF(U171="sníž. přenesená",N171,0)</f>
        <v>0</v>
      </c>
      <c r="BI171" s="108">
        <f>IF(U171="nulová",N171,0)</f>
        <v>0</v>
      </c>
      <c r="BJ171" s="17" t="s">
        <v>141</v>
      </c>
      <c r="BK171" s="108">
        <f>ROUND(L171*K171,2)</f>
        <v>0</v>
      </c>
      <c r="BL171" s="17" t="s">
        <v>163</v>
      </c>
      <c r="BM171" s="17" t="s">
        <v>288</v>
      </c>
    </row>
    <row r="172" spans="2:63" s="9" customFormat="1" ht="37.35" customHeight="1">
      <c r="B172" s="152"/>
      <c r="C172" s="153"/>
      <c r="D172" s="154" t="s">
        <v>130</v>
      </c>
      <c r="E172" s="154"/>
      <c r="F172" s="154"/>
      <c r="G172" s="154"/>
      <c r="H172" s="154"/>
      <c r="I172" s="154"/>
      <c r="J172" s="154"/>
      <c r="K172" s="154"/>
      <c r="L172" s="154"/>
      <c r="M172" s="154"/>
      <c r="N172" s="238">
        <f>BK172</f>
        <v>0</v>
      </c>
      <c r="O172" s="239"/>
      <c r="P172" s="239"/>
      <c r="Q172" s="239"/>
      <c r="R172" s="155"/>
      <c r="T172" s="156"/>
      <c r="U172" s="153"/>
      <c r="V172" s="153"/>
      <c r="W172" s="157">
        <f>W173+W178</f>
        <v>0</v>
      </c>
      <c r="X172" s="153"/>
      <c r="Y172" s="157">
        <f>Y173+Y178</f>
        <v>0.632432</v>
      </c>
      <c r="Z172" s="153"/>
      <c r="AA172" s="158">
        <f>AA173+AA178</f>
        <v>0.069472</v>
      </c>
      <c r="AR172" s="159" t="s">
        <v>141</v>
      </c>
      <c r="AT172" s="160" t="s">
        <v>85</v>
      </c>
      <c r="AU172" s="160" t="s">
        <v>86</v>
      </c>
      <c r="AY172" s="159" t="s">
        <v>158</v>
      </c>
      <c r="BK172" s="161">
        <f>BK173+BK178</f>
        <v>0</v>
      </c>
    </row>
    <row r="173" spans="2:63" s="9" customFormat="1" ht="19.9" customHeight="1">
      <c r="B173" s="152"/>
      <c r="C173" s="153"/>
      <c r="D173" s="162" t="s">
        <v>131</v>
      </c>
      <c r="E173" s="162"/>
      <c r="F173" s="162"/>
      <c r="G173" s="162"/>
      <c r="H173" s="162"/>
      <c r="I173" s="162"/>
      <c r="J173" s="162"/>
      <c r="K173" s="162"/>
      <c r="L173" s="162"/>
      <c r="M173" s="162"/>
      <c r="N173" s="234">
        <f>BK173</f>
        <v>0</v>
      </c>
      <c r="O173" s="235"/>
      <c r="P173" s="235"/>
      <c r="Q173" s="235"/>
      <c r="R173" s="155"/>
      <c r="T173" s="156"/>
      <c r="U173" s="153"/>
      <c r="V173" s="153"/>
      <c r="W173" s="157">
        <f>SUM(W174:W177)</f>
        <v>0</v>
      </c>
      <c r="X173" s="153"/>
      <c r="Y173" s="157">
        <f>SUM(Y174:Y177)</f>
        <v>0.216128</v>
      </c>
      <c r="Z173" s="153"/>
      <c r="AA173" s="158">
        <f>SUM(AA174:AA177)</f>
        <v>0.069472</v>
      </c>
      <c r="AR173" s="159" t="s">
        <v>141</v>
      </c>
      <c r="AT173" s="160" t="s">
        <v>85</v>
      </c>
      <c r="AU173" s="160" t="s">
        <v>25</v>
      </c>
      <c r="AY173" s="159" t="s">
        <v>158</v>
      </c>
      <c r="BK173" s="161">
        <f>SUM(BK174:BK177)</f>
        <v>0</v>
      </c>
    </row>
    <row r="174" spans="2:65" s="1" customFormat="1" ht="22.5" customHeight="1">
      <c r="B174" s="34"/>
      <c r="C174" s="163" t="s">
        <v>315</v>
      </c>
      <c r="D174" s="163" t="s">
        <v>159</v>
      </c>
      <c r="E174" s="164" t="s">
        <v>290</v>
      </c>
      <c r="F174" s="228" t="s">
        <v>291</v>
      </c>
      <c r="G174" s="228"/>
      <c r="H174" s="228"/>
      <c r="I174" s="228"/>
      <c r="J174" s="165" t="s">
        <v>189</v>
      </c>
      <c r="K174" s="166">
        <v>41.6</v>
      </c>
      <c r="L174" s="229">
        <v>0</v>
      </c>
      <c r="M174" s="230"/>
      <c r="N174" s="231">
        <f>ROUND(L174*K174,2)</f>
        <v>0</v>
      </c>
      <c r="O174" s="231"/>
      <c r="P174" s="231"/>
      <c r="Q174" s="231"/>
      <c r="R174" s="36"/>
      <c r="T174" s="167" t="s">
        <v>23</v>
      </c>
      <c r="U174" s="43" t="s">
        <v>53</v>
      </c>
      <c r="V174" s="35"/>
      <c r="W174" s="168">
        <f>V174*K174</f>
        <v>0</v>
      </c>
      <c r="X174" s="168">
        <v>0</v>
      </c>
      <c r="Y174" s="168">
        <f>X174*K174</f>
        <v>0</v>
      </c>
      <c r="Z174" s="168">
        <v>0.00167</v>
      </c>
      <c r="AA174" s="169">
        <f>Z174*K174</f>
        <v>0.069472</v>
      </c>
      <c r="AR174" s="17" t="s">
        <v>220</v>
      </c>
      <c r="AT174" s="17" t="s">
        <v>159</v>
      </c>
      <c r="AU174" s="17" t="s">
        <v>141</v>
      </c>
      <c r="AY174" s="17" t="s">
        <v>158</v>
      </c>
      <c r="BE174" s="108">
        <f>IF(U174="základní",N174,0)</f>
        <v>0</v>
      </c>
      <c r="BF174" s="108">
        <f>IF(U174="snížená",N174,0)</f>
        <v>0</v>
      </c>
      <c r="BG174" s="108">
        <f>IF(U174="zákl. přenesená",N174,0)</f>
        <v>0</v>
      </c>
      <c r="BH174" s="108">
        <f>IF(U174="sníž. přenesená",N174,0)</f>
        <v>0</v>
      </c>
      <c r="BI174" s="108">
        <f>IF(U174="nulová",N174,0)</f>
        <v>0</v>
      </c>
      <c r="BJ174" s="17" t="s">
        <v>141</v>
      </c>
      <c r="BK174" s="108">
        <f>ROUND(L174*K174,2)</f>
        <v>0</v>
      </c>
      <c r="BL174" s="17" t="s">
        <v>220</v>
      </c>
      <c r="BM174" s="17" t="s">
        <v>292</v>
      </c>
    </row>
    <row r="175" spans="2:65" s="1" customFormat="1" ht="31.5" customHeight="1">
      <c r="B175" s="34"/>
      <c r="C175" s="163" t="s">
        <v>319</v>
      </c>
      <c r="D175" s="163" t="s">
        <v>159</v>
      </c>
      <c r="E175" s="164" t="s">
        <v>294</v>
      </c>
      <c r="F175" s="228" t="s">
        <v>295</v>
      </c>
      <c r="G175" s="228"/>
      <c r="H175" s="228"/>
      <c r="I175" s="228"/>
      <c r="J175" s="165" t="s">
        <v>189</v>
      </c>
      <c r="K175" s="166">
        <v>41.6</v>
      </c>
      <c r="L175" s="229">
        <v>0</v>
      </c>
      <c r="M175" s="230"/>
      <c r="N175" s="231">
        <f>ROUND(L175*K175,2)</f>
        <v>0</v>
      </c>
      <c r="O175" s="231"/>
      <c r="P175" s="231"/>
      <c r="Q175" s="231"/>
      <c r="R175" s="36"/>
      <c r="T175" s="167" t="s">
        <v>23</v>
      </c>
      <c r="U175" s="43" t="s">
        <v>53</v>
      </c>
      <c r="V175" s="35"/>
      <c r="W175" s="168">
        <f>V175*K175</f>
        <v>0</v>
      </c>
      <c r="X175" s="168">
        <v>0.00358</v>
      </c>
      <c r="Y175" s="168">
        <f>X175*K175</f>
        <v>0.148928</v>
      </c>
      <c r="Z175" s="168">
        <v>0</v>
      </c>
      <c r="AA175" s="169">
        <f>Z175*K175</f>
        <v>0</v>
      </c>
      <c r="AR175" s="17" t="s">
        <v>220</v>
      </c>
      <c r="AT175" s="17" t="s">
        <v>159</v>
      </c>
      <c r="AU175" s="17" t="s">
        <v>141</v>
      </c>
      <c r="AY175" s="17" t="s">
        <v>158</v>
      </c>
      <c r="BE175" s="108">
        <f>IF(U175="základní",N175,0)</f>
        <v>0</v>
      </c>
      <c r="BF175" s="108">
        <f>IF(U175="snížená",N175,0)</f>
        <v>0</v>
      </c>
      <c r="BG175" s="108">
        <f>IF(U175="zákl. přenesená",N175,0)</f>
        <v>0</v>
      </c>
      <c r="BH175" s="108">
        <f>IF(U175="sníž. přenesená",N175,0)</f>
        <v>0</v>
      </c>
      <c r="BI175" s="108">
        <f>IF(U175="nulová",N175,0)</f>
        <v>0</v>
      </c>
      <c r="BJ175" s="17" t="s">
        <v>141</v>
      </c>
      <c r="BK175" s="108">
        <f>ROUND(L175*K175,2)</f>
        <v>0</v>
      </c>
      <c r="BL175" s="17" t="s">
        <v>220</v>
      </c>
      <c r="BM175" s="17" t="s">
        <v>296</v>
      </c>
    </row>
    <row r="176" spans="2:65" s="1" customFormat="1" ht="44.25" customHeight="1">
      <c r="B176" s="34"/>
      <c r="C176" s="163" t="s">
        <v>323</v>
      </c>
      <c r="D176" s="163" t="s">
        <v>159</v>
      </c>
      <c r="E176" s="164" t="s">
        <v>298</v>
      </c>
      <c r="F176" s="228" t="s">
        <v>299</v>
      </c>
      <c r="G176" s="228"/>
      <c r="H176" s="228"/>
      <c r="I176" s="228"/>
      <c r="J176" s="165" t="s">
        <v>162</v>
      </c>
      <c r="K176" s="166">
        <v>7</v>
      </c>
      <c r="L176" s="229">
        <v>0</v>
      </c>
      <c r="M176" s="230"/>
      <c r="N176" s="231">
        <f>ROUND(L176*K176,2)</f>
        <v>0</v>
      </c>
      <c r="O176" s="231"/>
      <c r="P176" s="231"/>
      <c r="Q176" s="231"/>
      <c r="R176" s="36"/>
      <c r="T176" s="167" t="s">
        <v>23</v>
      </c>
      <c r="U176" s="43" t="s">
        <v>53</v>
      </c>
      <c r="V176" s="35"/>
      <c r="W176" s="168">
        <f>V176*K176</f>
        <v>0</v>
      </c>
      <c r="X176" s="168">
        <v>0.0096</v>
      </c>
      <c r="Y176" s="168">
        <f>X176*K176</f>
        <v>0.0672</v>
      </c>
      <c r="Z176" s="168">
        <v>0</v>
      </c>
      <c r="AA176" s="169">
        <f>Z176*K176</f>
        <v>0</v>
      </c>
      <c r="AR176" s="17" t="s">
        <v>220</v>
      </c>
      <c r="AT176" s="17" t="s">
        <v>159</v>
      </c>
      <c r="AU176" s="17" t="s">
        <v>141</v>
      </c>
      <c r="AY176" s="17" t="s">
        <v>158</v>
      </c>
      <c r="BE176" s="108">
        <f>IF(U176="základní",N176,0)</f>
        <v>0</v>
      </c>
      <c r="BF176" s="108">
        <f>IF(U176="snížená",N176,0)</f>
        <v>0</v>
      </c>
      <c r="BG176" s="108">
        <f>IF(U176="zákl. přenesená",N176,0)</f>
        <v>0</v>
      </c>
      <c r="BH176" s="108">
        <f>IF(U176="sníž. přenesená",N176,0)</f>
        <v>0</v>
      </c>
      <c r="BI176" s="108">
        <f>IF(U176="nulová",N176,0)</f>
        <v>0</v>
      </c>
      <c r="BJ176" s="17" t="s">
        <v>141</v>
      </c>
      <c r="BK176" s="108">
        <f>ROUND(L176*K176,2)</f>
        <v>0</v>
      </c>
      <c r="BL176" s="17" t="s">
        <v>220</v>
      </c>
      <c r="BM176" s="17" t="s">
        <v>300</v>
      </c>
    </row>
    <row r="177" spans="2:65" s="1" customFormat="1" ht="31.5" customHeight="1">
      <c r="B177" s="34"/>
      <c r="C177" s="163" t="s">
        <v>328</v>
      </c>
      <c r="D177" s="163" t="s">
        <v>159</v>
      </c>
      <c r="E177" s="164" t="s">
        <v>302</v>
      </c>
      <c r="F177" s="228" t="s">
        <v>303</v>
      </c>
      <c r="G177" s="228"/>
      <c r="H177" s="228"/>
      <c r="I177" s="228"/>
      <c r="J177" s="165" t="s">
        <v>275</v>
      </c>
      <c r="K177" s="166">
        <v>0.216</v>
      </c>
      <c r="L177" s="229">
        <v>0</v>
      </c>
      <c r="M177" s="230"/>
      <c r="N177" s="231">
        <f>ROUND(L177*K177,2)</f>
        <v>0</v>
      </c>
      <c r="O177" s="231"/>
      <c r="P177" s="231"/>
      <c r="Q177" s="231"/>
      <c r="R177" s="36"/>
      <c r="T177" s="167" t="s">
        <v>23</v>
      </c>
      <c r="U177" s="43" t="s">
        <v>53</v>
      </c>
      <c r="V177" s="35"/>
      <c r="W177" s="168">
        <f>V177*K177</f>
        <v>0</v>
      </c>
      <c r="X177" s="168">
        <v>0</v>
      </c>
      <c r="Y177" s="168">
        <f>X177*K177</f>
        <v>0</v>
      </c>
      <c r="Z177" s="168">
        <v>0</v>
      </c>
      <c r="AA177" s="169">
        <f>Z177*K177</f>
        <v>0</v>
      </c>
      <c r="AR177" s="17" t="s">
        <v>220</v>
      </c>
      <c r="AT177" s="17" t="s">
        <v>159</v>
      </c>
      <c r="AU177" s="17" t="s">
        <v>141</v>
      </c>
      <c r="AY177" s="17" t="s">
        <v>158</v>
      </c>
      <c r="BE177" s="108">
        <f>IF(U177="základní",N177,0)</f>
        <v>0</v>
      </c>
      <c r="BF177" s="108">
        <f>IF(U177="snížená",N177,0)</f>
        <v>0</v>
      </c>
      <c r="BG177" s="108">
        <f>IF(U177="zákl. přenesená",N177,0)</f>
        <v>0</v>
      </c>
      <c r="BH177" s="108">
        <f>IF(U177="sníž. přenesená",N177,0)</f>
        <v>0</v>
      </c>
      <c r="BI177" s="108">
        <f>IF(U177="nulová",N177,0)</f>
        <v>0</v>
      </c>
      <c r="BJ177" s="17" t="s">
        <v>141</v>
      </c>
      <c r="BK177" s="108">
        <f>ROUND(L177*K177,2)</f>
        <v>0</v>
      </c>
      <c r="BL177" s="17" t="s">
        <v>220</v>
      </c>
      <c r="BM177" s="17" t="s">
        <v>304</v>
      </c>
    </row>
    <row r="178" spans="2:63" s="9" customFormat="1" ht="29.85" customHeight="1">
      <c r="B178" s="152"/>
      <c r="C178" s="153"/>
      <c r="D178" s="162" t="s">
        <v>132</v>
      </c>
      <c r="E178" s="162"/>
      <c r="F178" s="162"/>
      <c r="G178" s="162"/>
      <c r="H178" s="162"/>
      <c r="I178" s="162"/>
      <c r="J178" s="162"/>
      <c r="K178" s="162"/>
      <c r="L178" s="162"/>
      <c r="M178" s="162"/>
      <c r="N178" s="236">
        <f>BK178</f>
        <v>0</v>
      </c>
      <c r="O178" s="237"/>
      <c r="P178" s="237"/>
      <c r="Q178" s="237"/>
      <c r="R178" s="155"/>
      <c r="T178" s="156"/>
      <c r="U178" s="153"/>
      <c r="V178" s="153"/>
      <c r="W178" s="157">
        <f>W179</f>
        <v>0</v>
      </c>
      <c r="X178" s="153"/>
      <c r="Y178" s="157">
        <f>Y179</f>
        <v>0.416304</v>
      </c>
      <c r="Z178" s="153"/>
      <c r="AA178" s="158">
        <f>AA179</f>
        <v>0</v>
      </c>
      <c r="AR178" s="159" t="s">
        <v>141</v>
      </c>
      <c r="AT178" s="160" t="s">
        <v>85</v>
      </c>
      <c r="AU178" s="160" t="s">
        <v>25</v>
      </c>
      <c r="AY178" s="159" t="s">
        <v>158</v>
      </c>
      <c r="BK178" s="161">
        <f>BK179</f>
        <v>0</v>
      </c>
    </row>
    <row r="179" spans="2:65" s="1" customFormat="1" ht="22.5" customHeight="1">
      <c r="B179" s="34"/>
      <c r="C179" s="163" t="s">
        <v>424</v>
      </c>
      <c r="D179" s="163" t="s">
        <v>159</v>
      </c>
      <c r="E179" s="164" t="s">
        <v>306</v>
      </c>
      <c r="F179" s="228" t="s">
        <v>307</v>
      </c>
      <c r="G179" s="228"/>
      <c r="H179" s="228"/>
      <c r="I179" s="228"/>
      <c r="J179" s="165" t="s">
        <v>162</v>
      </c>
      <c r="K179" s="166">
        <v>424.8</v>
      </c>
      <c r="L179" s="229">
        <v>0</v>
      </c>
      <c r="M179" s="230"/>
      <c r="N179" s="231">
        <f>ROUND(L179*K179,2)</f>
        <v>0</v>
      </c>
      <c r="O179" s="231"/>
      <c r="P179" s="231"/>
      <c r="Q179" s="231"/>
      <c r="R179" s="36"/>
      <c r="T179" s="167" t="s">
        <v>23</v>
      </c>
      <c r="U179" s="43" t="s">
        <v>53</v>
      </c>
      <c r="V179" s="35"/>
      <c r="W179" s="168">
        <f>V179*K179</f>
        <v>0</v>
      </c>
      <c r="X179" s="168">
        <v>0.00098</v>
      </c>
      <c r="Y179" s="168">
        <f>X179*K179</f>
        <v>0.416304</v>
      </c>
      <c r="Z179" s="168">
        <v>0</v>
      </c>
      <c r="AA179" s="169">
        <f>Z179*K179</f>
        <v>0</v>
      </c>
      <c r="AR179" s="17" t="s">
        <v>220</v>
      </c>
      <c r="AT179" s="17" t="s">
        <v>159</v>
      </c>
      <c r="AU179" s="17" t="s">
        <v>141</v>
      </c>
      <c r="AY179" s="17" t="s">
        <v>158</v>
      </c>
      <c r="BE179" s="108">
        <f>IF(U179="základní",N179,0)</f>
        <v>0</v>
      </c>
      <c r="BF179" s="108">
        <f>IF(U179="snížená",N179,0)</f>
        <v>0</v>
      </c>
      <c r="BG179" s="108">
        <f>IF(U179="zákl. přenesená",N179,0)</f>
        <v>0</v>
      </c>
      <c r="BH179" s="108">
        <f>IF(U179="sníž. přenesená",N179,0)</f>
        <v>0</v>
      </c>
      <c r="BI179" s="108">
        <f>IF(U179="nulová",N179,0)</f>
        <v>0</v>
      </c>
      <c r="BJ179" s="17" t="s">
        <v>141</v>
      </c>
      <c r="BK179" s="108">
        <f>ROUND(L179*K179,2)</f>
        <v>0</v>
      </c>
      <c r="BL179" s="17" t="s">
        <v>220</v>
      </c>
      <c r="BM179" s="17" t="s">
        <v>308</v>
      </c>
    </row>
    <row r="180" spans="2:63" s="9" customFormat="1" ht="37.35" customHeight="1">
      <c r="B180" s="152"/>
      <c r="C180" s="153"/>
      <c r="D180" s="154" t="s">
        <v>133</v>
      </c>
      <c r="E180" s="154"/>
      <c r="F180" s="154"/>
      <c r="G180" s="154"/>
      <c r="H180" s="154"/>
      <c r="I180" s="154"/>
      <c r="J180" s="154"/>
      <c r="K180" s="154"/>
      <c r="L180" s="154"/>
      <c r="M180" s="154"/>
      <c r="N180" s="238">
        <f>BK180</f>
        <v>0</v>
      </c>
      <c r="O180" s="239"/>
      <c r="P180" s="239"/>
      <c r="Q180" s="239"/>
      <c r="R180" s="155"/>
      <c r="T180" s="156"/>
      <c r="U180" s="153"/>
      <c r="V180" s="153"/>
      <c r="W180" s="157">
        <f>W181+W186+W188</f>
        <v>0</v>
      </c>
      <c r="X180" s="153"/>
      <c r="Y180" s="157">
        <f>Y181+Y186+Y188</f>
        <v>0</v>
      </c>
      <c r="Z180" s="153"/>
      <c r="AA180" s="158">
        <f>AA181+AA186+AA188</f>
        <v>0</v>
      </c>
      <c r="AR180" s="159" t="s">
        <v>175</v>
      </c>
      <c r="AT180" s="160" t="s">
        <v>85</v>
      </c>
      <c r="AU180" s="160" t="s">
        <v>86</v>
      </c>
      <c r="AY180" s="159" t="s">
        <v>158</v>
      </c>
      <c r="BK180" s="161">
        <f>BK181+BK186+BK188</f>
        <v>0</v>
      </c>
    </row>
    <row r="181" spans="2:63" s="9" customFormat="1" ht="19.9" customHeight="1">
      <c r="B181" s="152"/>
      <c r="C181" s="153"/>
      <c r="D181" s="162" t="s">
        <v>134</v>
      </c>
      <c r="E181" s="162"/>
      <c r="F181" s="162"/>
      <c r="G181" s="162"/>
      <c r="H181" s="162"/>
      <c r="I181" s="162"/>
      <c r="J181" s="162"/>
      <c r="K181" s="162"/>
      <c r="L181" s="162"/>
      <c r="M181" s="162"/>
      <c r="N181" s="234">
        <f>BK181</f>
        <v>0</v>
      </c>
      <c r="O181" s="235"/>
      <c r="P181" s="235"/>
      <c r="Q181" s="235"/>
      <c r="R181" s="155"/>
      <c r="T181" s="156"/>
      <c r="U181" s="153"/>
      <c r="V181" s="153"/>
      <c r="W181" s="157">
        <f>SUM(W182:W185)</f>
        <v>0</v>
      </c>
      <c r="X181" s="153"/>
      <c r="Y181" s="157">
        <f>SUM(Y182:Y185)</f>
        <v>0</v>
      </c>
      <c r="Z181" s="153"/>
      <c r="AA181" s="158">
        <f>SUM(AA182:AA185)</f>
        <v>0</v>
      </c>
      <c r="AR181" s="159" t="s">
        <v>175</v>
      </c>
      <c r="AT181" s="160" t="s">
        <v>85</v>
      </c>
      <c r="AU181" s="160" t="s">
        <v>25</v>
      </c>
      <c r="AY181" s="159" t="s">
        <v>158</v>
      </c>
      <c r="BK181" s="161">
        <f>SUM(BK182:BK185)</f>
        <v>0</v>
      </c>
    </row>
    <row r="182" spans="2:65" s="1" customFormat="1" ht="44.25" customHeight="1">
      <c r="B182" s="34"/>
      <c r="C182" s="163" t="s">
        <v>331</v>
      </c>
      <c r="D182" s="163" t="s">
        <v>159</v>
      </c>
      <c r="E182" s="164" t="s">
        <v>310</v>
      </c>
      <c r="F182" s="228" t="s">
        <v>311</v>
      </c>
      <c r="G182" s="228"/>
      <c r="H182" s="228"/>
      <c r="I182" s="228"/>
      <c r="J182" s="165" t="s">
        <v>312</v>
      </c>
      <c r="K182" s="166">
        <v>1</v>
      </c>
      <c r="L182" s="229">
        <v>0</v>
      </c>
      <c r="M182" s="230"/>
      <c r="N182" s="231">
        <f>ROUND(L182*K182,2)</f>
        <v>0</v>
      </c>
      <c r="O182" s="231"/>
      <c r="P182" s="231"/>
      <c r="Q182" s="231"/>
      <c r="R182" s="36"/>
      <c r="T182" s="167" t="s">
        <v>23</v>
      </c>
      <c r="U182" s="43" t="s">
        <v>53</v>
      </c>
      <c r="V182" s="35"/>
      <c r="W182" s="168">
        <f>V182*K182</f>
        <v>0</v>
      </c>
      <c r="X182" s="168">
        <v>0</v>
      </c>
      <c r="Y182" s="168">
        <f>X182*K182</f>
        <v>0</v>
      </c>
      <c r="Z182" s="168">
        <v>0</v>
      </c>
      <c r="AA182" s="169">
        <f>Z182*K182</f>
        <v>0</v>
      </c>
      <c r="AR182" s="17" t="s">
        <v>313</v>
      </c>
      <c r="AT182" s="17" t="s">
        <v>159</v>
      </c>
      <c r="AU182" s="17" t="s">
        <v>141</v>
      </c>
      <c r="AY182" s="17" t="s">
        <v>158</v>
      </c>
      <c r="BE182" s="108">
        <f>IF(U182="základní",N182,0)</f>
        <v>0</v>
      </c>
      <c r="BF182" s="108">
        <f>IF(U182="snížená",N182,0)</f>
        <v>0</v>
      </c>
      <c r="BG182" s="108">
        <f>IF(U182="zákl. přenesená",N182,0)</f>
        <v>0</v>
      </c>
      <c r="BH182" s="108">
        <f>IF(U182="sníž. přenesená",N182,0)</f>
        <v>0</v>
      </c>
      <c r="BI182" s="108">
        <f>IF(U182="nulová",N182,0)</f>
        <v>0</v>
      </c>
      <c r="BJ182" s="17" t="s">
        <v>141</v>
      </c>
      <c r="BK182" s="108">
        <f>ROUND(L182*K182,2)</f>
        <v>0</v>
      </c>
      <c r="BL182" s="17" t="s">
        <v>313</v>
      </c>
      <c r="BM182" s="17" t="s">
        <v>314</v>
      </c>
    </row>
    <row r="183" spans="2:65" s="1" customFormat="1" ht="22.5" customHeight="1">
      <c r="B183" s="34"/>
      <c r="C183" s="163" t="s">
        <v>429</v>
      </c>
      <c r="D183" s="163" t="s">
        <v>159</v>
      </c>
      <c r="E183" s="164" t="s">
        <v>316</v>
      </c>
      <c r="F183" s="228" t="s">
        <v>317</v>
      </c>
      <c r="G183" s="228"/>
      <c r="H183" s="228"/>
      <c r="I183" s="228"/>
      <c r="J183" s="165" t="s">
        <v>312</v>
      </c>
      <c r="K183" s="166">
        <v>1</v>
      </c>
      <c r="L183" s="229">
        <v>0</v>
      </c>
      <c r="M183" s="230"/>
      <c r="N183" s="231">
        <f>ROUND(L183*K183,2)</f>
        <v>0</v>
      </c>
      <c r="O183" s="231"/>
      <c r="P183" s="231"/>
      <c r="Q183" s="231"/>
      <c r="R183" s="36"/>
      <c r="T183" s="167" t="s">
        <v>23</v>
      </c>
      <c r="U183" s="43" t="s">
        <v>53</v>
      </c>
      <c r="V183" s="35"/>
      <c r="W183" s="168">
        <f>V183*K183</f>
        <v>0</v>
      </c>
      <c r="X183" s="168">
        <v>0</v>
      </c>
      <c r="Y183" s="168">
        <f>X183*K183</f>
        <v>0</v>
      </c>
      <c r="Z183" s="168">
        <v>0</v>
      </c>
      <c r="AA183" s="169">
        <f>Z183*K183</f>
        <v>0</v>
      </c>
      <c r="AR183" s="17" t="s">
        <v>313</v>
      </c>
      <c r="AT183" s="17" t="s">
        <v>159</v>
      </c>
      <c r="AU183" s="17" t="s">
        <v>141</v>
      </c>
      <c r="AY183" s="17" t="s">
        <v>158</v>
      </c>
      <c r="BE183" s="108">
        <f>IF(U183="základní",N183,0)</f>
        <v>0</v>
      </c>
      <c r="BF183" s="108">
        <f>IF(U183="snížená",N183,0)</f>
        <v>0</v>
      </c>
      <c r="BG183" s="108">
        <f>IF(U183="zákl. přenesená",N183,0)</f>
        <v>0</v>
      </c>
      <c r="BH183" s="108">
        <f>IF(U183="sníž. přenesená",N183,0)</f>
        <v>0</v>
      </c>
      <c r="BI183" s="108">
        <f>IF(U183="nulová",N183,0)</f>
        <v>0</v>
      </c>
      <c r="BJ183" s="17" t="s">
        <v>141</v>
      </c>
      <c r="BK183" s="108">
        <f>ROUND(L183*K183,2)</f>
        <v>0</v>
      </c>
      <c r="BL183" s="17" t="s">
        <v>313</v>
      </c>
      <c r="BM183" s="17" t="s">
        <v>318</v>
      </c>
    </row>
    <row r="184" spans="2:65" s="1" customFormat="1" ht="44.25" customHeight="1">
      <c r="B184" s="34"/>
      <c r="C184" s="163" t="s">
        <v>431</v>
      </c>
      <c r="D184" s="163" t="s">
        <v>159</v>
      </c>
      <c r="E184" s="164" t="s">
        <v>320</v>
      </c>
      <c r="F184" s="228" t="s">
        <v>321</v>
      </c>
      <c r="G184" s="228"/>
      <c r="H184" s="228"/>
      <c r="I184" s="228"/>
      <c r="J184" s="165" t="s">
        <v>312</v>
      </c>
      <c r="K184" s="166">
        <v>1</v>
      </c>
      <c r="L184" s="229">
        <v>0</v>
      </c>
      <c r="M184" s="230"/>
      <c r="N184" s="231">
        <f>ROUND(L184*K184,2)</f>
        <v>0</v>
      </c>
      <c r="O184" s="231"/>
      <c r="P184" s="231"/>
      <c r="Q184" s="231"/>
      <c r="R184" s="36"/>
      <c r="T184" s="167" t="s">
        <v>23</v>
      </c>
      <c r="U184" s="43" t="s">
        <v>53</v>
      </c>
      <c r="V184" s="35"/>
      <c r="W184" s="168">
        <f>V184*K184</f>
        <v>0</v>
      </c>
      <c r="X184" s="168">
        <v>0</v>
      </c>
      <c r="Y184" s="168">
        <f>X184*K184</f>
        <v>0</v>
      </c>
      <c r="Z184" s="168">
        <v>0</v>
      </c>
      <c r="AA184" s="169">
        <f>Z184*K184</f>
        <v>0</v>
      </c>
      <c r="AR184" s="17" t="s">
        <v>313</v>
      </c>
      <c r="AT184" s="17" t="s">
        <v>159</v>
      </c>
      <c r="AU184" s="17" t="s">
        <v>141</v>
      </c>
      <c r="AY184" s="17" t="s">
        <v>158</v>
      </c>
      <c r="BE184" s="108">
        <f>IF(U184="základní",N184,0)</f>
        <v>0</v>
      </c>
      <c r="BF184" s="108">
        <f>IF(U184="snížená",N184,0)</f>
        <v>0</v>
      </c>
      <c r="BG184" s="108">
        <f>IF(U184="zákl. přenesená",N184,0)</f>
        <v>0</v>
      </c>
      <c r="BH184" s="108">
        <f>IF(U184="sníž. přenesená",N184,0)</f>
        <v>0</v>
      </c>
      <c r="BI184" s="108">
        <f>IF(U184="nulová",N184,0)</f>
        <v>0</v>
      </c>
      <c r="BJ184" s="17" t="s">
        <v>141</v>
      </c>
      <c r="BK184" s="108">
        <f>ROUND(L184*K184,2)</f>
        <v>0</v>
      </c>
      <c r="BL184" s="17" t="s">
        <v>313</v>
      </c>
      <c r="BM184" s="17" t="s">
        <v>322</v>
      </c>
    </row>
    <row r="185" spans="2:65" s="1" customFormat="1" ht="31.5" customHeight="1">
      <c r="B185" s="34"/>
      <c r="C185" s="163" t="s">
        <v>433</v>
      </c>
      <c r="D185" s="163" t="s">
        <v>159</v>
      </c>
      <c r="E185" s="164" t="s">
        <v>324</v>
      </c>
      <c r="F185" s="228" t="s">
        <v>325</v>
      </c>
      <c r="G185" s="228"/>
      <c r="H185" s="228"/>
      <c r="I185" s="228"/>
      <c r="J185" s="165" t="s">
        <v>326</v>
      </c>
      <c r="K185" s="166">
        <v>1</v>
      </c>
      <c r="L185" s="229">
        <v>0</v>
      </c>
      <c r="M185" s="230"/>
      <c r="N185" s="231">
        <f>ROUND(L185*K185,2)</f>
        <v>0</v>
      </c>
      <c r="O185" s="231"/>
      <c r="P185" s="231"/>
      <c r="Q185" s="231"/>
      <c r="R185" s="36"/>
      <c r="T185" s="167" t="s">
        <v>23</v>
      </c>
      <c r="U185" s="43" t="s">
        <v>53</v>
      </c>
      <c r="V185" s="35"/>
      <c r="W185" s="168">
        <f>V185*K185</f>
        <v>0</v>
      </c>
      <c r="X185" s="168">
        <v>0</v>
      </c>
      <c r="Y185" s="168">
        <f>X185*K185</f>
        <v>0</v>
      </c>
      <c r="Z185" s="168">
        <v>0</v>
      </c>
      <c r="AA185" s="169">
        <f>Z185*K185</f>
        <v>0</v>
      </c>
      <c r="AR185" s="17" t="s">
        <v>313</v>
      </c>
      <c r="AT185" s="17" t="s">
        <v>159</v>
      </c>
      <c r="AU185" s="17" t="s">
        <v>141</v>
      </c>
      <c r="AY185" s="17" t="s">
        <v>158</v>
      </c>
      <c r="BE185" s="108">
        <f>IF(U185="základní",N185,0)</f>
        <v>0</v>
      </c>
      <c r="BF185" s="108">
        <f>IF(U185="snížená",N185,0)</f>
        <v>0</v>
      </c>
      <c r="BG185" s="108">
        <f>IF(U185="zákl. přenesená",N185,0)</f>
        <v>0</v>
      </c>
      <c r="BH185" s="108">
        <f>IF(U185="sníž. přenesená",N185,0)</f>
        <v>0</v>
      </c>
      <c r="BI185" s="108">
        <f>IF(U185="nulová",N185,0)</f>
        <v>0</v>
      </c>
      <c r="BJ185" s="17" t="s">
        <v>141</v>
      </c>
      <c r="BK185" s="108">
        <f>ROUND(L185*K185,2)</f>
        <v>0</v>
      </c>
      <c r="BL185" s="17" t="s">
        <v>313</v>
      </c>
      <c r="BM185" s="17" t="s">
        <v>327</v>
      </c>
    </row>
    <row r="186" spans="2:63" s="9" customFormat="1" ht="29.85" customHeight="1">
      <c r="B186" s="152"/>
      <c r="C186" s="153"/>
      <c r="D186" s="162" t="s">
        <v>135</v>
      </c>
      <c r="E186" s="162"/>
      <c r="F186" s="162"/>
      <c r="G186" s="162"/>
      <c r="H186" s="162"/>
      <c r="I186" s="162"/>
      <c r="J186" s="162"/>
      <c r="K186" s="162"/>
      <c r="L186" s="162"/>
      <c r="M186" s="162"/>
      <c r="N186" s="236">
        <f>BK186</f>
        <v>0</v>
      </c>
      <c r="O186" s="237"/>
      <c r="P186" s="237"/>
      <c r="Q186" s="237"/>
      <c r="R186" s="155"/>
      <c r="T186" s="156"/>
      <c r="U186" s="153"/>
      <c r="V186" s="153"/>
      <c r="W186" s="157">
        <f>W187</f>
        <v>0</v>
      </c>
      <c r="X186" s="153"/>
      <c r="Y186" s="157">
        <f>Y187</f>
        <v>0</v>
      </c>
      <c r="Z186" s="153"/>
      <c r="AA186" s="158">
        <f>AA187</f>
        <v>0</v>
      </c>
      <c r="AR186" s="159" t="s">
        <v>175</v>
      </c>
      <c r="AT186" s="160" t="s">
        <v>85</v>
      </c>
      <c r="AU186" s="160" t="s">
        <v>25</v>
      </c>
      <c r="AY186" s="159" t="s">
        <v>158</v>
      </c>
      <c r="BK186" s="161">
        <f>BK187</f>
        <v>0</v>
      </c>
    </row>
    <row r="187" spans="2:65" s="1" customFormat="1" ht="22.5" customHeight="1">
      <c r="B187" s="34"/>
      <c r="C187" s="163" t="s">
        <v>436</v>
      </c>
      <c r="D187" s="163" t="s">
        <v>159</v>
      </c>
      <c r="E187" s="164" t="s">
        <v>329</v>
      </c>
      <c r="F187" s="228" t="s">
        <v>139</v>
      </c>
      <c r="G187" s="228"/>
      <c r="H187" s="228"/>
      <c r="I187" s="228"/>
      <c r="J187" s="165" t="s">
        <v>326</v>
      </c>
      <c r="K187" s="166">
        <v>1</v>
      </c>
      <c r="L187" s="229">
        <v>0</v>
      </c>
      <c r="M187" s="230"/>
      <c r="N187" s="231">
        <f>ROUND(L187*K187,2)</f>
        <v>0</v>
      </c>
      <c r="O187" s="231"/>
      <c r="P187" s="231"/>
      <c r="Q187" s="231"/>
      <c r="R187" s="36"/>
      <c r="T187" s="167" t="s">
        <v>23</v>
      </c>
      <c r="U187" s="43" t="s">
        <v>53</v>
      </c>
      <c r="V187" s="35"/>
      <c r="W187" s="168">
        <f>V187*K187</f>
        <v>0</v>
      </c>
      <c r="X187" s="168">
        <v>0</v>
      </c>
      <c r="Y187" s="168">
        <f>X187*K187</f>
        <v>0</v>
      </c>
      <c r="Z187" s="168">
        <v>0</v>
      </c>
      <c r="AA187" s="169">
        <f>Z187*K187</f>
        <v>0</v>
      </c>
      <c r="AR187" s="17" t="s">
        <v>313</v>
      </c>
      <c r="AT187" s="17" t="s">
        <v>159</v>
      </c>
      <c r="AU187" s="17" t="s">
        <v>141</v>
      </c>
      <c r="AY187" s="17" t="s">
        <v>158</v>
      </c>
      <c r="BE187" s="108">
        <f>IF(U187="základní",N187,0)</f>
        <v>0</v>
      </c>
      <c r="BF187" s="108">
        <f>IF(U187="snížená",N187,0)</f>
        <v>0</v>
      </c>
      <c r="BG187" s="108">
        <f>IF(U187="zákl. přenesená",N187,0)</f>
        <v>0</v>
      </c>
      <c r="BH187" s="108">
        <f>IF(U187="sníž. přenesená",N187,0)</f>
        <v>0</v>
      </c>
      <c r="BI187" s="108">
        <f>IF(U187="nulová",N187,0)</f>
        <v>0</v>
      </c>
      <c r="BJ187" s="17" t="s">
        <v>141</v>
      </c>
      <c r="BK187" s="108">
        <f>ROUND(L187*K187,2)</f>
        <v>0</v>
      </c>
      <c r="BL187" s="17" t="s">
        <v>313</v>
      </c>
      <c r="BM187" s="17" t="s">
        <v>472</v>
      </c>
    </row>
    <row r="188" spans="2:63" s="9" customFormat="1" ht="29.85" customHeight="1">
      <c r="B188" s="152"/>
      <c r="C188" s="153"/>
      <c r="D188" s="162" t="s">
        <v>136</v>
      </c>
      <c r="E188" s="162"/>
      <c r="F188" s="162"/>
      <c r="G188" s="162"/>
      <c r="H188" s="162"/>
      <c r="I188" s="162"/>
      <c r="J188" s="162"/>
      <c r="K188" s="162"/>
      <c r="L188" s="162"/>
      <c r="M188" s="162"/>
      <c r="N188" s="236">
        <f>BK188</f>
        <v>0</v>
      </c>
      <c r="O188" s="237"/>
      <c r="P188" s="237"/>
      <c r="Q188" s="237"/>
      <c r="R188" s="155"/>
      <c r="T188" s="156"/>
      <c r="U188" s="153"/>
      <c r="V188" s="153"/>
      <c r="W188" s="157">
        <f>W189</f>
        <v>0</v>
      </c>
      <c r="X188" s="153"/>
      <c r="Y188" s="157">
        <f>Y189</f>
        <v>0</v>
      </c>
      <c r="Z188" s="153"/>
      <c r="AA188" s="158">
        <f>AA189</f>
        <v>0</v>
      </c>
      <c r="AR188" s="159" t="s">
        <v>175</v>
      </c>
      <c r="AT188" s="160" t="s">
        <v>85</v>
      </c>
      <c r="AU188" s="160" t="s">
        <v>25</v>
      </c>
      <c r="AY188" s="159" t="s">
        <v>158</v>
      </c>
      <c r="BK188" s="161">
        <f>BK189</f>
        <v>0</v>
      </c>
    </row>
    <row r="189" spans="2:65" s="1" customFormat="1" ht="22.5" customHeight="1">
      <c r="B189" s="34"/>
      <c r="C189" s="163" t="s">
        <v>441</v>
      </c>
      <c r="D189" s="163" t="s">
        <v>159</v>
      </c>
      <c r="E189" s="164" t="s">
        <v>332</v>
      </c>
      <c r="F189" s="228" t="s">
        <v>333</v>
      </c>
      <c r="G189" s="228"/>
      <c r="H189" s="228"/>
      <c r="I189" s="228"/>
      <c r="J189" s="165" t="s">
        <v>326</v>
      </c>
      <c r="K189" s="166">
        <v>1</v>
      </c>
      <c r="L189" s="229">
        <v>0</v>
      </c>
      <c r="M189" s="230"/>
      <c r="N189" s="231">
        <f>ROUND(L189*K189,2)</f>
        <v>0</v>
      </c>
      <c r="O189" s="231"/>
      <c r="P189" s="231"/>
      <c r="Q189" s="231"/>
      <c r="R189" s="36"/>
      <c r="T189" s="167" t="s">
        <v>23</v>
      </c>
      <c r="U189" s="43" t="s">
        <v>53</v>
      </c>
      <c r="V189" s="35"/>
      <c r="W189" s="168">
        <f>V189*K189</f>
        <v>0</v>
      </c>
      <c r="X189" s="168">
        <v>0</v>
      </c>
      <c r="Y189" s="168">
        <f>X189*K189</f>
        <v>0</v>
      </c>
      <c r="Z189" s="168">
        <v>0</v>
      </c>
      <c r="AA189" s="169">
        <f>Z189*K189</f>
        <v>0</v>
      </c>
      <c r="AR189" s="17" t="s">
        <v>313</v>
      </c>
      <c r="AT189" s="17" t="s">
        <v>159</v>
      </c>
      <c r="AU189" s="17" t="s">
        <v>141</v>
      </c>
      <c r="AY189" s="17" t="s">
        <v>158</v>
      </c>
      <c r="BE189" s="108">
        <f>IF(U189="základní",N189,0)</f>
        <v>0</v>
      </c>
      <c r="BF189" s="108">
        <f>IF(U189="snížená",N189,0)</f>
        <v>0</v>
      </c>
      <c r="BG189" s="108">
        <f>IF(U189="zákl. přenesená",N189,0)</f>
        <v>0</v>
      </c>
      <c r="BH189" s="108">
        <f>IF(U189="sníž. přenesená",N189,0)</f>
        <v>0</v>
      </c>
      <c r="BI189" s="108">
        <f>IF(U189="nulová",N189,0)</f>
        <v>0</v>
      </c>
      <c r="BJ189" s="17" t="s">
        <v>141</v>
      </c>
      <c r="BK189" s="108">
        <f>ROUND(L189*K189,2)</f>
        <v>0</v>
      </c>
      <c r="BL189" s="17" t="s">
        <v>313</v>
      </c>
      <c r="BM189" s="17" t="s">
        <v>473</v>
      </c>
    </row>
    <row r="190" spans="2:63" s="1" customFormat="1" ht="49.9" customHeight="1">
      <c r="B190" s="34"/>
      <c r="C190" s="35"/>
      <c r="D190" s="154" t="s">
        <v>335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240">
        <f aca="true" t="shared" si="25" ref="N190:N195">BK190</f>
        <v>0</v>
      </c>
      <c r="O190" s="241"/>
      <c r="P190" s="241"/>
      <c r="Q190" s="241"/>
      <c r="R190" s="36"/>
      <c r="T190" s="138"/>
      <c r="U190" s="35"/>
      <c r="V190" s="35"/>
      <c r="W190" s="35"/>
      <c r="X190" s="35"/>
      <c r="Y190" s="35"/>
      <c r="Z190" s="35"/>
      <c r="AA190" s="77"/>
      <c r="AT190" s="17" t="s">
        <v>85</v>
      </c>
      <c r="AU190" s="17" t="s">
        <v>86</v>
      </c>
      <c r="AY190" s="17" t="s">
        <v>336</v>
      </c>
      <c r="BK190" s="108">
        <f>SUM(BK191:BK195)</f>
        <v>0</v>
      </c>
    </row>
    <row r="191" spans="2:63" s="1" customFormat="1" ht="22.35" customHeight="1">
      <c r="B191" s="34"/>
      <c r="C191" s="174" t="s">
        <v>23</v>
      </c>
      <c r="D191" s="174"/>
      <c r="E191" s="175" t="s">
        <v>23</v>
      </c>
      <c r="F191" s="242" t="s">
        <v>474</v>
      </c>
      <c r="G191" s="242"/>
      <c r="H191" s="242"/>
      <c r="I191" s="242"/>
      <c r="J191" s="176" t="s">
        <v>23</v>
      </c>
      <c r="K191" s="177"/>
      <c r="L191" s="229"/>
      <c r="M191" s="231"/>
      <c r="N191" s="231">
        <f t="shared" si="25"/>
        <v>0</v>
      </c>
      <c r="O191" s="231"/>
      <c r="P191" s="231"/>
      <c r="Q191" s="231"/>
      <c r="R191" s="36"/>
      <c r="T191" s="167" t="s">
        <v>23</v>
      </c>
      <c r="U191" s="178" t="s">
        <v>53</v>
      </c>
      <c r="V191" s="35"/>
      <c r="W191" s="35"/>
      <c r="X191" s="35"/>
      <c r="Y191" s="35"/>
      <c r="Z191" s="35"/>
      <c r="AA191" s="77"/>
      <c r="AT191" s="17" t="s">
        <v>336</v>
      </c>
      <c r="AU191" s="17" t="s">
        <v>25</v>
      </c>
      <c r="AY191" s="17" t="s">
        <v>336</v>
      </c>
      <c r="BE191" s="108">
        <f>IF(U191="základní",N191,0)</f>
        <v>0</v>
      </c>
      <c r="BF191" s="108">
        <f>IF(U191="snížená",N191,0)</f>
        <v>0</v>
      </c>
      <c r="BG191" s="108">
        <f>IF(U191="zákl. přenesená",N191,0)</f>
        <v>0</v>
      </c>
      <c r="BH191" s="108">
        <f>IF(U191="sníž. přenesená",N191,0)</f>
        <v>0</v>
      </c>
      <c r="BI191" s="108">
        <f>IF(U191="nulová",N191,0)</f>
        <v>0</v>
      </c>
      <c r="BJ191" s="17" t="s">
        <v>141</v>
      </c>
      <c r="BK191" s="108">
        <f>L191*K191</f>
        <v>0</v>
      </c>
    </row>
    <row r="192" spans="2:63" s="1" customFormat="1" ht="22.35" customHeight="1">
      <c r="B192" s="34"/>
      <c r="C192" s="174" t="s">
        <v>23</v>
      </c>
      <c r="D192" s="174"/>
      <c r="E192" s="175" t="s">
        <v>23</v>
      </c>
      <c r="F192" s="233" t="s">
        <v>23</v>
      </c>
      <c r="G192" s="233"/>
      <c r="H192" s="233"/>
      <c r="I192" s="233"/>
      <c r="J192" s="176" t="s">
        <v>23</v>
      </c>
      <c r="K192" s="177"/>
      <c r="L192" s="229"/>
      <c r="M192" s="231"/>
      <c r="N192" s="231">
        <f t="shared" si="25"/>
        <v>0</v>
      </c>
      <c r="O192" s="231"/>
      <c r="P192" s="231"/>
      <c r="Q192" s="231"/>
      <c r="R192" s="36"/>
      <c r="T192" s="167" t="s">
        <v>23</v>
      </c>
      <c r="U192" s="178" t="s">
        <v>53</v>
      </c>
      <c r="V192" s="35"/>
      <c r="W192" s="35"/>
      <c r="X192" s="35"/>
      <c r="Y192" s="35"/>
      <c r="Z192" s="35"/>
      <c r="AA192" s="77"/>
      <c r="AT192" s="17" t="s">
        <v>336</v>
      </c>
      <c r="AU192" s="17" t="s">
        <v>25</v>
      </c>
      <c r="AY192" s="17" t="s">
        <v>336</v>
      </c>
      <c r="BE192" s="108">
        <f>IF(U192="základní",N192,0)</f>
        <v>0</v>
      </c>
      <c r="BF192" s="108">
        <f>IF(U192="snížená",N192,0)</f>
        <v>0</v>
      </c>
      <c r="BG192" s="108">
        <f>IF(U192="zákl. přenesená",N192,0)</f>
        <v>0</v>
      </c>
      <c r="BH192" s="108">
        <f>IF(U192="sníž. přenesená",N192,0)</f>
        <v>0</v>
      </c>
      <c r="BI192" s="108">
        <f>IF(U192="nulová",N192,0)</f>
        <v>0</v>
      </c>
      <c r="BJ192" s="17" t="s">
        <v>141</v>
      </c>
      <c r="BK192" s="108">
        <f>L192*K192</f>
        <v>0</v>
      </c>
    </row>
    <row r="193" spans="2:63" s="1" customFormat="1" ht="22.35" customHeight="1">
      <c r="B193" s="34"/>
      <c r="C193" s="174" t="s">
        <v>23</v>
      </c>
      <c r="D193" s="174"/>
      <c r="E193" s="175" t="s">
        <v>23</v>
      </c>
      <c r="F193" s="233" t="s">
        <v>23</v>
      </c>
      <c r="G193" s="233"/>
      <c r="H193" s="233"/>
      <c r="I193" s="233"/>
      <c r="J193" s="176" t="s">
        <v>23</v>
      </c>
      <c r="K193" s="177"/>
      <c r="L193" s="229"/>
      <c r="M193" s="231"/>
      <c r="N193" s="231">
        <f t="shared" si="25"/>
        <v>0</v>
      </c>
      <c r="O193" s="231"/>
      <c r="P193" s="231"/>
      <c r="Q193" s="231"/>
      <c r="R193" s="36"/>
      <c r="T193" s="167" t="s">
        <v>23</v>
      </c>
      <c r="U193" s="178" t="s">
        <v>53</v>
      </c>
      <c r="V193" s="35"/>
      <c r="W193" s="35"/>
      <c r="X193" s="35"/>
      <c r="Y193" s="35"/>
      <c r="Z193" s="35"/>
      <c r="AA193" s="77"/>
      <c r="AT193" s="17" t="s">
        <v>336</v>
      </c>
      <c r="AU193" s="17" t="s">
        <v>25</v>
      </c>
      <c r="AY193" s="17" t="s">
        <v>336</v>
      </c>
      <c r="BE193" s="108">
        <f>IF(U193="základní",N193,0)</f>
        <v>0</v>
      </c>
      <c r="BF193" s="108">
        <f>IF(U193="snížená",N193,0)</f>
        <v>0</v>
      </c>
      <c r="BG193" s="108">
        <f>IF(U193="zákl. přenesená",N193,0)</f>
        <v>0</v>
      </c>
      <c r="BH193" s="108">
        <f>IF(U193="sníž. přenesená",N193,0)</f>
        <v>0</v>
      </c>
      <c r="BI193" s="108">
        <f>IF(U193="nulová",N193,0)</f>
        <v>0</v>
      </c>
      <c r="BJ193" s="17" t="s">
        <v>141</v>
      </c>
      <c r="BK193" s="108">
        <f>L193*K193</f>
        <v>0</v>
      </c>
    </row>
    <row r="194" spans="2:63" s="1" customFormat="1" ht="22.35" customHeight="1">
      <c r="B194" s="34"/>
      <c r="C194" s="174" t="s">
        <v>23</v>
      </c>
      <c r="D194" s="174"/>
      <c r="E194" s="175" t="s">
        <v>23</v>
      </c>
      <c r="F194" s="233" t="s">
        <v>23</v>
      </c>
      <c r="G194" s="233"/>
      <c r="H194" s="233"/>
      <c r="I194" s="233"/>
      <c r="J194" s="176" t="s">
        <v>23</v>
      </c>
      <c r="K194" s="177"/>
      <c r="L194" s="229"/>
      <c r="M194" s="231"/>
      <c r="N194" s="231">
        <f t="shared" si="25"/>
        <v>0</v>
      </c>
      <c r="O194" s="231"/>
      <c r="P194" s="231"/>
      <c r="Q194" s="231"/>
      <c r="R194" s="36"/>
      <c r="T194" s="167" t="s">
        <v>23</v>
      </c>
      <c r="U194" s="178" t="s">
        <v>53</v>
      </c>
      <c r="V194" s="35"/>
      <c r="W194" s="35"/>
      <c r="X194" s="35"/>
      <c r="Y194" s="35"/>
      <c r="Z194" s="35"/>
      <c r="AA194" s="77"/>
      <c r="AT194" s="17" t="s">
        <v>336</v>
      </c>
      <c r="AU194" s="17" t="s">
        <v>25</v>
      </c>
      <c r="AY194" s="17" t="s">
        <v>336</v>
      </c>
      <c r="BE194" s="108">
        <f>IF(U194="základní",N194,0)</f>
        <v>0</v>
      </c>
      <c r="BF194" s="108">
        <f>IF(U194="snížená",N194,0)</f>
        <v>0</v>
      </c>
      <c r="BG194" s="108">
        <f>IF(U194="zákl. přenesená",N194,0)</f>
        <v>0</v>
      </c>
      <c r="BH194" s="108">
        <f>IF(U194="sníž. přenesená",N194,0)</f>
        <v>0</v>
      </c>
      <c r="BI194" s="108">
        <f>IF(U194="nulová",N194,0)</f>
        <v>0</v>
      </c>
      <c r="BJ194" s="17" t="s">
        <v>141</v>
      </c>
      <c r="BK194" s="108">
        <f>L194*K194</f>
        <v>0</v>
      </c>
    </row>
    <row r="195" spans="2:63" s="1" customFormat="1" ht="22.35" customHeight="1">
      <c r="B195" s="34"/>
      <c r="C195" s="174" t="s">
        <v>23</v>
      </c>
      <c r="D195" s="174"/>
      <c r="E195" s="175" t="s">
        <v>23</v>
      </c>
      <c r="F195" s="233" t="s">
        <v>23</v>
      </c>
      <c r="G195" s="233"/>
      <c r="H195" s="233"/>
      <c r="I195" s="233"/>
      <c r="J195" s="176" t="s">
        <v>23</v>
      </c>
      <c r="K195" s="177"/>
      <c r="L195" s="229"/>
      <c r="M195" s="231"/>
      <c r="N195" s="231">
        <f t="shared" si="25"/>
        <v>0</v>
      </c>
      <c r="O195" s="231"/>
      <c r="P195" s="231"/>
      <c r="Q195" s="231"/>
      <c r="R195" s="36"/>
      <c r="T195" s="167" t="s">
        <v>23</v>
      </c>
      <c r="U195" s="178" t="s">
        <v>53</v>
      </c>
      <c r="V195" s="55"/>
      <c r="W195" s="55"/>
      <c r="X195" s="55"/>
      <c r="Y195" s="55"/>
      <c r="Z195" s="55"/>
      <c r="AA195" s="57"/>
      <c r="AT195" s="17" t="s">
        <v>336</v>
      </c>
      <c r="AU195" s="17" t="s">
        <v>25</v>
      </c>
      <c r="AY195" s="17" t="s">
        <v>336</v>
      </c>
      <c r="BE195" s="108">
        <f>IF(U195="základní",N195,0)</f>
        <v>0</v>
      </c>
      <c r="BF195" s="108">
        <f>IF(U195="snížená",N195,0)</f>
        <v>0</v>
      </c>
      <c r="BG195" s="108">
        <f>IF(U195="zákl. přenesená",N195,0)</f>
        <v>0</v>
      </c>
      <c r="BH195" s="108">
        <f>IF(U195="sníž. přenesená",N195,0)</f>
        <v>0</v>
      </c>
      <c r="BI195" s="108">
        <f>IF(U195="nulová",N195,0)</f>
        <v>0</v>
      </c>
      <c r="BJ195" s="17" t="s">
        <v>141</v>
      </c>
      <c r="BK195" s="108">
        <f>L195*K195</f>
        <v>0</v>
      </c>
    </row>
    <row r="196" spans="2:18" s="1" customFormat="1" ht="6.95" customHeight="1">
      <c r="B196" s="58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60"/>
    </row>
  </sheetData>
  <sheetProtection sheet="1" objects="1" scenarios="1" formatCells="0" formatColumns="0" formatRows="0" sort="0" autoFilter="0"/>
  <mergeCells count="251">
    <mergeCell ref="O9:P9"/>
    <mergeCell ref="O11:P11"/>
    <mergeCell ref="O12:P12"/>
    <mergeCell ref="O14:P14"/>
    <mergeCell ref="C2:Q2"/>
    <mergeCell ref="C4:Q4"/>
    <mergeCell ref="F6:P6"/>
    <mergeCell ref="F7:P7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M32:P32"/>
    <mergeCell ref="H32:J32"/>
    <mergeCell ref="H35:J35"/>
    <mergeCell ref="M35:P35"/>
    <mergeCell ref="E15:L15"/>
    <mergeCell ref="H36:J36"/>
    <mergeCell ref="M36:P36"/>
    <mergeCell ref="H33:J33"/>
    <mergeCell ref="M33:P33"/>
    <mergeCell ref="H34:J34"/>
    <mergeCell ref="M34:P34"/>
    <mergeCell ref="M83:Q83"/>
    <mergeCell ref="M84:Q84"/>
    <mergeCell ref="C86:G86"/>
    <mergeCell ref="N86:Q86"/>
    <mergeCell ref="C76:Q76"/>
    <mergeCell ref="F78:P78"/>
    <mergeCell ref="F79:P79"/>
    <mergeCell ref="M81:P81"/>
    <mergeCell ref="N96:Q96"/>
    <mergeCell ref="N89:Q89"/>
    <mergeCell ref="N90:Q90"/>
    <mergeCell ref="N91:Q91"/>
    <mergeCell ref="N92:Q92"/>
    <mergeCell ref="N88:Q88"/>
    <mergeCell ref="N93:Q93"/>
    <mergeCell ref="N94:Q94"/>
    <mergeCell ref="N95:Q95"/>
    <mergeCell ref="N101:Q101"/>
    <mergeCell ref="N103:Q103"/>
    <mergeCell ref="D104:H104"/>
    <mergeCell ref="N104:Q104"/>
    <mergeCell ref="N97:Q97"/>
    <mergeCell ref="N98:Q98"/>
    <mergeCell ref="N99:Q99"/>
    <mergeCell ref="N100:Q100"/>
    <mergeCell ref="D107:H107"/>
    <mergeCell ref="N107:Q107"/>
    <mergeCell ref="D108:H108"/>
    <mergeCell ref="N108:Q108"/>
    <mergeCell ref="D105:H105"/>
    <mergeCell ref="N105:Q105"/>
    <mergeCell ref="D106:H106"/>
    <mergeCell ref="N106:Q106"/>
    <mergeCell ref="F120:P120"/>
    <mergeCell ref="M122:P122"/>
    <mergeCell ref="M124:Q124"/>
    <mergeCell ref="M125:Q125"/>
    <mergeCell ref="N109:Q109"/>
    <mergeCell ref="L111:Q111"/>
    <mergeCell ref="C117:Q117"/>
    <mergeCell ref="F119:P119"/>
    <mergeCell ref="F127:I127"/>
    <mergeCell ref="L127:M127"/>
    <mergeCell ref="N127:Q127"/>
    <mergeCell ref="F131:I131"/>
    <mergeCell ref="L131:M131"/>
    <mergeCell ref="N131:Q131"/>
    <mergeCell ref="N128:Q128"/>
    <mergeCell ref="N129:Q129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4:I174"/>
    <mergeCell ref="L174:M174"/>
    <mergeCell ref="N174:Q174"/>
    <mergeCell ref="F175:I175"/>
    <mergeCell ref="L175:M175"/>
    <mergeCell ref="N175:Q175"/>
    <mergeCell ref="N184:Q184"/>
    <mergeCell ref="F176:I176"/>
    <mergeCell ref="L176:M176"/>
    <mergeCell ref="N176:Q176"/>
    <mergeCell ref="F177:I177"/>
    <mergeCell ref="L177:M177"/>
    <mergeCell ref="N177:Q177"/>
    <mergeCell ref="N179:Q179"/>
    <mergeCell ref="F195:I195"/>
    <mergeCell ref="L195:M195"/>
    <mergeCell ref="N195:Q195"/>
    <mergeCell ref="N188:Q188"/>
    <mergeCell ref="N190:Q190"/>
    <mergeCell ref="F191:I191"/>
    <mergeCell ref="L191:M191"/>
    <mergeCell ref="N191:Q191"/>
    <mergeCell ref="F189:I189"/>
    <mergeCell ref="L189:M189"/>
    <mergeCell ref="N189:Q189"/>
    <mergeCell ref="N154:Q154"/>
    <mergeCell ref="N165:Q165"/>
    <mergeCell ref="N170:Q170"/>
    <mergeCell ref="N172:Q172"/>
    <mergeCell ref="F179:I179"/>
    <mergeCell ref="L179:M179"/>
    <mergeCell ref="F192:I192"/>
    <mergeCell ref="L192:M192"/>
    <mergeCell ref="N192:Q192"/>
    <mergeCell ref="F193:I193"/>
    <mergeCell ref="L193:M193"/>
    <mergeCell ref="N193:Q193"/>
    <mergeCell ref="H1:K1"/>
    <mergeCell ref="S2:AC2"/>
    <mergeCell ref="F194:I194"/>
    <mergeCell ref="L194:M194"/>
    <mergeCell ref="N194:Q194"/>
    <mergeCell ref="N173:Q173"/>
    <mergeCell ref="N178:Q178"/>
    <mergeCell ref="N180:Q180"/>
    <mergeCell ref="N181:Q181"/>
    <mergeCell ref="N186:Q186"/>
    <mergeCell ref="F185:I185"/>
    <mergeCell ref="L185:M185"/>
    <mergeCell ref="N185:Q185"/>
    <mergeCell ref="F187:I187"/>
    <mergeCell ref="L187:M187"/>
    <mergeCell ref="N187:Q187"/>
    <mergeCell ref="F184:I184"/>
    <mergeCell ref="L184:M184"/>
    <mergeCell ref="F182:I182"/>
    <mergeCell ref="L182:M182"/>
    <mergeCell ref="N182:Q182"/>
    <mergeCell ref="F183:I183"/>
    <mergeCell ref="L183:M183"/>
    <mergeCell ref="N183:Q183"/>
  </mergeCells>
  <dataValidations count="2">
    <dataValidation type="list" allowBlank="1" showInputMessage="1" showErrorMessage="1" error="Povoleny jsou hodnoty K, M." sqref="D191:D196">
      <formula1>"K, M"</formula1>
    </dataValidation>
    <dataValidation type="list" allowBlank="1" showInputMessage="1" showErrorMessage="1" error="Povoleny jsou hodnoty základní, snížená, zákl. přenesená, sníž. přenesená, nulová." sqref="U191:U19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PROJEKCE\Vertikal</dc:creator>
  <cp:keywords/>
  <dc:description/>
  <cp:lastModifiedBy>urad5</cp:lastModifiedBy>
  <dcterms:created xsi:type="dcterms:W3CDTF">2017-03-21T14:45:57Z</dcterms:created>
  <dcterms:modified xsi:type="dcterms:W3CDTF">2017-03-22T11:52:11Z</dcterms:modified>
  <cp:category/>
  <cp:version/>
  <cp:contentType/>
  <cp:contentStatus/>
</cp:coreProperties>
</file>