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<sst xmlns="http://schemas.openxmlformats.org/spreadsheetml/2006/main" count="316" uniqueCount="200">
  <si>
    <t>Stavební rozpočet</t>
  </si>
  <si>
    <t>Název stavby:</t>
  </si>
  <si>
    <t>Oprava VO, ul. Mírová Nové Město na Moravě</t>
  </si>
  <si>
    <t>Doba výstavby:</t>
  </si>
  <si>
    <t>Objednatel:</t>
  </si>
  <si>
    <t>Město Nové  Město na Moravě</t>
  </si>
  <si>
    <t>Druh stavby:</t>
  </si>
  <si>
    <t>Začátek výstavby:</t>
  </si>
  <si>
    <t xml:space="preserve"> </t>
  </si>
  <si>
    <t>Projektant:</t>
  </si>
  <si>
    <t>KPI Ing. Zdeněk Kocián, Slatiňany</t>
  </si>
  <si>
    <t>Lokalita:</t>
  </si>
  <si>
    <t>Nové Město na Moravě</t>
  </si>
  <si>
    <t>Konec výstavby:</t>
  </si>
  <si>
    <t>Zhotovitel:</t>
  </si>
  <si>
    <t>dle výběru zhotovitele</t>
  </si>
  <si>
    <t>JKSO:</t>
  </si>
  <si>
    <t>Zpracováno dne:</t>
  </si>
  <si>
    <t>Zpracoval: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</si>
  <si>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</si>
  <si>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</si>
  <si>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</si>
  <si>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</si>
  <si>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</si>
  <si>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</si>
  <si>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</si>
  <si>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</si>
  <si>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</si>
  <si>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</si>
  <si>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</si>
  <si>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</si>
  <si>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</si>
  <si>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</si>
  <si>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</si>
  <si>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</si>
  <si>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</si>
  <si>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</si>
  <si>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</si>
  <si>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</si>
  <si>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</si>
  <si>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</si>
  <si>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Přesuny sutí</t>
  </si>
  <si>
    <t>OM</t>
  </si>
  <si>
    <t>1</t>
  </si>
  <si>
    <t>979082113R00</t>
  </si>
  <si>
    <t>Naložení a vodorovná doprava demontovaných stožárů VO do sběrného dvora</t>
  </si>
  <si>
    <t>t</t>
  </si>
  <si>
    <t>5</t>
  </si>
  <si>
    <t>16</t>
  </si>
  <si>
    <t>Přemístění výkopku</t>
  </si>
  <si>
    <t>HS</t>
  </si>
  <si>
    <t>2</t>
  </si>
  <si>
    <t>162401102R00</t>
  </si>
  <si>
    <t>Vodorovné přemístění výkopku z hor.1-4 do 5000 m ( přebytečná zemina po zapískování kabelu)</t>
  </si>
  <si>
    <t>m3</t>
  </si>
  <si>
    <t>3</t>
  </si>
  <si>
    <t>167101102R00</t>
  </si>
  <si>
    <t>Nakládání výkopku z hor.1-4</t>
  </si>
  <si>
    <t>M001VD</t>
  </si>
  <si>
    <t>HZS</t>
  </si>
  <si>
    <t>MP</t>
  </si>
  <si>
    <t>4</t>
  </si>
  <si>
    <t>001-1VD</t>
  </si>
  <si>
    <t>Práce vysokozdvižné plošiny</t>
  </si>
  <si>
    <t>KPL</t>
  </si>
  <si>
    <t>001-2VD</t>
  </si>
  <si>
    <t>Práce autojeřábu</t>
  </si>
  <si>
    <t>6</t>
  </si>
  <si>
    <t>001-3VD</t>
  </si>
  <si>
    <t>Napojení na stávající zařízení</t>
  </si>
  <si>
    <t>hod.</t>
  </si>
  <si>
    <t>7</t>
  </si>
  <si>
    <t>001-4VD</t>
  </si>
  <si>
    <t>Příprava zařízení  ke komplexní zkoušce</t>
  </si>
  <si>
    <t>8</t>
  </si>
  <si>
    <t>001-5VD</t>
  </si>
  <si>
    <t>Zabezpečení pracoviště</t>
  </si>
  <si>
    <t>9</t>
  </si>
  <si>
    <t>001-6VD</t>
  </si>
  <si>
    <t>Práce revizního technika</t>
  </si>
  <si>
    <t>10</t>
  </si>
  <si>
    <t>001-7VD</t>
  </si>
  <si>
    <t>Spolupráce zhotovitele s revizním technikem</t>
  </si>
  <si>
    <t>M46</t>
  </si>
  <si>
    <t>Zemní práce při montážích</t>
  </si>
  <si>
    <t>11</t>
  </si>
  <si>
    <t>460010011RT2</t>
  </si>
  <si>
    <t>Vytýčení trasy kabelového vedení v přehled.terénu, v obci délka trasy do 500 m</t>
  </si>
  <si>
    <t>km</t>
  </si>
  <si>
    <t>12</t>
  </si>
  <si>
    <t>460050003RT1</t>
  </si>
  <si>
    <t>Jáma pro stožár, v rovině, hor. 3, ruční výkop jámy</t>
  </si>
  <si>
    <t>kus</t>
  </si>
  <si>
    <t>13</t>
  </si>
  <si>
    <t>460100022RT1</t>
  </si>
  <si>
    <t>Pouzdrový základ  v ose trasy kab., kompletní zhot.pouzdrového základu</t>
  </si>
  <si>
    <t>14</t>
  </si>
  <si>
    <t>460200633RT2</t>
  </si>
  <si>
    <t>Výkop kabelové rýhy hor.3 včetně záhozu</t>
  </si>
  <si>
    <t>m</t>
  </si>
  <si>
    <t>15</t>
  </si>
  <si>
    <t>460420021RT1</t>
  </si>
  <si>
    <t>Zřízení kab.lože v rýze do 65 cm z písku 5 cm</t>
  </si>
  <si>
    <t>460490012RT1</t>
  </si>
  <si>
    <t>Zakrytí kabelu výstražnou folií PVC, šířka 33 cm  vč. fólie PVC šířka 33 cm</t>
  </si>
  <si>
    <t>17</t>
  </si>
  <si>
    <t>460510021RT2</t>
  </si>
  <si>
    <t>Položení trubky AROT 75</t>
  </si>
  <si>
    <t>18</t>
  </si>
  <si>
    <t>460620013RT1</t>
  </si>
  <si>
    <t>Provizorní úprava terénu v přírodní hornině do tř. 3 (ruční vyrovnání a zhutnění)</t>
  </si>
  <si>
    <t>m2</t>
  </si>
  <si>
    <t>19</t>
  </si>
  <si>
    <t>460921102R00</t>
  </si>
  <si>
    <t>Geodetické zaměření a zobrazení kabel. trasy</t>
  </si>
  <si>
    <t>M74</t>
  </si>
  <si>
    <t>Elektromontážní práce (silnoproud)</t>
  </si>
  <si>
    <t>20</t>
  </si>
  <si>
    <t>740-1VD</t>
  </si>
  <si>
    <t>CYKY 3jx2,5 mm2</t>
  </si>
  <si>
    <t>21</t>
  </si>
  <si>
    <t>740-2VD</t>
  </si>
  <si>
    <t>CYKY 4jx16mm2</t>
  </si>
  <si>
    <t>22</t>
  </si>
  <si>
    <t>740-3VD</t>
  </si>
  <si>
    <t>Kabelová koncovka do 25</t>
  </si>
  <si>
    <t>KUS</t>
  </si>
  <si>
    <t>23</t>
  </si>
  <si>
    <t>740-4VD</t>
  </si>
  <si>
    <t>Stožárová svorkovnice SV-A9 16,5  vč.pojistky</t>
  </si>
  <si>
    <t>24</t>
  </si>
  <si>
    <t>740-5VD</t>
  </si>
  <si>
    <t>Zapuštěný stožár bezpaticový 2 x žárové zinkování, l = 5,8 m</t>
  </si>
  <si>
    <t>25</t>
  </si>
  <si>
    <t>740-6VD</t>
  </si>
  <si>
    <t>Svítidlo CITY 70 W vč. výbojky</t>
  </si>
  <si>
    <t>26</t>
  </si>
  <si>
    <t>740*7VD</t>
  </si>
  <si>
    <t>Uzemňovací drát FeZn Rd 10</t>
  </si>
  <si>
    <t>27</t>
  </si>
  <si>
    <t>740-8VD</t>
  </si>
  <si>
    <t>Uzemňovací pásek FeZn 30x4</t>
  </si>
  <si>
    <t>28</t>
  </si>
  <si>
    <t>740-9VD</t>
  </si>
  <si>
    <t>Připojovací svorka</t>
  </si>
  <si>
    <t>29</t>
  </si>
  <si>
    <t>740-10VD</t>
  </si>
  <si>
    <t>Zkušební svorka</t>
  </si>
  <si>
    <t>30</t>
  </si>
  <si>
    <t>220990004R00</t>
  </si>
  <si>
    <t>Demontáž svítidla veřejného osvětlení (stožár, svítidlo,patice)</t>
  </si>
  <si>
    <t>Celkem:</t>
  </si>
  <si>
    <t>Stavební rozpočet - rekapitulace</t>
  </si>
  <si>
    <t>Oprava chodníku a VO Mírová ul.</t>
  </si>
  <si>
    <t>Náklady (Kč) - dodávka</t>
  </si>
  <si>
    <t>Náklady (Kč) - Montáž</t>
  </si>
  <si>
    <t>Náklady (Kč) - celkem</t>
  </si>
  <si>
    <t>Celková hmotnost (t)</t>
  </si>
  <si>
    <t>F</t>
  </si>
  <si>
    <t>Krycí list rozpočtu</t>
  </si>
  <si>
    <t>IČ/DIČ:</t>
  </si>
  <si>
    <t>635 78 476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</si>
  <si>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</si>
  <si>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</si>
  <si>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</si>
  <si>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</si>
  <si>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</si>
  <si>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</si>
  <si>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</si>
  <si>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</si>
  <si>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</si>
  <si>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</si>
  <si>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</si>
  <si>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</si>
  <si>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</si>
  <si>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</si>
  <si>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</si>
  <si>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</si>
  <si>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</si>
  <si>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</si>
  <si>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</si>
  <si>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</si>
  <si>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</si>
  <si>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</si>
  <si>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</si>
  <si>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</si>
  <si>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</si>
  <si>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</si>
  <si>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</si>
  <si>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</si>
  <si>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</si>
  <si>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</si>
  <si>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</si>
  <si>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</si>
  <si>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</si>
  <si>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vč.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</si>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</sst>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1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vertical="center"/>
      <protection/>
    </xf>
    <xf numFmtId="49" fontId="20" fillId="0" borderId="15" xfId="0" applyNumberFormat="1" applyFont="1" applyFill="1" applyBorder="1" applyAlignment="1" applyProtection="1">
      <alignment horizontal="left" vertical="center"/>
      <protection/>
    </xf>
    <xf numFmtId="49" fontId="20" fillId="0" borderId="16" xfId="0" applyNumberFormat="1" applyFont="1" applyFill="1" applyBorder="1" applyAlignment="1" applyProtection="1">
      <alignment horizontal="left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right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6" borderId="0" xfId="0" applyNumberFormat="1" applyFont="1" applyFill="1" applyBorder="1" applyAlignment="1" applyProtection="1">
      <alignment horizontal="right" vertical="center"/>
      <protection/>
    </xf>
    <xf numFmtId="49" fontId="18" fillId="6" borderId="21" xfId="0" applyNumberFormat="1" applyFont="1" applyFill="1" applyBorder="1" applyAlignment="1" applyProtection="1">
      <alignment horizontal="left" vertical="center"/>
      <protection/>
    </xf>
    <xf numFmtId="49" fontId="20" fillId="6" borderId="21" xfId="0" applyNumberFormat="1" applyFont="1" applyFill="1" applyBorder="1" applyAlignment="1" applyProtection="1">
      <alignment horizontal="left" vertical="center"/>
      <protection/>
    </xf>
    <xf numFmtId="4" fontId="20" fillId="6" borderId="21" xfId="0" applyNumberFormat="1" applyFont="1" applyFill="1" applyBorder="1" applyAlignment="1" applyProtection="1">
      <alignment horizontal="right" vertical="center"/>
      <protection/>
    </xf>
    <xf numFmtId="49" fontId="20" fillId="6" borderId="21" xfId="0" applyNumberFormat="1" applyFont="1" applyFill="1" applyBorder="1" applyAlignment="1" applyProtection="1">
      <alignment horizontal="right" vertical="center"/>
      <protection/>
    </xf>
    <xf numFmtId="4" fontId="20" fillId="6" borderId="0" xfId="0" applyNumberFormat="1" applyFont="1" applyFill="1" applyBorder="1" applyAlignment="1" applyProtection="1">
      <alignment horizontal="righ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49" fontId="18" fillId="6" borderId="0" xfId="0" applyNumberFormat="1" applyFont="1" applyFill="1" applyBorder="1" applyAlignment="1" applyProtection="1">
      <alignment horizontal="left" vertical="center"/>
      <protection/>
    </xf>
    <xf numFmtId="49" fontId="20" fillId="6" borderId="0" xfId="0" applyNumberFormat="1" applyFont="1" applyFill="1" applyBorder="1" applyAlignment="1" applyProtection="1">
      <alignment horizontal="left" vertical="center"/>
      <protection/>
    </xf>
    <xf numFmtId="49" fontId="18" fillId="0" borderId="22" xfId="0" applyNumberFormat="1" applyFont="1" applyFill="1" applyBorder="1" applyAlignment="1" applyProtection="1">
      <alignment horizontal="left" vertical="center"/>
      <protection/>
    </xf>
    <xf numFmtId="4" fontId="18" fillId="0" borderId="22" xfId="0" applyNumberFormat="1" applyFont="1" applyFill="1" applyBorder="1" applyAlignment="1" applyProtection="1">
      <alignment horizontal="right"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18" fillId="0" borderId="23" xfId="0" applyNumberFormat="1" applyFont="1" applyFill="1" applyBorder="1" applyAlignment="1" applyProtection="1">
      <alignment vertical="center"/>
      <protection/>
    </xf>
    <xf numFmtId="4" fontId="20" fillId="0" borderId="23" xfId="0" applyNumberFormat="1" applyFont="1" applyFill="1" applyBorder="1" applyAlignment="1" applyProtection="1">
      <alignment horizontal="right" vertical="center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49" fontId="20" fillId="0" borderId="24" xfId="0" applyNumberFormat="1" applyFont="1" applyFill="1" applyBorder="1" applyAlignment="1" applyProtection="1">
      <alignment horizontal="left" vertical="center"/>
      <protection/>
    </xf>
    <xf numFmtId="49" fontId="20" fillId="0" borderId="25" xfId="0" applyNumberFormat="1" applyFont="1" applyFill="1" applyBorder="1" applyAlignment="1" applyProtection="1">
      <alignment horizontal="left" vertical="center"/>
      <protection/>
    </xf>
    <xf numFmtId="49" fontId="20" fillId="0" borderId="26" xfId="0" applyNumberFormat="1" applyFont="1" applyFill="1" applyBorder="1" applyAlignment="1" applyProtection="1">
      <alignment horizontal="left" vertical="center"/>
      <protection/>
    </xf>
    <xf numFmtId="49" fontId="20" fillId="0" borderId="26" xfId="0" applyNumberFormat="1" applyFont="1" applyFill="1" applyBorder="1" applyAlignment="1" applyProtection="1">
      <alignment horizontal="center"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4" fontId="18" fillId="0" borderId="21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23" fillId="6" borderId="27" xfId="0" applyNumberFormat="1" applyFont="1" applyFill="1" applyBorder="1" applyAlignment="1" applyProtection="1">
      <alignment horizontal="center" vertical="center"/>
      <protection/>
    </xf>
    <xf numFmtId="49" fontId="25" fillId="0" borderId="28" xfId="0" applyNumberFormat="1" applyFont="1" applyFill="1" applyBorder="1" applyAlignment="1" applyProtection="1">
      <alignment horizontal="left" vertical="center"/>
      <protection/>
    </xf>
    <xf numFmtId="49" fontId="26" fillId="0" borderId="27" xfId="0" applyNumberFormat="1" applyFont="1" applyFill="1" applyBorder="1" applyAlignment="1" applyProtection="1">
      <alignment horizontal="left" vertical="center"/>
      <protection/>
    </xf>
    <xf numFmtId="0" fontId="26" fillId="0" borderId="27" xfId="0" applyNumberFormat="1" applyFont="1" applyFill="1" applyBorder="1" applyAlignment="1" applyProtection="1">
      <alignment horizontal="right" vertical="center"/>
      <protection/>
    </xf>
    <xf numFmtId="49" fontId="25" fillId="0" borderId="29" xfId="0" applyNumberFormat="1" applyFont="1" applyFill="1" applyBorder="1" applyAlignment="1" applyProtection="1">
      <alignment horizontal="left" vertical="center"/>
      <protection/>
    </xf>
    <xf numFmtId="49" fontId="26" fillId="0" borderId="27" xfId="0" applyNumberFormat="1" applyFont="1" applyFill="1" applyBorder="1" applyAlignment="1" applyProtection="1">
      <alignment horizontal="right" vertical="center"/>
      <protection/>
    </xf>
    <xf numFmtId="0" fontId="18" fillId="0" borderId="30" xfId="0" applyNumberFormat="1" applyFont="1" applyFill="1" applyBorder="1" applyAlignment="1" applyProtection="1">
      <alignment vertical="center"/>
      <protection/>
    </xf>
    <xf numFmtId="0" fontId="25" fillId="6" borderId="31" xfId="0" applyNumberFormat="1" applyFont="1" applyFill="1" applyBorder="1" applyAlignment="1" applyProtection="1">
      <alignment horizontal="right" vertical="center"/>
      <protection/>
    </xf>
    <xf numFmtId="0" fontId="18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>
      <alignment vertical="center"/>
      <protection/>
    </xf>
    <xf numFmtId="49" fontId="19" fillId="0" borderId="22" xfId="0" applyNumberFormat="1" applyFont="1" applyFill="1" applyBorder="1" applyAlignment="1" applyProtection="1">
      <alignment horizontal="center" vertical="center"/>
      <protection/>
    </xf>
    <xf numFmtId="49" fontId="18" fillId="0" borderId="34" xfId="0" applyNumberFormat="1" applyFont="1" applyFill="1" applyBorder="1" applyAlignment="1" applyProtection="1">
      <alignment horizontal="left" vertical="center"/>
      <protection/>
    </xf>
    <xf numFmtId="49" fontId="20" fillId="0" borderId="23" xfId="0" applyNumberFormat="1" applyFont="1" applyFill="1" applyBorder="1" applyAlignment="1" applyProtection="1">
      <alignment horizontal="left" vertical="center"/>
      <protection/>
    </xf>
    <xf numFmtId="49" fontId="18" fillId="0" borderId="23" xfId="0" applyNumberFormat="1" applyFont="1" applyFill="1" applyBorder="1" applyAlignment="1" applyProtection="1">
      <alignment horizontal="left" vertical="center"/>
      <protection/>
    </xf>
    <xf numFmtId="49" fontId="18" fillId="0" borderId="35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36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37" xfId="0" applyNumberFormat="1" applyFont="1" applyFill="1" applyBorder="1" applyAlignment="1" applyProtection="1">
      <alignment horizontal="left" vertical="center"/>
      <protection/>
    </xf>
    <xf numFmtId="49" fontId="18" fillId="0" borderId="38" xfId="0" applyNumberFormat="1" applyFont="1" applyFill="1" applyBorder="1" applyAlignment="1" applyProtection="1">
      <alignment horizontal="left" vertical="center"/>
      <protection/>
    </xf>
    <xf numFmtId="164" fontId="18" fillId="0" borderId="38" xfId="0" applyNumberFormat="1" applyFont="1" applyFill="1" applyBorder="1" applyAlignment="1" applyProtection="1">
      <alignment horizontal="left" vertical="center"/>
      <protection/>
    </xf>
    <xf numFmtId="49" fontId="18" fillId="0" borderId="39" xfId="0" applyNumberFormat="1" applyFont="1" applyFill="1" applyBorder="1" applyAlignment="1" applyProtection="1">
      <alignment horizontal="left" vertical="center"/>
      <protection/>
    </xf>
    <xf numFmtId="49" fontId="20" fillId="0" borderId="40" xfId="0" applyNumberFormat="1" applyFont="1" applyFill="1" applyBorder="1" applyAlignment="1" applyProtection="1">
      <alignment horizontal="center" vertical="center"/>
      <protection/>
    </xf>
    <xf numFmtId="49" fontId="20" fillId="6" borderId="21" xfId="0" applyNumberFormat="1" applyFont="1" applyFill="1" applyBorder="1" applyAlignment="1" applyProtection="1">
      <alignment horizontal="left" vertical="center"/>
      <protection/>
    </xf>
    <xf numFmtId="49" fontId="20" fillId="6" borderId="0" xfId="0" applyNumberFormat="1" applyFont="1" applyFill="1" applyBorder="1" applyAlignment="1" applyProtection="1">
      <alignment horizontal="left" vertical="center"/>
      <protection/>
    </xf>
    <xf numFmtId="164" fontId="18" fillId="0" borderId="39" xfId="0" applyNumberFormat="1" applyFont="1" applyFill="1" applyBorder="1" applyAlignment="1" applyProtection="1">
      <alignment horizontal="left" vertical="center"/>
      <protection/>
    </xf>
    <xf numFmtId="49" fontId="21" fillId="0" borderId="22" xfId="0" applyNumberFormat="1" applyFont="1" applyFill="1" applyBorder="1" applyAlignment="1" applyProtection="1">
      <alignment horizontal="center" vertical="center"/>
      <protection/>
    </xf>
    <xf numFmtId="49" fontId="18" fillId="0" borderId="32" xfId="0" applyNumberFormat="1" applyFont="1" applyFill="1" applyBorder="1" applyAlignment="1" applyProtection="1">
      <alignment horizontal="left" vertical="center"/>
      <protection/>
    </xf>
    <xf numFmtId="49" fontId="18" fillId="0" borderId="22" xfId="0" applyNumberFormat="1" applyFont="1" applyFill="1" applyBorder="1" applyAlignment="1" applyProtection="1">
      <alignment horizontal="left" vertical="center"/>
      <protection/>
    </xf>
    <xf numFmtId="164" fontId="18" fillId="0" borderId="41" xfId="0" applyNumberFormat="1" applyFont="1" applyFill="1" applyBorder="1" applyAlignment="1" applyProtection="1">
      <alignment horizontal="left" vertical="center"/>
      <protection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49" fontId="24" fillId="0" borderId="27" xfId="0" applyNumberFormat="1" applyFont="1" applyFill="1" applyBorder="1" applyAlignment="1" applyProtection="1">
      <alignment horizontal="left" vertical="center"/>
      <protection/>
    </xf>
    <xf numFmtId="49" fontId="26" fillId="0" borderId="27" xfId="0" applyNumberFormat="1" applyFont="1" applyFill="1" applyBorder="1" applyAlignment="1" applyProtection="1">
      <alignment horizontal="left" vertical="center"/>
      <protection/>
    </xf>
    <xf numFmtId="49" fontId="25" fillId="0" borderId="27" xfId="0" applyNumberFormat="1" applyFont="1" applyFill="1" applyBorder="1" applyAlignment="1" applyProtection="1">
      <alignment horizontal="left" vertical="center"/>
      <protection/>
    </xf>
    <xf numFmtId="49" fontId="25" fillId="6" borderId="42" xfId="0" applyNumberFormat="1" applyFont="1" applyFill="1" applyBorder="1" applyAlignment="1" applyProtection="1">
      <alignment horizontal="left" vertical="center"/>
      <protection/>
    </xf>
    <xf numFmtId="49" fontId="26" fillId="0" borderId="43" xfId="0" applyNumberFormat="1" applyFont="1" applyFill="1" applyBorder="1" applyAlignment="1" applyProtection="1">
      <alignment horizontal="left" vertical="center"/>
      <protection/>
    </xf>
    <xf numFmtId="49" fontId="26" fillId="0" borderId="44" xfId="0" applyNumberFormat="1" applyFont="1" applyFill="1" applyBorder="1" applyAlignment="1" applyProtection="1">
      <alignment horizontal="left" vertical="center"/>
      <protection/>
    </xf>
    <xf numFmtId="49" fontId="26" fillId="0" borderId="45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tabSelected="1" workbookViewId="0" topLeftCell="A1">
      <selection activeCell="F42" sqref="F42"/>
    </sheetView>
  </sheetViews>
  <sheetFormatPr defaultColWidth="9.140625" defaultRowHeight="12.75"/>
  <cols>
    <col min="1" max="2" width="3.7109375" style="1" customWidth="1"/>
    <col min="3" max="3" width="13.28125" style="1" customWidth="1"/>
    <col min="4" max="4" width="79.7109375" style="1" customWidth="1"/>
    <col min="5" max="5" width="4.28125" style="1" customWidth="1"/>
    <col min="6" max="6" width="10.8515625" style="1" customWidth="1"/>
    <col min="7" max="7" width="12.00390625" style="1" customWidth="1"/>
    <col min="8" max="10" width="14.28125" style="1" customWidth="1"/>
    <col min="11" max="12" width="11.7109375" style="1" customWidth="1"/>
    <col min="13" max="13" width="11.421875" style="0" customWidth="1"/>
    <col min="14" max="37" width="0" style="1" hidden="1" customWidth="1"/>
    <col min="38" max="16384" width="11.421875" style="0" customWidth="1"/>
  </cols>
  <sheetData>
    <row r="1" spans="1:12" ht="21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2.75">
      <c r="A2" s="51" t="s">
        <v>1</v>
      </c>
      <c r="B2" s="51"/>
      <c r="C2" s="51"/>
      <c r="D2" s="52" t="s">
        <v>2</v>
      </c>
      <c r="E2" s="53" t="s">
        <v>3</v>
      </c>
      <c r="F2" s="53"/>
      <c r="G2" s="53"/>
      <c r="H2" s="53"/>
      <c r="I2" s="53" t="s">
        <v>4</v>
      </c>
      <c r="J2" s="54" t="s">
        <v>5</v>
      </c>
      <c r="K2" s="54"/>
      <c r="L2" s="54"/>
      <c r="M2" s="2"/>
    </row>
    <row r="3" spans="1:13" ht="12.75">
      <c r="A3" s="51"/>
      <c r="B3" s="51"/>
      <c r="C3" s="51"/>
      <c r="D3" s="52"/>
      <c r="E3" s="53"/>
      <c r="F3" s="53"/>
      <c r="G3" s="53"/>
      <c r="H3" s="53"/>
      <c r="I3" s="53"/>
      <c r="J3" s="53"/>
      <c r="K3" s="54"/>
      <c r="L3" s="54"/>
      <c r="M3" s="2"/>
    </row>
    <row r="4" spans="1:13" ht="12.75">
      <c r="A4" s="55" t="s">
        <v>6</v>
      </c>
      <c r="B4" s="55"/>
      <c r="C4" s="55"/>
      <c r="D4" s="56"/>
      <c r="E4" s="56" t="s">
        <v>7</v>
      </c>
      <c r="F4" s="56"/>
      <c r="G4" s="56" t="s">
        <v>8</v>
      </c>
      <c r="H4" s="56"/>
      <c r="I4" s="56" t="s">
        <v>9</v>
      </c>
      <c r="J4" s="57" t="s">
        <v>10</v>
      </c>
      <c r="K4" s="57"/>
      <c r="L4" s="57"/>
      <c r="M4" s="2"/>
    </row>
    <row r="5" spans="1:13" ht="12.75">
      <c r="A5" s="55"/>
      <c r="B5" s="55"/>
      <c r="C5" s="55"/>
      <c r="D5" s="56"/>
      <c r="E5" s="56"/>
      <c r="F5" s="56"/>
      <c r="G5" s="56"/>
      <c r="H5" s="56"/>
      <c r="I5" s="56"/>
      <c r="J5" s="56"/>
      <c r="K5" s="57"/>
      <c r="L5" s="57"/>
      <c r="M5" s="2"/>
    </row>
    <row r="6" spans="1:13" ht="12.75">
      <c r="A6" s="55" t="s">
        <v>11</v>
      </c>
      <c r="B6" s="55"/>
      <c r="C6" s="55"/>
      <c r="D6" s="56" t="s">
        <v>12</v>
      </c>
      <c r="E6" s="56" t="s">
        <v>13</v>
      </c>
      <c r="F6" s="56"/>
      <c r="G6" s="58"/>
      <c r="H6" s="58"/>
      <c r="I6" s="56" t="s">
        <v>14</v>
      </c>
      <c r="J6" s="57" t="s">
        <v>15</v>
      </c>
      <c r="K6" s="57"/>
      <c r="L6" s="57"/>
      <c r="M6" s="2"/>
    </row>
    <row r="7" spans="1:13" ht="12.75">
      <c r="A7" s="55"/>
      <c r="B7" s="55"/>
      <c r="C7" s="55"/>
      <c r="D7" s="56"/>
      <c r="E7" s="56"/>
      <c r="F7" s="56"/>
      <c r="G7" s="58"/>
      <c r="H7" s="58"/>
      <c r="I7" s="56"/>
      <c r="J7" s="56"/>
      <c r="K7" s="57"/>
      <c r="L7" s="57"/>
      <c r="M7" s="2"/>
    </row>
    <row r="8" spans="1:13" ht="12.75">
      <c r="A8" s="59" t="s">
        <v>16</v>
      </c>
      <c r="B8" s="59"/>
      <c r="C8" s="59"/>
      <c r="D8" s="60"/>
      <c r="E8" s="60" t="s">
        <v>17</v>
      </c>
      <c r="F8" s="60"/>
      <c r="G8" s="61">
        <v>41714</v>
      </c>
      <c r="H8" s="61"/>
      <c r="I8" s="60" t="s">
        <v>18</v>
      </c>
      <c r="J8" s="62"/>
      <c r="K8" s="62"/>
      <c r="L8" s="62"/>
      <c r="M8" s="2"/>
    </row>
    <row r="9" spans="1:13" ht="12.75">
      <c r="A9" s="59"/>
      <c r="B9" s="59"/>
      <c r="C9" s="59"/>
      <c r="D9" s="60"/>
      <c r="E9" s="60"/>
      <c r="F9" s="60"/>
      <c r="G9" s="61"/>
      <c r="H9" s="61"/>
      <c r="I9" s="60"/>
      <c r="J9" s="60"/>
      <c r="K9" s="62"/>
      <c r="L9" s="62"/>
      <c r="M9" s="2"/>
    </row>
    <row r="10" spans="1:13" ht="12.75">
      <c r="A10" s="4" t="s">
        <v>8</v>
      </c>
      <c r="B10" s="5" t="s">
        <v>8</v>
      </c>
      <c r="C10" s="5" t="s">
        <v>8</v>
      </c>
      <c r="D10" s="5" t="s">
        <v>8</v>
      </c>
      <c r="E10" s="5" t="s">
        <v>8</v>
      </c>
      <c r="F10" s="5" t="s">
        <v>8</v>
      </c>
      <c r="G10" s="6" t="s">
        <v>19</v>
      </c>
      <c r="H10" s="63" t="s">
        <v>20</v>
      </c>
      <c r="I10" s="63"/>
      <c r="J10" s="63"/>
      <c r="K10" s="63" t="s">
        <v>21</v>
      </c>
      <c r="L10" s="63"/>
      <c r="M10" s="7"/>
    </row>
    <row r="11" spans="1:24" ht="12.75">
      <c r="A11" s="8" t="s">
        <v>22</v>
      </c>
      <c r="B11" s="9" t="s">
        <v>23</v>
      </c>
      <c r="C11" s="9" t="s">
        <v>24</v>
      </c>
      <c r="D11" s="9" t="s">
        <v>25</v>
      </c>
      <c r="E11" s="9" t="s">
        <v>26</v>
      </c>
      <c r="F11" s="10" t="s">
        <v>27</v>
      </c>
      <c r="G11" s="11" t="s">
        <v>28</v>
      </c>
      <c r="H11" s="12" t="s">
        <v>29</v>
      </c>
      <c r="I11" s="13" t="s">
        <v>30</v>
      </c>
      <c r="J11" s="14" t="s">
        <v>31</v>
      </c>
      <c r="K11" s="12" t="s">
        <v>19</v>
      </c>
      <c r="L11" s="14" t="s">
        <v>31</v>
      </c>
      <c r="M11" s="7"/>
      <c r="P11" s="15" t="s">
        <v>32</v>
      </c>
      <c r="Q11" s="15" t="s">
        <v>33</v>
      </c>
      <c r="R11" s="15" t="s">
        <v>34</v>
      </c>
      <c r="S11" s="15" t="s">
        <v>35</v>
      </c>
      <c r="T11" s="15" t="s">
        <v>36</v>
      </c>
      <c r="U11" s="15" t="s">
        <v>37</v>
      </c>
      <c r="V11" s="15" t="s">
        <v>38</v>
      </c>
      <c r="W11" s="15" t="s">
        <v>39</v>
      </c>
      <c r="X11" s="15" t="s">
        <v>40</v>
      </c>
    </row>
    <row r="12" spans="1:37" ht="12.75">
      <c r="A12" s="16"/>
      <c r="B12" s="16"/>
      <c r="C12" s="17"/>
      <c r="D12" s="64" t="s">
        <v>41</v>
      </c>
      <c r="E12" s="64"/>
      <c r="F12" s="64"/>
      <c r="G12" s="64"/>
      <c r="H12" s="18">
        <f>SUM(H13:H13)</f>
        <v>0</v>
      </c>
      <c r="I12" s="18">
        <f>SUM(I13:I13)</f>
        <v>0</v>
      </c>
      <c r="J12" s="18">
        <f>H12+I12</f>
        <v>0</v>
      </c>
      <c r="K12" s="19"/>
      <c r="L12" s="18">
        <f>SUM(L13:L13)</f>
        <v>0</v>
      </c>
      <c r="P12" s="20">
        <f>IF(Q12="PR",J12,SUM(O13:O13))</f>
        <v>0</v>
      </c>
      <c r="Q12" s="15" t="s">
        <v>42</v>
      </c>
      <c r="R12" s="20">
        <f>IF(Q12="HS",H12,0)</f>
        <v>0</v>
      </c>
      <c r="S12" s="20">
        <f>IF(Q12="HS",I12-P12,0)</f>
        <v>0</v>
      </c>
      <c r="T12" s="20">
        <f>IF(Q12="PS",H12,0)</f>
        <v>0</v>
      </c>
      <c r="U12" s="20">
        <f>IF(Q12="PS",I12-P12,0)</f>
        <v>0</v>
      </c>
      <c r="V12" s="20">
        <f>IF(Q12="MP",H12,0)</f>
        <v>0</v>
      </c>
      <c r="W12" s="20">
        <f>IF(Q12="MP",I12-P12,0)</f>
        <v>0</v>
      </c>
      <c r="X12" s="20">
        <f>IF(Q12="OM",H12,0)</f>
        <v>0</v>
      </c>
      <c r="Y12" s="15"/>
      <c r="AI12" s="20">
        <f>SUM(Z13:Z13)</f>
        <v>0</v>
      </c>
      <c r="AJ12" s="20">
        <f>SUM(AA13:AA13)</f>
        <v>0</v>
      </c>
      <c r="AK12" s="20">
        <f>SUM(AB13:AB13)</f>
        <v>0</v>
      </c>
    </row>
    <row r="13" spans="1:32" ht="12.75">
      <c r="A13" s="3" t="s">
        <v>43</v>
      </c>
      <c r="B13" s="3"/>
      <c r="C13" s="3" t="s">
        <v>44</v>
      </c>
      <c r="D13" s="3" t="s">
        <v>45</v>
      </c>
      <c r="E13" s="3" t="s">
        <v>46</v>
      </c>
      <c r="F13" s="21">
        <v>0.7</v>
      </c>
      <c r="H13" s="21">
        <f>ROUND(F13*AE13,2)</f>
        <v>0</v>
      </c>
      <c r="I13" s="21">
        <f>J13-H13</f>
        <v>0</v>
      </c>
      <c r="J13" s="21">
        <f>ROUND(F13*G13,2)</f>
        <v>0</v>
      </c>
      <c r="K13" s="21">
        <v>0</v>
      </c>
      <c r="L13" s="21">
        <f>F13*K13</f>
        <v>0</v>
      </c>
      <c r="N13" s="22" t="s">
        <v>47</v>
      </c>
      <c r="O13" s="21">
        <f>IF(N13="5",I13,0)</f>
        <v>0</v>
      </c>
      <c r="Z13" s="21">
        <f>IF(AD13=0,J13,0)</f>
        <v>0</v>
      </c>
      <c r="AA13" s="21">
        <f>IF(AD13=14,J13,0)</f>
        <v>0</v>
      </c>
      <c r="AB13" s="21">
        <f>IF(AD13=20,J13,0)</f>
        <v>0</v>
      </c>
      <c r="AD13" s="21">
        <v>20</v>
      </c>
      <c r="AE13" s="21">
        <f>G13*0</f>
        <v>0</v>
      </c>
      <c r="AF13" s="21">
        <f>G13*(1-0)</f>
        <v>0</v>
      </c>
    </row>
    <row r="14" spans="1:37" ht="12.75">
      <c r="A14" s="23"/>
      <c r="B14" s="23"/>
      <c r="C14" s="24" t="s">
        <v>48</v>
      </c>
      <c r="D14" s="65" t="s">
        <v>49</v>
      </c>
      <c r="E14" s="65"/>
      <c r="F14" s="65"/>
      <c r="G14" s="65"/>
      <c r="H14" s="20">
        <f>SUM(H15:H16)</f>
        <v>0</v>
      </c>
      <c r="I14" s="20">
        <f>SUM(I15:I16)</f>
        <v>0</v>
      </c>
      <c r="J14" s="20">
        <f>H14+I14</f>
        <v>0</v>
      </c>
      <c r="K14" s="15"/>
      <c r="L14" s="20">
        <f>SUM(L15:L16)</f>
        <v>0</v>
      </c>
      <c r="P14" s="20">
        <f>IF(Q14="PR",J14,SUM(O15:O16))</f>
        <v>0</v>
      </c>
      <c r="Q14" s="15" t="s">
        <v>50</v>
      </c>
      <c r="R14" s="20">
        <f>IF(Q14="HS",H14,0)</f>
        <v>0</v>
      </c>
      <c r="S14" s="20">
        <f>IF(Q14="HS",I14-P14,0)</f>
        <v>0</v>
      </c>
      <c r="T14" s="20">
        <f>IF(Q14="PS",H14,0)</f>
        <v>0</v>
      </c>
      <c r="U14" s="20">
        <f>IF(Q14="PS",I14-P14,0)</f>
        <v>0</v>
      </c>
      <c r="V14" s="20">
        <f>IF(Q14="MP",H14,0)</f>
        <v>0</v>
      </c>
      <c r="W14" s="20">
        <f>IF(Q14="MP",I14-P14,0)</f>
        <v>0</v>
      </c>
      <c r="X14" s="20">
        <f>IF(Q14="OM",H14,0)</f>
        <v>0</v>
      </c>
      <c r="Y14" s="15"/>
      <c r="AI14" s="20">
        <f>SUM(Z15:Z16)</f>
        <v>0</v>
      </c>
      <c r="AJ14" s="20">
        <f>SUM(AA15:AA16)</f>
        <v>0</v>
      </c>
      <c r="AK14" s="20">
        <f>SUM(AB15:AB16)</f>
        <v>0</v>
      </c>
    </row>
    <row r="15" spans="1:32" ht="12.75">
      <c r="A15" s="3" t="s">
        <v>51</v>
      </c>
      <c r="B15" s="3"/>
      <c r="C15" s="3" t="s">
        <v>52</v>
      </c>
      <c r="D15" s="3" t="s">
        <v>53</v>
      </c>
      <c r="E15" s="3" t="s">
        <v>54</v>
      </c>
      <c r="F15" s="21">
        <v>6.75</v>
      </c>
      <c r="H15" s="21">
        <f>ROUND(F15*AE15,2)</f>
        <v>0</v>
      </c>
      <c r="I15" s="21">
        <f>J15-H15</f>
        <v>0</v>
      </c>
      <c r="J15" s="21">
        <f>ROUND(F15*G15,2)</f>
        <v>0</v>
      </c>
      <c r="K15" s="21">
        <v>0</v>
      </c>
      <c r="L15" s="21">
        <f>F15*K15</f>
        <v>0</v>
      </c>
      <c r="N15" s="22" t="s">
        <v>43</v>
      </c>
      <c r="O15" s="21">
        <f>IF(N15="5",I15,0)</f>
        <v>0</v>
      </c>
      <c r="Z15" s="21">
        <f>IF(AD15=0,J15,0)</f>
        <v>0</v>
      </c>
      <c r="AA15" s="21">
        <f>IF(AD15=14,J15,0)</f>
        <v>0</v>
      </c>
      <c r="AB15" s="21">
        <f>IF(AD15=20,J15,0)</f>
        <v>0</v>
      </c>
      <c r="AD15" s="21">
        <v>20</v>
      </c>
      <c r="AE15" s="21">
        <f>G15*0</f>
        <v>0</v>
      </c>
      <c r="AF15" s="21">
        <f>G15*(1-0)</f>
        <v>0</v>
      </c>
    </row>
    <row r="16" spans="1:32" ht="12.75">
      <c r="A16" s="3" t="s">
        <v>55</v>
      </c>
      <c r="B16" s="3"/>
      <c r="C16" s="3" t="s">
        <v>56</v>
      </c>
      <c r="D16" s="3" t="s">
        <v>57</v>
      </c>
      <c r="E16" s="3" t="s">
        <v>54</v>
      </c>
      <c r="F16" s="21">
        <v>6.75</v>
      </c>
      <c r="H16" s="21">
        <f>ROUND(F16*AE16,2)</f>
        <v>0</v>
      </c>
      <c r="I16" s="21">
        <f>J16-H16</f>
        <v>0</v>
      </c>
      <c r="J16" s="21">
        <f>ROUND(F16*G16,2)</f>
        <v>0</v>
      </c>
      <c r="K16" s="21">
        <v>0</v>
      </c>
      <c r="L16" s="21">
        <f>F16*K16</f>
        <v>0</v>
      </c>
      <c r="N16" s="22" t="s">
        <v>43</v>
      </c>
      <c r="O16" s="21">
        <f>IF(N16="5",I16,0)</f>
        <v>0</v>
      </c>
      <c r="Z16" s="21">
        <f>IF(AD16=0,J16,0)</f>
        <v>0</v>
      </c>
      <c r="AA16" s="21">
        <f>IF(AD16=14,J16,0)</f>
        <v>0</v>
      </c>
      <c r="AB16" s="21">
        <f>IF(AD16=20,J16,0)</f>
        <v>0</v>
      </c>
      <c r="AD16" s="21">
        <v>20</v>
      </c>
      <c r="AE16" s="21">
        <f>G16*0</f>
        <v>0</v>
      </c>
      <c r="AF16" s="21">
        <f>G16*(1-0)</f>
        <v>0</v>
      </c>
    </row>
    <row r="17" spans="1:37" ht="12.75">
      <c r="A17" s="23"/>
      <c r="B17" s="23"/>
      <c r="C17" s="24" t="s">
        <v>58</v>
      </c>
      <c r="D17" s="65" t="s">
        <v>59</v>
      </c>
      <c r="E17" s="65"/>
      <c r="F17" s="65"/>
      <c r="G17" s="65"/>
      <c r="H17" s="20">
        <f>SUM(H18:H24)</f>
        <v>0</v>
      </c>
      <c r="I17" s="20">
        <f>SUM(I18:I24)</f>
        <v>0</v>
      </c>
      <c r="J17" s="20">
        <f>H17+I17</f>
        <v>0</v>
      </c>
      <c r="K17" s="15"/>
      <c r="L17" s="20">
        <f>SUM(L18:L24)</f>
        <v>0</v>
      </c>
      <c r="P17" s="20">
        <f>IF(Q17="PR",J17,SUM(O18:O24))</f>
        <v>0</v>
      </c>
      <c r="Q17" s="15" t="s">
        <v>60</v>
      </c>
      <c r="R17" s="20">
        <f>IF(Q17="HS",H17,0)</f>
        <v>0</v>
      </c>
      <c r="S17" s="20">
        <f>IF(Q17="HS",I17-P17,0)</f>
        <v>0</v>
      </c>
      <c r="T17" s="20">
        <f>IF(Q17="PS",H17,0)</f>
        <v>0</v>
      </c>
      <c r="U17" s="20">
        <f>IF(Q17="PS",I17-P17,0)</f>
        <v>0</v>
      </c>
      <c r="V17" s="20">
        <f>IF(Q17="MP",H17,0)</f>
        <v>0</v>
      </c>
      <c r="W17" s="20">
        <f>IF(Q17="MP",I17-P17,0)</f>
        <v>0</v>
      </c>
      <c r="X17" s="20">
        <f>IF(Q17="OM",H17,0)</f>
        <v>0</v>
      </c>
      <c r="Y17" s="15"/>
      <c r="AI17" s="20">
        <f>SUM(Z18:Z24)</f>
        <v>0</v>
      </c>
      <c r="AJ17" s="20">
        <f>SUM(AA18:AA24)</f>
        <v>0</v>
      </c>
      <c r="AK17" s="20">
        <f>SUM(AB18:AB24)</f>
        <v>0</v>
      </c>
    </row>
    <row r="18" spans="1:32" ht="12.75">
      <c r="A18" s="3" t="s">
        <v>61</v>
      </c>
      <c r="B18" s="3"/>
      <c r="C18" s="3" t="s">
        <v>62</v>
      </c>
      <c r="D18" s="3" t="s">
        <v>63</v>
      </c>
      <c r="E18" s="3" t="s">
        <v>64</v>
      </c>
      <c r="F18" s="21">
        <v>1</v>
      </c>
      <c r="H18" s="21">
        <f aca="true" t="shared" si="0" ref="H18:H24">ROUND(F18*AE18,2)</f>
        <v>0</v>
      </c>
      <c r="I18" s="21">
        <f aca="true" t="shared" si="1" ref="I18:I24">J18-H18</f>
        <v>0</v>
      </c>
      <c r="J18" s="21">
        <f aca="true" t="shared" si="2" ref="J18:J24">ROUND(F18*G18,2)</f>
        <v>0</v>
      </c>
      <c r="K18" s="21">
        <v>0</v>
      </c>
      <c r="L18" s="21">
        <f aca="true" t="shared" si="3" ref="L18:L24">F18*K18</f>
        <v>0</v>
      </c>
      <c r="N18" s="22" t="s">
        <v>51</v>
      </c>
      <c r="O18" s="21">
        <f aca="true" t="shared" si="4" ref="O18:O24">IF(N18="5",I18,0)</f>
        <v>0</v>
      </c>
      <c r="Z18" s="21">
        <f aca="true" t="shared" si="5" ref="Z18:Z24">IF(AD18=0,J18,0)</f>
        <v>0</v>
      </c>
      <c r="AA18" s="21">
        <f aca="true" t="shared" si="6" ref="AA18:AA24">IF(AD18=14,J18,0)</f>
        <v>0</v>
      </c>
      <c r="AB18" s="21">
        <f aca="true" t="shared" si="7" ref="AB18:AB24">IF(AD18=20,J18,0)</f>
        <v>0</v>
      </c>
      <c r="AD18" s="21">
        <v>20</v>
      </c>
      <c r="AE18" s="21">
        <f aca="true" t="shared" si="8" ref="AE18:AE24">G18*0</f>
        <v>0</v>
      </c>
      <c r="AF18" s="21">
        <f aca="true" t="shared" si="9" ref="AF18:AF24">G18*(1-0)</f>
        <v>0</v>
      </c>
    </row>
    <row r="19" spans="1:32" ht="12.75">
      <c r="A19" s="3" t="s">
        <v>47</v>
      </c>
      <c r="B19" s="3"/>
      <c r="C19" s="3" t="s">
        <v>65</v>
      </c>
      <c r="D19" s="3" t="s">
        <v>66</v>
      </c>
      <c r="E19" s="3" t="s">
        <v>64</v>
      </c>
      <c r="F19" s="21">
        <v>1</v>
      </c>
      <c r="H19" s="21">
        <f t="shared" si="0"/>
        <v>0</v>
      </c>
      <c r="I19" s="21">
        <f t="shared" si="1"/>
        <v>0</v>
      </c>
      <c r="J19" s="21">
        <f t="shared" si="2"/>
        <v>0</v>
      </c>
      <c r="K19" s="21">
        <v>0</v>
      </c>
      <c r="L19" s="21">
        <f t="shared" si="3"/>
        <v>0</v>
      </c>
      <c r="N19" s="22" t="s">
        <v>51</v>
      </c>
      <c r="O19" s="21">
        <f t="shared" si="4"/>
        <v>0</v>
      </c>
      <c r="Z19" s="21">
        <f t="shared" si="5"/>
        <v>0</v>
      </c>
      <c r="AA19" s="21">
        <f t="shared" si="6"/>
        <v>0</v>
      </c>
      <c r="AB19" s="21">
        <f t="shared" si="7"/>
        <v>0</v>
      </c>
      <c r="AD19" s="21">
        <v>20</v>
      </c>
      <c r="AE19" s="21">
        <f t="shared" si="8"/>
        <v>0</v>
      </c>
      <c r="AF19" s="21">
        <f t="shared" si="9"/>
        <v>0</v>
      </c>
    </row>
    <row r="20" spans="1:32" ht="12.75">
      <c r="A20" s="3" t="s">
        <v>67</v>
      </c>
      <c r="B20" s="3"/>
      <c r="C20" s="3" t="s">
        <v>68</v>
      </c>
      <c r="D20" s="3" t="s">
        <v>69</v>
      </c>
      <c r="E20" s="3" t="s">
        <v>70</v>
      </c>
      <c r="F20" s="21">
        <v>3</v>
      </c>
      <c r="H20" s="21">
        <f t="shared" si="0"/>
        <v>0</v>
      </c>
      <c r="I20" s="21">
        <f t="shared" si="1"/>
        <v>0</v>
      </c>
      <c r="J20" s="21">
        <f t="shared" si="2"/>
        <v>0</v>
      </c>
      <c r="K20" s="21">
        <v>0</v>
      </c>
      <c r="L20" s="21">
        <f t="shared" si="3"/>
        <v>0</v>
      </c>
      <c r="N20" s="22" t="s">
        <v>51</v>
      </c>
      <c r="O20" s="21">
        <f t="shared" si="4"/>
        <v>0</v>
      </c>
      <c r="Z20" s="21">
        <f t="shared" si="5"/>
        <v>0</v>
      </c>
      <c r="AA20" s="21">
        <f t="shared" si="6"/>
        <v>0</v>
      </c>
      <c r="AB20" s="21">
        <f t="shared" si="7"/>
        <v>0</v>
      </c>
      <c r="AD20" s="21">
        <v>20</v>
      </c>
      <c r="AE20" s="21">
        <f t="shared" si="8"/>
        <v>0</v>
      </c>
      <c r="AF20" s="21">
        <f t="shared" si="9"/>
        <v>0</v>
      </c>
    </row>
    <row r="21" spans="1:32" ht="12.75">
      <c r="A21" s="3" t="s">
        <v>71</v>
      </c>
      <c r="B21" s="3"/>
      <c r="C21" s="3" t="s">
        <v>72</v>
      </c>
      <c r="D21" s="3" t="s">
        <v>73</v>
      </c>
      <c r="E21" s="3" t="s">
        <v>70</v>
      </c>
      <c r="F21" s="21">
        <v>0</v>
      </c>
      <c r="H21" s="21">
        <f t="shared" si="0"/>
        <v>0</v>
      </c>
      <c r="I21" s="21">
        <f t="shared" si="1"/>
        <v>0</v>
      </c>
      <c r="J21" s="21">
        <f t="shared" si="2"/>
        <v>0</v>
      </c>
      <c r="K21" s="21">
        <v>0</v>
      </c>
      <c r="L21" s="21">
        <f t="shared" si="3"/>
        <v>0</v>
      </c>
      <c r="N21" s="22" t="s">
        <v>51</v>
      </c>
      <c r="O21" s="21">
        <f t="shared" si="4"/>
        <v>0</v>
      </c>
      <c r="Z21" s="21">
        <f t="shared" si="5"/>
        <v>0</v>
      </c>
      <c r="AA21" s="21">
        <f t="shared" si="6"/>
        <v>0</v>
      </c>
      <c r="AB21" s="21">
        <f t="shared" si="7"/>
        <v>0</v>
      </c>
      <c r="AD21" s="21">
        <v>20</v>
      </c>
      <c r="AE21" s="21">
        <f t="shared" si="8"/>
        <v>0</v>
      </c>
      <c r="AF21" s="21">
        <f t="shared" si="9"/>
        <v>0</v>
      </c>
    </row>
    <row r="22" spans="1:32" ht="12.75">
      <c r="A22" s="3" t="s">
        <v>74</v>
      </c>
      <c r="B22" s="3"/>
      <c r="C22" s="3" t="s">
        <v>75</v>
      </c>
      <c r="D22" s="3" t="s">
        <v>76</v>
      </c>
      <c r="E22" s="3" t="s">
        <v>70</v>
      </c>
      <c r="F22" s="21">
        <v>3</v>
      </c>
      <c r="H22" s="21">
        <f t="shared" si="0"/>
        <v>0</v>
      </c>
      <c r="I22" s="21">
        <f t="shared" si="1"/>
        <v>0</v>
      </c>
      <c r="J22" s="21">
        <f t="shared" si="2"/>
        <v>0</v>
      </c>
      <c r="K22" s="21">
        <v>0</v>
      </c>
      <c r="L22" s="21">
        <f t="shared" si="3"/>
        <v>0</v>
      </c>
      <c r="N22" s="22" t="s">
        <v>51</v>
      </c>
      <c r="O22" s="21">
        <f t="shared" si="4"/>
        <v>0</v>
      </c>
      <c r="Z22" s="21">
        <f t="shared" si="5"/>
        <v>0</v>
      </c>
      <c r="AA22" s="21">
        <f t="shared" si="6"/>
        <v>0</v>
      </c>
      <c r="AB22" s="21">
        <f t="shared" si="7"/>
        <v>0</v>
      </c>
      <c r="AD22" s="21">
        <v>20</v>
      </c>
      <c r="AE22" s="21">
        <f t="shared" si="8"/>
        <v>0</v>
      </c>
      <c r="AF22" s="21">
        <f t="shared" si="9"/>
        <v>0</v>
      </c>
    </row>
    <row r="23" spans="1:32" ht="12.75">
      <c r="A23" s="3" t="s">
        <v>77</v>
      </c>
      <c r="B23" s="3"/>
      <c r="C23" s="3" t="s">
        <v>78</v>
      </c>
      <c r="D23" s="3" t="s">
        <v>79</v>
      </c>
      <c r="E23" s="3" t="s">
        <v>70</v>
      </c>
      <c r="F23" s="21">
        <v>6</v>
      </c>
      <c r="H23" s="21">
        <f t="shared" si="0"/>
        <v>0</v>
      </c>
      <c r="I23" s="21">
        <f t="shared" si="1"/>
        <v>0</v>
      </c>
      <c r="J23" s="21">
        <f t="shared" si="2"/>
        <v>0</v>
      </c>
      <c r="K23" s="21">
        <v>0</v>
      </c>
      <c r="L23" s="21">
        <f t="shared" si="3"/>
        <v>0</v>
      </c>
      <c r="N23" s="22" t="s">
        <v>51</v>
      </c>
      <c r="O23" s="21">
        <f t="shared" si="4"/>
        <v>0</v>
      </c>
      <c r="Z23" s="21">
        <f t="shared" si="5"/>
        <v>0</v>
      </c>
      <c r="AA23" s="21">
        <f t="shared" si="6"/>
        <v>0</v>
      </c>
      <c r="AB23" s="21">
        <f t="shared" si="7"/>
        <v>0</v>
      </c>
      <c r="AD23" s="21">
        <v>20</v>
      </c>
      <c r="AE23" s="21">
        <f t="shared" si="8"/>
        <v>0</v>
      </c>
      <c r="AF23" s="21">
        <f t="shared" si="9"/>
        <v>0</v>
      </c>
    </row>
    <row r="24" spans="1:32" ht="12.75">
      <c r="A24" s="3" t="s">
        <v>80</v>
      </c>
      <c r="B24" s="3"/>
      <c r="C24" s="3" t="s">
        <v>81</v>
      </c>
      <c r="D24" s="3" t="s">
        <v>82</v>
      </c>
      <c r="E24" s="3" t="s">
        <v>70</v>
      </c>
      <c r="F24" s="21">
        <v>0</v>
      </c>
      <c r="H24" s="21">
        <f t="shared" si="0"/>
        <v>0</v>
      </c>
      <c r="I24" s="21">
        <f t="shared" si="1"/>
        <v>0</v>
      </c>
      <c r="J24" s="21">
        <f t="shared" si="2"/>
        <v>0</v>
      </c>
      <c r="K24" s="21">
        <v>0</v>
      </c>
      <c r="L24" s="21">
        <f t="shared" si="3"/>
        <v>0</v>
      </c>
      <c r="N24" s="22" t="s">
        <v>51</v>
      </c>
      <c r="O24" s="21">
        <f t="shared" si="4"/>
        <v>0</v>
      </c>
      <c r="Z24" s="21">
        <f t="shared" si="5"/>
        <v>0</v>
      </c>
      <c r="AA24" s="21">
        <f t="shared" si="6"/>
        <v>0</v>
      </c>
      <c r="AB24" s="21">
        <f t="shared" si="7"/>
        <v>0</v>
      </c>
      <c r="AD24" s="21">
        <v>20</v>
      </c>
      <c r="AE24" s="21">
        <f t="shared" si="8"/>
        <v>0</v>
      </c>
      <c r="AF24" s="21">
        <f t="shared" si="9"/>
        <v>0</v>
      </c>
    </row>
    <row r="25" spans="1:37" ht="12.75">
      <c r="A25" s="23"/>
      <c r="B25" s="23"/>
      <c r="C25" s="24" t="s">
        <v>83</v>
      </c>
      <c r="D25" s="65" t="s">
        <v>84</v>
      </c>
      <c r="E25" s="65"/>
      <c r="F25" s="65"/>
      <c r="G25" s="65"/>
      <c r="H25" s="20">
        <f>SUM(H26:H34)</f>
        <v>0</v>
      </c>
      <c r="I25" s="20">
        <f>SUM(I26:I34)</f>
        <v>0</v>
      </c>
      <c r="J25" s="20">
        <f>H25+I25</f>
        <v>0</v>
      </c>
      <c r="K25" s="15"/>
      <c r="L25" s="20">
        <f>SUM(L26:L34)</f>
        <v>30.8868</v>
      </c>
      <c r="P25" s="20">
        <f>IF(Q25="PR",J25,SUM(O26:O34))</f>
        <v>0</v>
      </c>
      <c r="Q25" s="15" t="s">
        <v>60</v>
      </c>
      <c r="R25" s="20">
        <f>IF(Q25="HS",H25,0)</f>
        <v>0</v>
      </c>
      <c r="S25" s="20">
        <f>IF(Q25="HS",I25-P25,0)</f>
        <v>0</v>
      </c>
      <c r="T25" s="20">
        <f>IF(Q25="PS",H25,0)</f>
        <v>0</v>
      </c>
      <c r="U25" s="20">
        <f>IF(Q25="PS",I25-P25,0)</f>
        <v>0</v>
      </c>
      <c r="V25" s="20">
        <f>IF(Q25="MP",H25,0)</f>
        <v>0</v>
      </c>
      <c r="W25" s="20">
        <f>IF(Q25="MP",I25-P25,0)</f>
        <v>0</v>
      </c>
      <c r="X25" s="20">
        <f>IF(Q25="OM",H25,0)</f>
        <v>0</v>
      </c>
      <c r="Y25" s="15"/>
      <c r="AI25" s="20">
        <f>SUM(Z26:Z34)</f>
        <v>0</v>
      </c>
      <c r="AJ25" s="20">
        <f>SUM(AA26:AA34)</f>
        <v>0</v>
      </c>
      <c r="AK25" s="20">
        <f>SUM(AB26:AB34)</f>
        <v>0</v>
      </c>
    </row>
    <row r="26" spans="1:32" ht="12.75">
      <c r="A26" s="3" t="s">
        <v>85</v>
      </c>
      <c r="B26" s="3"/>
      <c r="C26" s="3" t="s">
        <v>86</v>
      </c>
      <c r="D26" s="3" t="s">
        <v>87</v>
      </c>
      <c r="E26" s="3" t="s">
        <v>88</v>
      </c>
      <c r="F26" s="21">
        <v>0.32</v>
      </c>
      <c r="H26" s="21">
        <f aca="true" t="shared" si="10" ref="H26:H34">ROUND(F26*AE26,2)</f>
        <v>0</v>
      </c>
      <c r="I26" s="21">
        <f aca="true" t="shared" si="11" ref="I26:I34">J26-H26</f>
        <v>0</v>
      </c>
      <c r="J26" s="21">
        <f aca="true" t="shared" si="12" ref="J26:J34">ROUND(F26*G26,2)</f>
        <v>0</v>
      </c>
      <c r="K26" s="21">
        <v>0</v>
      </c>
      <c r="L26" s="21">
        <f aca="true" t="shared" si="13" ref="L26:L34">F26*K26</f>
        <v>0</v>
      </c>
      <c r="N26" s="22" t="s">
        <v>51</v>
      </c>
      <c r="O26" s="21">
        <f aca="true" t="shared" si="14" ref="O26:O34">IF(N26="5",I26,0)</f>
        <v>0</v>
      </c>
      <c r="Z26" s="21">
        <f aca="true" t="shared" si="15" ref="Z26:Z34">IF(AD26=0,J26,0)</f>
        <v>0</v>
      </c>
      <c r="AA26" s="21">
        <f aca="true" t="shared" si="16" ref="AA26:AA34">IF(AD26=14,J26,0)</f>
        <v>0</v>
      </c>
      <c r="AB26" s="21">
        <f aca="true" t="shared" si="17" ref="AB26:AB34">IF(AD26=20,J26,0)</f>
        <v>0</v>
      </c>
      <c r="AD26" s="21">
        <v>20</v>
      </c>
      <c r="AE26" s="21">
        <f>G26*0</f>
        <v>0</v>
      </c>
      <c r="AF26" s="21">
        <f>G26*(1-0)</f>
        <v>0</v>
      </c>
    </row>
    <row r="27" spans="1:32" ht="12.75">
      <c r="A27" s="3" t="s">
        <v>89</v>
      </c>
      <c r="B27" s="3"/>
      <c r="C27" s="3" t="s">
        <v>90</v>
      </c>
      <c r="D27" s="3" t="s">
        <v>91</v>
      </c>
      <c r="E27" s="3" t="s">
        <v>92</v>
      </c>
      <c r="F27" s="21">
        <v>8</v>
      </c>
      <c r="H27" s="21">
        <f t="shared" si="10"/>
        <v>0</v>
      </c>
      <c r="I27" s="21">
        <f t="shared" si="11"/>
        <v>0</v>
      </c>
      <c r="J27" s="21">
        <f t="shared" si="12"/>
        <v>0</v>
      </c>
      <c r="K27" s="21">
        <v>0</v>
      </c>
      <c r="L27" s="21">
        <f t="shared" si="13"/>
        <v>0</v>
      </c>
      <c r="N27" s="22" t="s">
        <v>51</v>
      </c>
      <c r="O27" s="21">
        <f t="shared" si="14"/>
        <v>0</v>
      </c>
      <c r="Z27" s="21">
        <f t="shared" si="15"/>
        <v>0</v>
      </c>
      <c r="AA27" s="21">
        <f t="shared" si="16"/>
        <v>0</v>
      </c>
      <c r="AB27" s="21">
        <f t="shared" si="17"/>
        <v>0</v>
      </c>
      <c r="AD27" s="21">
        <v>20</v>
      </c>
      <c r="AE27" s="21">
        <f>G27*0</f>
        <v>0</v>
      </c>
      <c r="AF27" s="21">
        <f>G27*(1-0)</f>
        <v>0</v>
      </c>
    </row>
    <row r="28" spans="1:32" ht="12.75">
      <c r="A28" s="3" t="s">
        <v>93</v>
      </c>
      <c r="B28" s="3"/>
      <c r="C28" s="3" t="s">
        <v>94</v>
      </c>
      <c r="D28" s="3" t="s">
        <v>95</v>
      </c>
      <c r="E28" s="3" t="s">
        <v>92</v>
      </c>
      <c r="F28" s="21">
        <v>8</v>
      </c>
      <c r="H28" s="21">
        <f t="shared" si="10"/>
        <v>0</v>
      </c>
      <c r="I28" s="21">
        <f t="shared" si="11"/>
        <v>0</v>
      </c>
      <c r="J28" s="21">
        <f t="shared" si="12"/>
        <v>0</v>
      </c>
      <c r="K28" s="21">
        <v>1.15285</v>
      </c>
      <c r="L28" s="21">
        <f t="shared" si="13"/>
        <v>9.2228</v>
      </c>
      <c r="N28" s="22" t="s">
        <v>51</v>
      </c>
      <c r="O28" s="21">
        <f t="shared" si="14"/>
        <v>0</v>
      </c>
      <c r="Z28" s="21">
        <f t="shared" si="15"/>
        <v>0</v>
      </c>
      <c r="AA28" s="21">
        <f t="shared" si="16"/>
        <v>0</v>
      </c>
      <c r="AB28" s="21">
        <f t="shared" si="17"/>
        <v>0</v>
      </c>
      <c r="AD28" s="21">
        <v>20</v>
      </c>
      <c r="AE28" s="21">
        <f>G28*0.731335869675657</f>
        <v>0</v>
      </c>
      <c r="AF28" s="21">
        <f>G28*(1-0.731335869675657)</f>
        <v>0</v>
      </c>
    </row>
    <row r="29" spans="1:32" ht="12.75">
      <c r="A29" s="3" t="s">
        <v>96</v>
      </c>
      <c r="B29" s="3"/>
      <c r="C29" s="3" t="s">
        <v>97</v>
      </c>
      <c r="D29" s="3" t="s">
        <v>98</v>
      </c>
      <c r="E29" s="3" t="s">
        <v>99</v>
      </c>
      <c r="F29" s="21">
        <v>320</v>
      </c>
      <c r="H29" s="21">
        <f t="shared" si="10"/>
        <v>0</v>
      </c>
      <c r="I29" s="21">
        <f t="shared" si="11"/>
        <v>0</v>
      </c>
      <c r="J29" s="21">
        <f t="shared" si="12"/>
        <v>0</v>
      </c>
      <c r="K29" s="21">
        <v>0</v>
      </c>
      <c r="L29" s="21">
        <f t="shared" si="13"/>
        <v>0</v>
      </c>
      <c r="N29" s="22" t="s">
        <v>51</v>
      </c>
      <c r="O29" s="21">
        <f t="shared" si="14"/>
        <v>0</v>
      </c>
      <c r="Z29" s="21">
        <f t="shared" si="15"/>
        <v>0</v>
      </c>
      <c r="AA29" s="21">
        <f t="shared" si="16"/>
        <v>0</v>
      </c>
      <c r="AB29" s="21">
        <f t="shared" si="17"/>
        <v>0</v>
      </c>
      <c r="AD29" s="21">
        <v>20</v>
      </c>
      <c r="AE29" s="21">
        <f>G29*0</f>
        <v>0</v>
      </c>
      <c r="AF29" s="21">
        <f>G29*(1-0)</f>
        <v>0</v>
      </c>
    </row>
    <row r="30" spans="1:32" ht="12.75">
      <c r="A30" s="3" t="s">
        <v>100</v>
      </c>
      <c r="B30" s="3"/>
      <c r="C30" s="3" t="s">
        <v>101</v>
      </c>
      <c r="D30" s="3" t="s">
        <v>102</v>
      </c>
      <c r="E30" s="3" t="s">
        <v>99</v>
      </c>
      <c r="F30" s="21">
        <v>320</v>
      </c>
      <c r="H30" s="21">
        <f t="shared" si="10"/>
        <v>0</v>
      </c>
      <c r="I30" s="21">
        <f t="shared" si="11"/>
        <v>0</v>
      </c>
      <c r="J30" s="21">
        <f t="shared" si="12"/>
        <v>0</v>
      </c>
      <c r="K30" s="21">
        <v>0.0663</v>
      </c>
      <c r="L30" s="21">
        <f t="shared" si="13"/>
        <v>21.216</v>
      </c>
      <c r="N30" s="22" t="s">
        <v>51</v>
      </c>
      <c r="O30" s="21">
        <f t="shared" si="14"/>
        <v>0</v>
      </c>
      <c r="Z30" s="21">
        <f t="shared" si="15"/>
        <v>0</v>
      </c>
      <c r="AA30" s="21">
        <f t="shared" si="16"/>
        <v>0</v>
      </c>
      <c r="AB30" s="21">
        <f t="shared" si="17"/>
        <v>0</v>
      </c>
      <c r="AD30" s="21">
        <v>20</v>
      </c>
      <c r="AE30" s="21">
        <f>G30*0.567212301587302</f>
        <v>0</v>
      </c>
      <c r="AF30" s="21">
        <f>G30*(1-0.567212301587302)</f>
        <v>0</v>
      </c>
    </row>
    <row r="31" spans="1:32" ht="12.75">
      <c r="A31" s="3" t="s">
        <v>48</v>
      </c>
      <c r="B31" s="3"/>
      <c r="C31" s="3" t="s">
        <v>103</v>
      </c>
      <c r="D31" s="3" t="s">
        <v>104</v>
      </c>
      <c r="E31" s="3" t="s">
        <v>99</v>
      </c>
      <c r="F31" s="21">
        <v>320</v>
      </c>
      <c r="H31" s="21">
        <f t="shared" si="10"/>
        <v>0</v>
      </c>
      <c r="I31" s="21">
        <f t="shared" si="11"/>
        <v>0</v>
      </c>
      <c r="J31" s="21">
        <f t="shared" si="12"/>
        <v>0</v>
      </c>
      <c r="K31" s="21">
        <v>0.00031</v>
      </c>
      <c r="L31" s="21">
        <f t="shared" si="13"/>
        <v>0.0992</v>
      </c>
      <c r="N31" s="22" t="s">
        <v>51</v>
      </c>
      <c r="O31" s="21">
        <f t="shared" si="14"/>
        <v>0</v>
      </c>
      <c r="Z31" s="21">
        <f t="shared" si="15"/>
        <v>0</v>
      </c>
      <c r="AA31" s="21">
        <f t="shared" si="16"/>
        <v>0</v>
      </c>
      <c r="AB31" s="21">
        <f t="shared" si="17"/>
        <v>0</v>
      </c>
      <c r="AD31" s="21">
        <v>20</v>
      </c>
      <c r="AE31" s="21">
        <f>G31*0.449937421777222</f>
        <v>0</v>
      </c>
      <c r="AF31" s="21">
        <f>G31*(1-0.449937421777222)</f>
        <v>0</v>
      </c>
    </row>
    <row r="32" spans="1:32" ht="12.75">
      <c r="A32" s="3" t="s">
        <v>105</v>
      </c>
      <c r="B32" s="3"/>
      <c r="C32" s="3" t="s">
        <v>106</v>
      </c>
      <c r="D32" s="3" t="s">
        <v>107</v>
      </c>
      <c r="E32" s="3" t="s">
        <v>99</v>
      </c>
      <c r="F32" s="21">
        <v>320</v>
      </c>
      <c r="H32" s="21">
        <f t="shared" si="10"/>
        <v>0</v>
      </c>
      <c r="I32" s="21">
        <f t="shared" si="11"/>
        <v>0</v>
      </c>
      <c r="J32" s="21">
        <f t="shared" si="12"/>
        <v>0</v>
      </c>
      <c r="K32" s="21">
        <v>0.00109</v>
      </c>
      <c r="L32" s="21">
        <f t="shared" si="13"/>
        <v>0.3488</v>
      </c>
      <c r="N32" s="22" t="s">
        <v>51</v>
      </c>
      <c r="O32" s="21">
        <f t="shared" si="14"/>
        <v>0</v>
      </c>
      <c r="Z32" s="21">
        <f t="shared" si="15"/>
        <v>0</v>
      </c>
      <c r="AA32" s="21">
        <f t="shared" si="16"/>
        <v>0</v>
      </c>
      <c r="AB32" s="21">
        <f t="shared" si="17"/>
        <v>0</v>
      </c>
      <c r="AD32" s="21">
        <v>20</v>
      </c>
      <c r="AE32" s="21">
        <f>G32*0.788900979325354</f>
        <v>0</v>
      </c>
      <c r="AF32" s="21">
        <f>G32*(1-0.788900979325354)</f>
        <v>0</v>
      </c>
    </row>
    <row r="33" spans="1:32" ht="12.75">
      <c r="A33" s="3" t="s">
        <v>108</v>
      </c>
      <c r="B33" s="3"/>
      <c r="C33" s="3" t="s">
        <v>109</v>
      </c>
      <c r="D33" s="3" t="s">
        <v>110</v>
      </c>
      <c r="E33" s="3" t="s">
        <v>111</v>
      </c>
      <c r="F33" s="21">
        <v>160</v>
      </c>
      <c r="H33" s="21">
        <f t="shared" si="10"/>
        <v>0</v>
      </c>
      <c r="I33" s="21">
        <f t="shared" si="11"/>
        <v>0</v>
      </c>
      <c r="J33" s="21">
        <f t="shared" si="12"/>
        <v>0</v>
      </c>
      <c r="K33" s="21">
        <v>0</v>
      </c>
      <c r="L33" s="21">
        <f t="shared" si="13"/>
        <v>0</v>
      </c>
      <c r="N33" s="22" t="s">
        <v>51</v>
      </c>
      <c r="O33" s="21">
        <f t="shared" si="14"/>
        <v>0</v>
      </c>
      <c r="Z33" s="21">
        <f t="shared" si="15"/>
        <v>0</v>
      </c>
      <c r="AA33" s="21">
        <f t="shared" si="16"/>
        <v>0</v>
      </c>
      <c r="AB33" s="21">
        <f t="shared" si="17"/>
        <v>0</v>
      </c>
      <c r="AD33" s="21">
        <v>20</v>
      </c>
      <c r="AE33" s="21">
        <f>G33*0</f>
        <v>0</v>
      </c>
      <c r="AF33" s="21">
        <f>G33*(1-0)</f>
        <v>0</v>
      </c>
    </row>
    <row r="34" spans="1:32" ht="12.75">
      <c r="A34" s="3" t="s">
        <v>112</v>
      </c>
      <c r="B34" s="3"/>
      <c r="C34" s="3" t="s">
        <v>113</v>
      </c>
      <c r="D34" s="3" t="s">
        <v>114</v>
      </c>
      <c r="E34" s="3" t="s">
        <v>92</v>
      </c>
      <c r="F34" s="21">
        <v>1</v>
      </c>
      <c r="H34" s="21">
        <f t="shared" si="10"/>
        <v>0</v>
      </c>
      <c r="I34" s="21">
        <f t="shared" si="11"/>
        <v>0</v>
      </c>
      <c r="J34" s="21">
        <f t="shared" si="12"/>
        <v>0</v>
      </c>
      <c r="K34" s="21">
        <v>0</v>
      </c>
      <c r="L34" s="21">
        <f t="shared" si="13"/>
        <v>0</v>
      </c>
      <c r="N34" s="22" t="s">
        <v>51</v>
      </c>
      <c r="O34" s="21">
        <f t="shared" si="14"/>
        <v>0</v>
      </c>
      <c r="Z34" s="21">
        <f t="shared" si="15"/>
        <v>0</v>
      </c>
      <c r="AA34" s="21">
        <f t="shared" si="16"/>
        <v>0</v>
      </c>
      <c r="AB34" s="21">
        <f t="shared" si="17"/>
        <v>0</v>
      </c>
      <c r="AD34" s="21">
        <v>20</v>
      </c>
      <c r="AE34" s="21">
        <f>G34*0</f>
        <v>0</v>
      </c>
      <c r="AF34" s="21">
        <f>G34*(1-0)</f>
        <v>0</v>
      </c>
    </row>
    <row r="35" spans="1:37" ht="12.75">
      <c r="A35" s="23"/>
      <c r="B35" s="23"/>
      <c r="C35" s="24" t="s">
        <v>115</v>
      </c>
      <c r="D35" s="65" t="s">
        <v>116</v>
      </c>
      <c r="E35" s="65"/>
      <c r="F35" s="65"/>
      <c r="G35" s="65"/>
      <c r="H35" s="20">
        <f>SUM(H36:H46)</f>
        <v>0</v>
      </c>
      <c r="I35" s="20">
        <f>SUM(I36:I46)</f>
        <v>0</v>
      </c>
      <c r="J35" s="20">
        <f>H35+I35</f>
        <v>0</v>
      </c>
      <c r="K35" s="15"/>
      <c r="L35" s="20">
        <f>SUM(L36:L46)</f>
        <v>0</v>
      </c>
      <c r="P35" s="20">
        <f>IF(Q35="PR",J35,SUM(O36:O46))</f>
        <v>0</v>
      </c>
      <c r="Q35" s="15" t="s">
        <v>60</v>
      </c>
      <c r="R35" s="20">
        <f>IF(Q35="HS",H35,0)</f>
        <v>0</v>
      </c>
      <c r="S35" s="20">
        <f>IF(Q35="HS",I35-P35,0)</f>
        <v>0</v>
      </c>
      <c r="T35" s="20">
        <f>IF(Q35="PS",H35,0)</f>
        <v>0</v>
      </c>
      <c r="U35" s="20">
        <f>IF(Q35="PS",I35-P35,0)</f>
        <v>0</v>
      </c>
      <c r="V35" s="20">
        <f>IF(Q35="MP",H35,0)</f>
        <v>0</v>
      </c>
      <c r="W35" s="20">
        <f>IF(Q35="MP",I35-P35,0)</f>
        <v>0</v>
      </c>
      <c r="X35" s="20">
        <f>IF(Q35="OM",H35,0)</f>
        <v>0</v>
      </c>
      <c r="Y35" s="15"/>
      <c r="AI35" s="20">
        <f>SUM(Z36:Z46)</f>
        <v>0</v>
      </c>
      <c r="AJ35" s="20">
        <f>SUM(AA36:AA46)</f>
        <v>0</v>
      </c>
      <c r="AK35" s="20">
        <f>SUM(AB36:AB46)</f>
        <v>0</v>
      </c>
    </row>
    <row r="36" spans="1:32" ht="12.75">
      <c r="A36" s="3" t="s">
        <v>117</v>
      </c>
      <c r="B36" s="3"/>
      <c r="C36" s="3" t="s">
        <v>118</v>
      </c>
      <c r="D36" s="3" t="s">
        <v>119</v>
      </c>
      <c r="E36" s="3" t="s">
        <v>99</v>
      </c>
      <c r="F36" s="21">
        <v>48</v>
      </c>
      <c r="H36" s="21">
        <f aca="true" t="shared" si="18" ref="H36:H46">ROUND(F36*AE36,2)</f>
        <v>0</v>
      </c>
      <c r="I36" s="21">
        <f aca="true" t="shared" si="19" ref="I36:I46">J36-H36</f>
        <v>0</v>
      </c>
      <c r="J36" s="21">
        <f aca="true" t="shared" si="20" ref="J36:J46">ROUND(F36*G36,2)</f>
        <v>0</v>
      </c>
      <c r="K36" s="21">
        <v>0</v>
      </c>
      <c r="L36" s="21">
        <f aca="true" t="shared" si="21" ref="L36:L46">F36*K36</f>
        <v>0</v>
      </c>
      <c r="N36" s="22" t="s">
        <v>51</v>
      </c>
      <c r="O36" s="21">
        <f aca="true" t="shared" si="22" ref="O36:O46">IF(N36="5",I36,0)</f>
        <v>0</v>
      </c>
      <c r="Z36" s="21">
        <f aca="true" t="shared" si="23" ref="Z36:Z46">IF(AD36=0,J36,0)</f>
        <v>0</v>
      </c>
      <c r="AA36" s="21">
        <f aca="true" t="shared" si="24" ref="AA36:AA46">IF(AD36=14,J36,0)</f>
        <v>0</v>
      </c>
      <c r="AB36" s="21">
        <f aca="true" t="shared" si="25" ref="AB36:AB46">IF(AD36=20,J36,0)</f>
        <v>0</v>
      </c>
      <c r="AD36" s="21">
        <v>20</v>
      </c>
      <c r="AE36" s="21">
        <f aca="true" t="shared" si="26" ref="AE36:AE45">G36*1</f>
        <v>0</v>
      </c>
      <c r="AF36" s="21">
        <f aca="true" t="shared" si="27" ref="AF36:AF45">G36*(1-1)</f>
        <v>0</v>
      </c>
    </row>
    <row r="37" spans="1:32" ht="12.75">
      <c r="A37" s="3" t="s">
        <v>120</v>
      </c>
      <c r="B37" s="3"/>
      <c r="C37" s="3" t="s">
        <v>121</v>
      </c>
      <c r="D37" s="3" t="s">
        <v>122</v>
      </c>
      <c r="E37" s="3" t="s">
        <v>99</v>
      </c>
      <c r="F37" s="21">
        <v>365</v>
      </c>
      <c r="H37" s="21">
        <f t="shared" si="18"/>
        <v>0</v>
      </c>
      <c r="I37" s="21">
        <f t="shared" si="19"/>
        <v>0</v>
      </c>
      <c r="J37" s="21">
        <f t="shared" si="20"/>
        <v>0</v>
      </c>
      <c r="K37" s="21">
        <v>0</v>
      </c>
      <c r="L37" s="21">
        <f t="shared" si="21"/>
        <v>0</v>
      </c>
      <c r="N37" s="22" t="s">
        <v>51</v>
      </c>
      <c r="O37" s="21">
        <f t="shared" si="22"/>
        <v>0</v>
      </c>
      <c r="Z37" s="21">
        <f t="shared" si="23"/>
        <v>0</v>
      </c>
      <c r="AA37" s="21">
        <f t="shared" si="24"/>
        <v>0</v>
      </c>
      <c r="AB37" s="21">
        <f t="shared" si="25"/>
        <v>0</v>
      </c>
      <c r="AD37" s="21">
        <v>20</v>
      </c>
      <c r="AE37" s="21">
        <f t="shared" si="26"/>
        <v>0</v>
      </c>
      <c r="AF37" s="21">
        <f t="shared" si="27"/>
        <v>0</v>
      </c>
    </row>
    <row r="38" spans="1:32" ht="12.75">
      <c r="A38" s="3" t="s">
        <v>123</v>
      </c>
      <c r="B38" s="3"/>
      <c r="C38" s="3" t="s">
        <v>124</v>
      </c>
      <c r="D38" s="3" t="s">
        <v>125</v>
      </c>
      <c r="E38" s="3" t="s">
        <v>126</v>
      </c>
      <c r="F38" s="21">
        <v>16</v>
      </c>
      <c r="H38" s="21">
        <f t="shared" si="18"/>
        <v>0</v>
      </c>
      <c r="I38" s="21">
        <f t="shared" si="19"/>
        <v>0</v>
      </c>
      <c r="J38" s="21">
        <f t="shared" si="20"/>
        <v>0</v>
      </c>
      <c r="K38" s="21">
        <v>0</v>
      </c>
      <c r="L38" s="21">
        <f t="shared" si="21"/>
        <v>0</v>
      </c>
      <c r="N38" s="22" t="s">
        <v>51</v>
      </c>
      <c r="O38" s="21">
        <f t="shared" si="22"/>
        <v>0</v>
      </c>
      <c r="Z38" s="21">
        <f t="shared" si="23"/>
        <v>0</v>
      </c>
      <c r="AA38" s="21">
        <f t="shared" si="24"/>
        <v>0</v>
      </c>
      <c r="AB38" s="21">
        <f t="shared" si="25"/>
        <v>0</v>
      </c>
      <c r="AD38" s="21">
        <v>20</v>
      </c>
      <c r="AE38" s="21">
        <f t="shared" si="26"/>
        <v>0</v>
      </c>
      <c r="AF38" s="21">
        <f t="shared" si="27"/>
        <v>0</v>
      </c>
    </row>
    <row r="39" spans="1:32" ht="12.75">
      <c r="A39" s="3" t="s">
        <v>127</v>
      </c>
      <c r="B39" s="3"/>
      <c r="C39" s="3" t="s">
        <v>128</v>
      </c>
      <c r="D39" s="3" t="s">
        <v>129</v>
      </c>
      <c r="E39" s="3"/>
      <c r="F39" s="21">
        <v>8</v>
      </c>
      <c r="H39" s="21">
        <f t="shared" si="18"/>
        <v>0</v>
      </c>
      <c r="I39" s="21">
        <f t="shared" si="19"/>
        <v>0</v>
      </c>
      <c r="J39" s="21">
        <f t="shared" si="20"/>
        <v>0</v>
      </c>
      <c r="K39" s="21">
        <v>0</v>
      </c>
      <c r="L39" s="21">
        <f t="shared" si="21"/>
        <v>0</v>
      </c>
      <c r="N39" s="22" t="s">
        <v>51</v>
      </c>
      <c r="O39" s="21">
        <f t="shared" si="22"/>
        <v>0</v>
      </c>
      <c r="Z39" s="21">
        <f t="shared" si="23"/>
        <v>0</v>
      </c>
      <c r="AA39" s="21">
        <f t="shared" si="24"/>
        <v>0</v>
      </c>
      <c r="AB39" s="21">
        <f t="shared" si="25"/>
        <v>0</v>
      </c>
      <c r="AD39" s="21">
        <v>20</v>
      </c>
      <c r="AE39" s="21">
        <f t="shared" si="26"/>
        <v>0</v>
      </c>
      <c r="AF39" s="21">
        <f t="shared" si="27"/>
        <v>0</v>
      </c>
    </row>
    <row r="40" spans="1:32" ht="12.75">
      <c r="A40" s="3" t="s">
        <v>130</v>
      </c>
      <c r="B40" s="3"/>
      <c r="C40" s="3" t="s">
        <v>131</v>
      </c>
      <c r="D40" s="3" t="s">
        <v>132</v>
      </c>
      <c r="E40" s="3" t="s">
        <v>126</v>
      </c>
      <c r="F40" s="21">
        <v>8</v>
      </c>
      <c r="H40" s="21">
        <f t="shared" si="18"/>
        <v>0</v>
      </c>
      <c r="I40" s="21">
        <f t="shared" si="19"/>
        <v>0</v>
      </c>
      <c r="J40" s="21">
        <f t="shared" si="20"/>
        <v>0</v>
      </c>
      <c r="K40" s="21">
        <v>0</v>
      </c>
      <c r="L40" s="21">
        <f t="shared" si="21"/>
        <v>0</v>
      </c>
      <c r="N40" s="22" t="s">
        <v>51</v>
      </c>
      <c r="O40" s="21">
        <f t="shared" si="22"/>
        <v>0</v>
      </c>
      <c r="Z40" s="21">
        <f t="shared" si="23"/>
        <v>0</v>
      </c>
      <c r="AA40" s="21">
        <f t="shared" si="24"/>
        <v>0</v>
      </c>
      <c r="AB40" s="21">
        <f t="shared" si="25"/>
        <v>0</v>
      </c>
      <c r="AD40" s="21">
        <v>20</v>
      </c>
      <c r="AE40" s="21">
        <f t="shared" si="26"/>
        <v>0</v>
      </c>
      <c r="AF40" s="21">
        <f t="shared" si="27"/>
        <v>0</v>
      </c>
    </row>
    <row r="41" spans="1:32" ht="12.75">
      <c r="A41" s="3" t="s">
        <v>133</v>
      </c>
      <c r="B41" s="3"/>
      <c r="C41" s="3" t="s">
        <v>134</v>
      </c>
      <c r="D41" s="3" t="s">
        <v>135</v>
      </c>
      <c r="E41" s="3" t="s">
        <v>126</v>
      </c>
      <c r="F41" s="21">
        <v>0</v>
      </c>
      <c r="H41" s="21">
        <f t="shared" si="18"/>
        <v>0</v>
      </c>
      <c r="I41" s="21">
        <f t="shared" si="19"/>
        <v>0</v>
      </c>
      <c r="J41" s="21">
        <f t="shared" si="20"/>
        <v>0</v>
      </c>
      <c r="K41" s="21">
        <v>0</v>
      </c>
      <c r="L41" s="21">
        <f t="shared" si="21"/>
        <v>0</v>
      </c>
      <c r="N41" s="22" t="s">
        <v>51</v>
      </c>
      <c r="O41" s="21">
        <f t="shared" si="22"/>
        <v>0</v>
      </c>
      <c r="Z41" s="21">
        <f t="shared" si="23"/>
        <v>0</v>
      </c>
      <c r="AA41" s="21">
        <f t="shared" si="24"/>
        <v>0</v>
      </c>
      <c r="AB41" s="21">
        <f t="shared" si="25"/>
        <v>0</v>
      </c>
      <c r="AD41" s="21">
        <v>20</v>
      </c>
      <c r="AE41" s="21">
        <f t="shared" si="26"/>
        <v>0</v>
      </c>
      <c r="AF41" s="21">
        <f t="shared" si="27"/>
        <v>0</v>
      </c>
    </row>
    <row r="42" spans="1:32" ht="12.75">
      <c r="A42" s="3" t="s">
        <v>136</v>
      </c>
      <c r="B42" s="3"/>
      <c r="C42" s="3" t="s">
        <v>137</v>
      </c>
      <c r="D42" s="3" t="s">
        <v>138</v>
      </c>
      <c r="E42" s="3" t="s">
        <v>99</v>
      </c>
      <c r="F42" s="21">
        <v>12</v>
      </c>
      <c r="H42" s="21">
        <f t="shared" si="18"/>
        <v>0</v>
      </c>
      <c r="I42" s="21">
        <f t="shared" si="19"/>
        <v>0</v>
      </c>
      <c r="J42" s="21">
        <f t="shared" si="20"/>
        <v>0</v>
      </c>
      <c r="K42" s="21">
        <v>0</v>
      </c>
      <c r="L42" s="21">
        <f t="shared" si="21"/>
        <v>0</v>
      </c>
      <c r="N42" s="22" t="s">
        <v>51</v>
      </c>
      <c r="O42" s="21">
        <f t="shared" si="22"/>
        <v>0</v>
      </c>
      <c r="Z42" s="21">
        <f t="shared" si="23"/>
        <v>0</v>
      </c>
      <c r="AA42" s="21">
        <f t="shared" si="24"/>
        <v>0</v>
      </c>
      <c r="AB42" s="21">
        <f t="shared" si="25"/>
        <v>0</v>
      </c>
      <c r="AD42" s="21">
        <v>20</v>
      </c>
      <c r="AE42" s="21">
        <f t="shared" si="26"/>
        <v>0</v>
      </c>
      <c r="AF42" s="21">
        <f t="shared" si="27"/>
        <v>0</v>
      </c>
    </row>
    <row r="43" spans="1:32" ht="12.75">
      <c r="A43" s="3" t="s">
        <v>139</v>
      </c>
      <c r="B43" s="3"/>
      <c r="C43" s="3" t="s">
        <v>140</v>
      </c>
      <c r="D43" s="3" t="s">
        <v>141</v>
      </c>
      <c r="E43" s="3" t="s">
        <v>99</v>
      </c>
      <c r="F43" s="21">
        <v>320</v>
      </c>
      <c r="H43" s="21">
        <f t="shared" si="18"/>
        <v>0</v>
      </c>
      <c r="I43" s="21">
        <f t="shared" si="19"/>
        <v>0</v>
      </c>
      <c r="J43" s="21">
        <f t="shared" si="20"/>
        <v>0</v>
      </c>
      <c r="K43" s="21">
        <v>0</v>
      </c>
      <c r="L43" s="21">
        <f t="shared" si="21"/>
        <v>0</v>
      </c>
      <c r="N43" s="22" t="s">
        <v>51</v>
      </c>
      <c r="O43" s="21">
        <f t="shared" si="22"/>
        <v>0</v>
      </c>
      <c r="Z43" s="21">
        <f t="shared" si="23"/>
        <v>0</v>
      </c>
      <c r="AA43" s="21">
        <f t="shared" si="24"/>
        <v>0</v>
      </c>
      <c r="AB43" s="21">
        <f t="shared" si="25"/>
        <v>0</v>
      </c>
      <c r="AD43" s="21">
        <v>20</v>
      </c>
      <c r="AE43" s="21">
        <f t="shared" si="26"/>
        <v>0</v>
      </c>
      <c r="AF43" s="21">
        <f t="shared" si="27"/>
        <v>0</v>
      </c>
    </row>
    <row r="44" spans="1:32" ht="12.75">
      <c r="A44" s="3" t="s">
        <v>142</v>
      </c>
      <c r="B44" s="3"/>
      <c r="C44" s="3" t="s">
        <v>143</v>
      </c>
      <c r="D44" s="3" t="s">
        <v>144</v>
      </c>
      <c r="E44" s="3" t="s">
        <v>126</v>
      </c>
      <c r="F44" s="21">
        <v>8</v>
      </c>
      <c r="H44" s="21">
        <f t="shared" si="18"/>
        <v>0</v>
      </c>
      <c r="I44" s="21">
        <f t="shared" si="19"/>
        <v>0</v>
      </c>
      <c r="J44" s="21">
        <f t="shared" si="20"/>
        <v>0</v>
      </c>
      <c r="K44" s="21">
        <v>0</v>
      </c>
      <c r="L44" s="21">
        <f t="shared" si="21"/>
        <v>0</v>
      </c>
      <c r="N44" s="22" t="s">
        <v>51</v>
      </c>
      <c r="O44" s="21">
        <f t="shared" si="22"/>
        <v>0</v>
      </c>
      <c r="Z44" s="21">
        <f t="shared" si="23"/>
        <v>0</v>
      </c>
      <c r="AA44" s="21">
        <f t="shared" si="24"/>
        <v>0</v>
      </c>
      <c r="AB44" s="21">
        <f t="shared" si="25"/>
        <v>0</v>
      </c>
      <c r="AD44" s="21">
        <v>20</v>
      </c>
      <c r="AE44" s="21">
        <f t="shared" si="26"/>
        <v>0</v>
      </c>
      <c r="AF44" s="21">
        <f t="shared" si="27"/>
        <v>0</v>
      </c>
    </row>
    <row r="45" spans="1:32" ht="12.75">
      <c r="A45" s="3" t="s">
        <v>145</v>
      </c>
      <c r="B45" s="3"/>
      <c r="C45" s="3" t="s">
        <v>146</v>
      </c>
      <c r="D45" s="3" t="s">
        <v>147</v>
      </c>
      <c r="E45" s="3" t="s">
        <v>126</v>
      </c>
      <c r="F45" s="21">
        <v>2</v>
      </c>
      <c r="H45" s="21">
        <f t="shared" si="18"/>
        <v>0</v>
      </c>
      <c r="I45" s="21">
        <f t="shared" si="19"/>
        <v>0</v>
      </c>
      <c r="J45" s="21">
        <f t="shared" si="20"/>
        <v>0</v>
      </c>
      <c r="K45" s="21">
        <v>0</v>
      </c>
      <c r="L45" s="21">
        <f t="shared" si="21"/>
        <v>0</v>
      </c>
      <c r="N45" s="22" t="s">
        <v>51</v>
      </c>
      <c r="O45" s="21">
        <f t="shared" si="22"/>
        <v>0</v>
      </c>
      <c r="Z45" s="21">
        <f t="shared" si="23"/>
        <v>0</v>
      </c>
      <c r="AA45" s="21">
        <f t="shared" si="24"/>
        <v>0</v>
      </c>
      <c r="AB45" s="21">
        <f t="shared" si="25"/>
        <v>0</v>
      </c>
      <c r="AD45" s="21">
        <v>20</v>
      </c>
      <c r="AE45" s="21">
        <f t="shared" si="26"/>
        <v>0</v>
      </c>
      <c r="AF45" s="21">
        <f t="shared" si="27"/>
        <v>0</v>
      </c>
    </row>
    <row r="46" spans="1:32" ht="12.75">
      <c r="A46" s="25" t="s">
        <v>148</v>
      </c>
      <c r="B46" s="25"/>
      <c r="C46" s="25" t="s">
        <v>149</v>
      </c>
      <c r="D46" s="25" t="s">
        <v>150</v>
      </c>
      <c r="E46" s="25" t="s">
        <v>92</v>
      </c>
      <c r="F46" s="26">
        <v>7</v>
      </c>
      <c r="G46" s="27"/>
      <c r="H46" s="26">
        <f t="shared" si="18"/>
        <v>0</v>
      </c>
      <c r="I46" s="26">
        <f t="shared" si="19"/>
        <v>0</v>
      </c>
      <c r="J46" s="26">
        <f t="shared" si="20"/>
        <v>0</v>
      </c>
      <c r="K46" s="26">
        <v>0</v>
      </c>
      <c r="L46" s="26">
        <f t="shared" si="21"/>
        <v>0</v>
      </c>
      <c r="N46" s="22" t="s">
        <v>51</v>
      </c>
      <c r="O46" s="21">
        <f t="shared" si="22"/>
        <v>0</v>
      </c>
      <c r="Z46" s="21">
        <f t="shared" si="23"/>
        <v>0</v>
      </c>
      <c r="AA46" s="21">
        <f t="shared" si="24"/>
        <v>0</v>
      </c>
      <c r="AB46" s="21">
        <f t="shared" si="25"/>
        <v>0</v>
      </c>
      <c r="AD46" s="21">
        <v>20</v>
      </c>
      <c r="AE46" s="21">
        <f>G46*0</f>
        <v>0</v>
      </c>
      <c r="AF46" s="21">
        <f>G46*(1-0)</f>
        <v>0</v>
      </c>
    </row>
    <row r="47" spans="1:28" ht="12.75">
      <c r="A47" s="28"/>
      <c r="B47" s="28"/>
      <c r="C47" s="28"/>
      <c r="D47" s="28"/>
      <c r="E47" s="28"/>
      <c r="F47" s="28"/>
      <c r="G47" s="28"/>
      <c r="H47" s="52" t="s">
        <v>151</v>
      </c>
      <c r="I47" s="52"/>
      <c r="J47" s="29">
        <f>J12+J14+J17+J25+J35</f>
        <v>0</v>
      </c>
      <c r="K47" s="28"/>
      <c r="L47" s="28"/>
      <c r="Z47" s="30">
        <f>SUM(Z13:Z46)</f>
        <v>0</v>
      </c>
      <c r="AA47" s="30">
        <f>SUM(AA13:AA46)</f>
        <v>0</v>
      </c>
      <c r="AB47" s="30">
        <f>SUM(AB13:AB46)</f>
        <v>0</v>
      </c>
    </row>
  </sheetData>
  <sheetProtection selectLockedCells="1" selectUnlockedCells="1"/>
  <mergeCells count="33">
    <mergeCell ref="D35:G35"/>
    <mergeCell ref="H47:I47"/>
    <mergeCell ref="D12:G12"/>
    <mergeCell ref="D14:G14"/>
    <mergeCell ref="D17:G17"/>
    <mergeCell ref="D25:G25"/>
    <mergeCell ref="I8:I9"/>
    <mergeCell ref="J8:L9"/>
    <mergeCell ref="H10:J10"/>
    <mergeCell ref="K10:L10"/>
    <mergeCell ref="A8:C9"/>
    <mergeCell ref="D8:D9"/>
    <mergeCell ref="E8:F9"/>
    <mergeCell ref="G8:H9"/>
    <mergeCell ref="I4:I5"/>
    <mergeCell ref="J4:L5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A1:L1"/>
    <mergeCell ref="A2:C3"/>
    <mergeCell ref="D2:D3"/>
    <mergeCell ref="E2:F3"/>
    <mergeCell ref="G2:H3"/>
    <mergeCell ref="I2:I3"/>
    <mergeCell ref="J2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D8" sqref="D8:D9"/>
    </sheetView>
  </sheetViews>
  <sheetFormatPr defaultColWidth="9.14062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0" style="1" hidden="1" customWidth="1"/>
    <col min="10" max="16384" width="11.421875" style="0" customWidth="1"/>
  </cols>
  <sheetData>
    <row r="1" spans="1:7" ht="21.75" customHeight="1">
      <c r="A1" s="50" t="s">
        <v>152</v>
      </c>
      <c r="B1" s="50"/>
      <c r="C1" s="50"/>
      <c r="D1" s="50"/>
      <c r="E1" s="50"/>
      <c r="F1" s="50"/>
      <c r="G1" s="27"/>
    </row>
    <row r="2" spans="1:8" ht="12.75">
      <c r="A2" s="51" t="s">
        <v>1</v>
      </c>
      <c r="B2" s="52" t="s">
        <v>153</v>
      </c>
      <c r="C2" s="52"/>
      <c r="D2" s="53" t="s">
        <v>4</v>
      </c>
      <c r="E2" s="54" t="s">
        <v>5</v>
      </c>
      <c r="F2" s="54"/>
      <c r="G2" s="54"/>
      <c r="H2" s="2"/>
    </row>
    <row r="3" spans="1:8" ht="12.75">
      <c r="A3" s="51"/>
      <c r="B3" s="52"/>
      <c r="C3" s="52"/>
      <c r="D3" s="53"/>
      <c r="E3" s="53"/>
      <c r="F3" s="54"/>
      <c r="G3" s="54"/>
      <c r="H3" s="2"/>
    </row>
    <row r="4" spans="1:8" ht="12.75">
      <c r="A4" s="55" t="s">
        <v>6</v>
      </c>
      <c r="B4" s="56"/>
      <c r="C4" s="56"/>
      <c r="D4" s="56" t="s">
        <v>9</v>
      </c>
      <c r="E4" s="57" t="s">
        <v>10</v>
      </c>
      <c r="F4" s="57"/>
      <c r="G4" s="57"/>
      <c r="H4" s="2"/>
    </row>
    <row r="5" spans="1:8" ht="12.75">
      <c r="A5" s="55"/>
      <c r="B5" s="56"/>
      <c r="C5" s="56"/>
      <c r="D5" s="56"/>
      <c r="E5" s="56"/>
      <c r="F5" s="57"/>
      <c r="G5" s="57"/>
      <c r="H5" s="2"/>
    </row>
    <row r="6" spans="1:8" ht="12.75">
      <c r="A6" s="55" t="s">
        <v>11</v>
      </c>
      <c r="B6" s="56" t="s">
        <v>12</v>
      </c>
      <c r="C6" s="56"/>
      <c r="D6" s="56" t="s">
        <v>14</v>
      </c>
      <c r="E6" s="57" t="s">
        <v>15</v>
      </c>
      <c r="F6" s="57"/>
      <c r="G6" s="57"/>
      <c r="H6" s="2"/>
    </row>
    <row r="7" spans="1:8" ht="12.75">
      <c r="A7" s="55"/>
      <c r="B7" s="56"/>
      <c r="C7" s="56"/>
      <c r="D7" s="56"/>
      <c r="E7" s="56"/>
      <c r="F7" s="57"/>
      <c r="G7" s="57"/>
      <c r="H7" s="2"/>
    </row>
    <row r="8" spans="1:8" ht="12.75">
      <c r="A8" s="59" t="s">
        <v>18</v>
      </c>
      <c r="B8" s="60"/>
      <c r="C8" s="60"/>
      <c r="D8" s="60" t="s">
        <v>17</v>
      </c>
      <c r="E8" s="66">
        <v>41714</v>
      </c>
      <c r="F8" s="66"/>
      <c r="G8" s="66"/>
      <c r="H8" s="2"/>
    </row>
    <row r="9" spans="1:8" ht="12.75">
      <c r="A9" s="59"/>
      <c r="B9" s="60"/>
      <c r="C9" s="60"/>
      <c r="D9" s="60"/>
      <c r="E9" s="60"/>
      <c r="F9" s="66"/>
      <c r="G9" s="66"/>
      <c r="H9" s="2"/>
    </row>
    <row r="10" spans="1:8" ht="12.75">
      <c r="A10" s="31" t="s">
        <v>23</v>
      </c>
      <c r="B10" s="32" t="s">
        <v>24</v>
      </c>
      <c r="C10" s="33" t="s">
        <v>25</v>
      </c>
      <c r="D10" s="34" t="s">
        <v>154</v>
      </c>
      <c r="E10" s="34" t="s">
        <v>155</v>
      </c>
      <c r="F10" s="34" t="s">
        <v>156</v>
      </c>
      <c r="G10" s="35" t="s">
        <v>157</v>
      </c>
      <c r="H10" s="7"/>
    </row>
    <row r="11" spans="1:9" ht="12.75">
      <c r="A11" s="36"/>
      <c r="B11" s="36"/>
      <c r="C11" s="36" t="s">
        <v>41</v>
      </c>
      <c r="D11" s="37"/>
      <c r="E11" s="37"/>
      <c r="F11" s="38">
        <f>D11+E11</f>
        <v>0</v>
      </c>
      <c r="G11" s="38">
        <v>0</v>
      </c>
      <c r="H11" s="21" t="s">
        <v>158</v>
      </c>
      <c r="I11" s="21">
        <f>IF(H11="T",0,F11)</f>
        <v>0</v>
      </c>
    </row>
    <row r="12" spans="1:9" ht="12.75">
      <c r="A12" s="3"/>
      <c r="B12" s="3" t="s">
        <v>48</v>
      </c>
      <c r="C12" s="3" t="s">
        <v>49</v>
      </c>
      <c r="F12" s="21">
        <f>D12+E12</f>
        <v>0</v>
      </c>
      <c r="G12" s="21">
        <v>0</v>
      </c>
      <c r="H12" s="21" t="s">
        <v>158</v>
      </c>
      <c r="I12" s="21">
        <f>IF(H12="T",0,F12)</f>
        <v>0</v>
      </c>
    </row>
    <row r="13" spans="1:9" ht="12.75">
      <c r="A13" s="3"/>
      <c r="B13" s="3" t="s">
        <v>58</v>
      </c>
      <c r="C13" s="3" t="s">
        <v>59</v>
      </c>
      <c r="F13" s="21">
        <f>D13+E13</f>
        <v>0</v>
      </c>
      <c r="G13" s="21">
        <v>0</v>
      </c>
      <c r="H13" s="21" t="s">
        <v>158</v>
      </c>
      <c r="I13" s="21">
        <f>IF(H13="T",0,F13)</f>
        <v>0</v>
      </c>
    </row>
    <row r="14" spans="1:9" ht="12.75">
      <c r="A14" s="3"/>
      <c r="B14" s="3" t="s">
        <v>83</v>
      </c>
      <c r="C14" s="3" t="s">
        <v>84</v>
      </c>
      <c r="F14" s="21">
        <f>D14+E14</f>
        <v>0</v>
      </c>
      <c r="G14" s="21">
        <v>26.34895</v>
      </c>
      <c r="H14" s="21" t="s">
        <v>158</v>
      </c>
      <c r="I14" s="21">
        <f>IF(H14="T",0,F14)</f>
        <v>0</v>
      </c>
    </row>
    <row r="15" spans="1:9" ht="12.75">
      <c r="A15" s="3"/>
      <c r="B15" s="3" t="s">
        <v>115</v>
      </c>
      <c r="C15" s="3" t="s">
        <v>116</v>
      </c>
      <c r="F15" s="21">
        <f>D15+E15</f>
        <v>0</v>
      </c>
      <c r="G15" s="21">
        <v>0</v>
      </c>
      <c r="H15" s="21" t="s">
        <v>158</v>
      </c>
      <c r="I15" s="21">
        <f>IF(H15="T",0,F15)</f>
        <v>0</v>
      </c>
    </row>
    <row r="17" spans="5:6" ht="12.75">
      <c r="E17" s="39" t="s">
        <v>151</v>
      </c>
      <c r="F17" s="30">
        <f>SUM(I11:I15)</f>
        <v>0</v>
      </c>
    </row>
  </sheetData>
  <sheetProtection selectLockedCells="1" selectUnlockedCells="1"/>
  <mergeCells count="17">
    <mergeCell ref="A8:A9"/>
    <mergeCell ref="B8:C9"/>
    <mergeCell ref="D8:D9"/>
    <mergeCell ref="E8:G9"/>
    <mergeCell ref="A6:A7"/>
    <mergeCell ref="B6:C7"/>
    <mergeCell ref="D6:D7"/>
    <mergeCell ref="E6:G7"/>
    <mergeCell ref="A4:A5"/>
    <mergeCell ref="B4:C5"/>
    <mergeCell ref="D4:D5"/>
    <mergeCell ref="E4:G5"/>
    <mergeCell ref="A1:F1"/>
    <mergeCell ref="A2:A3"/>
    <mergeCell ref="B2:C3"/>
    <mergeCell ref="D2:D3"/>
    <mergeCell ref="E2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F26" sqref="F26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9.140625" style="1" customWidth="1"/>
    <col min="8" max="8" width="11.8515625" style="1" customWidth="1"/>
    <col min="9" max="9" width="22.421875" style="1" customWidth="1"/>
    <col min="10" max="16384" width="11.421875" style="0" customWidth="1"/>
  </cols>
  <sheetData>
    <row r="1" spans="1:9" ht="28.5" customHeight="1">
      <c r="A1" s="67" t="s">
        <v>159</v>
      </c>
      <c r="B1" s="67"/>
      <c r="C1" s="67"/>
      <c r="D1" s="67"/>
      <c r="E1" s="67"/>
      <c r="F1" s="67"/>
      <c r="G1" s="67"/>
      <c r="H1" s="67"/>
      <c r="I1" s="67"/>
    </row>
    <row r="2" spans="1:10" ht="12.75">
      <c r="A2" s="51" t="s">
        <v>1</v>
      </c>
      <c r="B2" s="51"/>
      <c r="C2" s="52" t="s">
        <v>153</v>
      </c>
      <c r="D2" s="52"/>
      <c r="E2" s="53" t="s">
        <v>4</v>
      </c>
      <c r="F2" s="53" t="s">
        <v>5</v>
      </c>
      <c r="G2" s="53"/>
      <c r="H2" s="53" t="s">
        <v>160</v>
      </c>
      <c r="I2" s="54"/>
      <c r="J2" s="2"/>
    </row>
    <row r="3" spans="1:10" ht="12.75">
      <c r="A3" s="51"/>
      <c r="B3" s="51"/>
      <c r="C3" s="52"/>
      <c r="D3" s="52"/>
      <c r="E3" s="53"/>
      <c r="F3" s="53"/>
      <c r="G3" s="53"/>
      <c r="H3" s="53"/>
      <c r="I3" s="54"/>
      <c r="J3" s="2"/>
    </row>
    <row r="4" spans="1:10" ht="12.75">
      <c r="A4" s="55" t="s">
        <v>6</v>
      </c>
      <c r="B4" s="55"/>
      <c r="C4" s="56"/>
      <c r="D4" s="56"/>
      <c r="E4" s="56" t="s">
        <v>9</v>
      </c>
      <c r="F4" s="56" t="s">
        <v>10</v>
      </c>
      <c r="G4" s="56"/>
      <c r="H4" s="56" t="s">
        <v>160</v>
      </c>
      <c r="I4" s="57" t="s">
        <v>161</v>
      </c>
      <c r="J4" s="2"/>
    </row>
    <row r="5" spans="1:10" ht="12.75">
      <c r="A5" s="55"/>
      <c r="B5" s="55"/>
      <c r="C5" s="56"/>
      <c r="D5" s="56"/>
      <c r="E5" s="56"/>
      <c r="F5" s="56"/>
      <c r="G5" s="56"/>
      <c r="H5" s="56"/>
      <c r="I5" s="57"/>
      <c r="J5" s="2"/>
    </row>
    <row r="6" spans="1:10" ht="12.75">
      <c r="A6" s="55" t="s">
        <v>11</v>
      </c>
      <c r="B6" s="55"/>
      <c r="C6" s="56" t="s">
        <v>12</v>
      </c>
      <c r="D6" s="56"/>
      <c r="E6" s="56" t="s">
        <v>14</v>
      </c>
      <c r="F6" s="56" t="s">
        <v>15</v>
      </c>
      <c r="G6" s="56"/>
      <c r="H6" s="56" t="s">
        <v>160</v>
      </c>
      <c r="I6" s="57"/>
      <c r="J6" s="2"/>
    </row>
    <row r="7" spans="1:10" ht="12.75">
      <c r="A7" s="55"/>
      <c r="B7" s="55"/>
      <c r="C7" s="56"/>
      <c r="D7" s="56"/>
      <c r="E7" s="56"/>
      <c r="F7" s="56"/>
      <c r="G7" s="56"/>
      <c r="H7" s="56"/>
      <c r="I7" s="57"/>
      <c r="J7" s="2"/>
    </row>
    <row r="8" spans="1:10" ht="12.75">
      <c r="A8" s="55" t="s">
        <v>7</v>
      </c>
      <c r="B8" s="55"/>
      <c r="C8" s="56" t="s">
        <v>8</v>
      </c>
      <c r="D8" s="56"/>
      <c r="E8" s="56" t="s">
        <v>13</v>
      </c>
      <c r="F8" s="58"/>
      <c r="G8" s="58"/>
      <c r="H8" s="56" t="s">
        <v>162</v>
      </c>
      <c r="I8" s="57" t="s">
        <v>148</v>
      </c>
      <c r="J8" s="2"/>
    </row>
    <row r="9" spans="1:10" ht="12.75">
      <c r="A9" s="55"/>
      <c r="B9" s="55"/>
      <c r="C9" s="56"/>
      <c r="D9" s="56"/>
      <c r="E9" s="56"/>
      <c r="F9" s="56"/>
      <c r="G9" s="58"/>
      <c r="H9" s="56"/>
      <c r="I9" s="57"/>
      <c r="J9" s="2"/>
    </row>
    <row r="10" spans="1:10" ht="12.75">
      <c r="A10" s="68" t="s">
        <v>16</v>
      </c>
      <c r="B10" s="68"/>
      <c r="C10" s="69"/>
      <c r="D10" s="69"/>
      <c r="E10" s="69" t="s">
        <v>18</v>
      </c>
      <c r="F10" s="69"/>
      <c r="G10" s="69"/>
      <c r="H10" s="69" t="s">
        <v>163</v>
      </c>
      <c r="I10" s="70">
        <v>41714</v>
      </c>
      <c r="J10" s="2"/>
    </row>
    <row r="11" spans="1:10" ht="12.75">
      <c r="A11" s="68"/>
      <c r="B11" s="68"/>
      <c r="C11" s="69"/>
      <c r="D11" s="69"/>
      <c r="E11" s="69"/>
      <c r="F11" s="69"/>
      <c r="G11" s="69"/>
      <c r="H11" s="69"/>
      <c r="I11" s="70"/>
      <c r="J11" s="2"/>
    </row>
    <row r="12" spans="1:9" ht="23.25" customHeight="1">
      <c r="A12" s="71" t="s">
        <v>164</v>
      </c>
      <c r="B12" s="71"/>
      <c r="C12" s="71"/>
      <c r="D12" s="71"/>
      <c r="E12" s="71"/>
      <c r="F12" s="71"/>
      <c r="G12" s="71"/>
      <c r="H12" s="71"/>
      <c r="I12" s="71"/>
    </row>
    <row r="13" spans="1:10" ht="26.25" customHeight="1">
      <c r="A13" s="40" t="s">
        <v>165</v>
      </c>
      <c r="B13" s="72" t="s">
        <v>166</v>
      </c>
      <c r="C13" s="72"/>
      <c r="D13" s="40" t="s">
        <v>167</v>
      </c>
      <c r="E13" s="72" t="s">
        <v>168</v>
      </c>
      <c r="F13" s="72"/>
      <c r="G13" s="40" t="s">
        <v>169</v>
      </c>
      <c r="H13" s="72" t="s">
        <v>170</v>
      </c>
      <c r="I13" s="72"/>
      <c r="J13" s="2"/>
    </row>
    <row r="14" spans="1:10" ht="15" customHeight="1">
      <c r="A14" s="41" t="s">
        <v>171</v>
      </c>
      <c r="B14" s="42" t="s">
        <v>172</v>
      </c>
      <c r="C14" s="43"/>
      <c r="D14" s="73" t="s">
        <v>173</v>
      </c>
      <c r="E14" s="73"/>
      <c r="F14" s="43"/>
      <c r="G14" s="73" t="s">
        <v>174</v>
      </c>
      <c r="H14" s="73"/>
      <c r="I14" s="43"/>
      <c r="J14" s="2"/>
    </row>
    <row r="15" spans="1:10" ht="15" customHeight="1">
      <c r="A15" s="44"/>
      <c r="B15" s="42" t="s">
        <v>30</v>
      </c>
      <c r="C15" s="43"/>
      <c r="D15" s="73" t="s">
        <v>175</v>
      </c>
      <c r="E15" s="73"/>
      <c r="F15" s="43"/>
      <c r="G15" s="73" t="s">
        <v>176</v>
      </c>
      <c r="H15" s="73"/>
      <c r="I15" s="43"/>
      <c r="J15" s="2"/>
    </row>
    <row r="16" spans="1:10" ht="15" customHeight="1">
      <c r="A16" s="41" t="s">
        <v>177</v>
      </c>
      <c r="B16" s="42" t="s">
        <v>172</v>
      </c>
      <c r="C16" s="43"/>
      <c r="D16" s="73" t="s">
        <v>178</v>
      </c>
      <c r="E16" s="73"/>
      <c r="F16" s="43"/>
      <c r="G16" s="73" t="s">
        <v>179</v>
      </c>
      <c r="H16" s="73"/>
      <c r="I16" s="43"/>
      <c r="J16" s="2"/>
    </row>
    <row r="17" spans="1:10" ht="15" customHeight="1">
      <c r="A17" s="44"/>
      <c r="B17" s="42" t="s">
        <v>30</v>
      </c>
      <c r="C17" s="43"/>
      <c r="D17" s="73"/>
      <c r="E17" s="73"/>
      <c r="F17" s="45"/>
      <c r="G17" s="73" t="s">
        <v>180</v>
      </c>
      <c r="H17" s="73"/>
      <c r="I17" s="43"/>
      <c r="J17" s="2"/>
    </row>
    <row r="18" spans="1:10" ht="15" customHeight="1">
      <c r="A18" s="41" t="s">
        <v>181</v>
      </c>
      <c r="B18" s="42" t="s">
        <v>172</v>
      </c>
      <c r="C18" s="43"/>
      <c r="D18" s="73"/>
      <c r="E18" s="73"/>
      <c r="F18" s="45"/>
      <c r="G18" s="73" t="s">
        <v>182</v>
      </c>
      <c r="H18" s="73"/>
      <c r="I18" s="43"/>
      <c r="J18" s="2"/>
    </row>
    <row r="19" spans="1:10" ht="15" customHeight="1">
      <c r="A19" s="44"/>
      <c r="B19" s="42" t="s">
        <v>30</v>
      </c>
      <c r="C19" s="43"/>
      <c r="D19" s="73"/>
      <c r="E19" s="73"/>
      <c r="F19" s="45"/>
      <c r="G19" s="73" t="s">
        <v>183</v>
      </c>
      <c r="H19" s="73"/>
      <c r="I19" s="43"/>
      <c r="J19" s="2"/>
    </row>
    <row r="20" spans="1:10" ht="15" customHeight="1">
      <c r="A20" s="74" t="s">
        <v>184</v>
      </c>
      <c r="B20" s="74"/>
      <c r="C20" s="43"/>
      <c r="D20" s="73"/>
      <c r="E20" s="73"/>
      <c r="F20" s="45"/>
      <c r="G20" s="73"/>
      <c r="H20" s="73"/>
      <c r="I20" s="45"/>
      <c r="J20" s="2"/>
    </row>
    <row r="21" spans="1:10" ht="15" customHeight="1">
      <c r="A21" s="74" t="s">
        <v>185</v>
      </c>
      <c r="B21" s="74"/>
      <c r="C21" s="43"/>
      <c r="D21" s="73"/>
      <c r="E21" s="73"/>
      <c r="F21" s="45"/>
      <c r="G21" s="73"/>
      <c r="H21" s="73"/>
      <c r="I21" s="45"/>
      <c r="J21" s="2"/>
    </row>
    <row r="22" spans="1:10" ht="16.5" customHeight="1">
      <c r="A22" s="74" t="s">
        <v>186</v>
      </c>
      <c r="B22" s="74"/>
      <c r="C22" s="43"/>
      <c r="D22" s="74" t="s">
        <v>187</v>
      </c>
      <c r="E22" s="74"/>
      <c r="F22" s="43"/>
      <c r="G22" s="74" t="s">
        <v>188</v>
      </c>
      <c r="H22" s="74"/>
      <c r="I22" s="43"/>
      <c r="J22" s="2"/>
    </row>
    <row r="23" spans="1:9" ht="12.75">
      <c r="A23" s="46"/>
      <c r="B23" s="46"/>
      <c r="C23" s="46"/>
      <c r="D23" s="28"/>
      <c r="E23" s="28"/>
      <c r="F23" s="28"/>
      <c r="G23" s="28"/>
      <c r="H23" s="28"/>
      <c r="I23" s="28"/>
    </row>
    <row r="24" spans="1:9" ht="15" customHeight="1">
      <c r="A24" s="75" t="s">
        <v>189</v>
      </c>
      <c r="B24" s="75"/>
      <c r="C24" s="47"/>
      <c r="D24" s="48"/>
      <c r="E24" s="27"/>
      <c r="F24" s="27"/>
      <c r="G24" s="27"/>
      <c r="H24" s="27"/>
      <c r="I24" s="27"/>
    </row>
    <row r="25" spans="1:10" ht="15" customHeight="1">
      <c r="A25" s="75" t="s">
        <v>190</v>
      </c>
      <c r="B25" s="75"/>
      <c r="C25" s="47"/>
      <c r="D25" s="75" t="s">
        <v>191</v>
      </c>
      <c r="E25" s="75"/>
      <c r="F25" s="47"/>
      <c r="G25" s="75" t="s">
        <v>192</v>
      </c>
      <c r="H25" s="75"/>
      <c r="I25" s="47"/>
      <c r="J25" s="2"/>
    </row>
    <row r="26" spans="1:10" ht="15" customHeight="1">
      <c r="A26" s="75" t="s">
        <v>193</v>
      </c>
      <c r="B26" s="75"/>
      <c r="C26" s="47"/>
      <c r="D26" s="75" t="s">
        <v>194</v>
      </c>
      <c r="E26" s="75"/>
      <c r="F26" s="47"/>
      <c r="G26" s="75" t="s">
        <v>195</v>
      </c>
      <c r="H26" s="75"/>
      <c r="I26" s="47"/>
      <c r="J26" s="2"/>
    </row>
    <row r="27" spans="1:9" ht="12.75">
      <c r="A27" s="49"/>
      <c r="B27" s="49"/>
      <c r="C27" s="49"/>
      <c r="D27" s="49"/>
      <c r="E27" s="49"/>
      <c r="F27" s="49"/>
      <c r="G27" s="49"/>
      <c r="H27" s="49"/>
      <c r="I27" s="49"/>
    </row>
    <row r="28" spans="1:10" ht="14.25" customHeight="1">
      <c r="A28" s="76" t="s">
        <v>196</v>
      </c>
      <c r="B28" s="76"/>
      <c r="C28" s="76"/>
      <c r="D28" s="76" t="s">
        <v>197</v>
      </c>
      <c r="E28" s="76"/>
      <c r="F28" s="76"/>
      <c r="G28" s="76" t="s">
        <v>198</v>
      </c>
      <c r="H28" s="76"/>
      <c r="I28" s="76"/>
      <c r="J28" s="7"/>
    </row>
    <row r="29" spans="1:10" ht="14.25" customHeight="1">
      <c r="A29" s="77"/>
      <c r="B29" s="77"/>
      <c r="C29" s="77"/>
      <c r="D29" s="77"/>
      <c r="E29" s="77"/>
      <c r="F29" s="77"/>
      <c r="G29" s="77"/>
      <c r="H29" s="77"/>
      <c r="I29" s="77"/>
      <c r="J29" s="7"/>
    </row>
    <row r="30" spans="1:10" ht="14.25" customHeight="1">
      <c r="A30" s="77"/>
      <c r="B30" s="77"/>
      <c r="C30" s="77"/>
      <c r="D30" s="77"/>
      <c r="E30" s="77"/>
      <c r="F30" s="77"/>
      <c r="G30" s="77"/>
      <c r="H30" s="77"/>
      <c r="I30" s="77"/>
      <c r="J30" s="7"/>
    </row>
    <row r="31" spans="1:10" ht="14.25" customHeight="1">
      <c r="A31" s="77"/>
      <c r="B31" s="77"/>
      <c r="C31" s="77"/>
      <c r="D31" s="77"/>
      <c r="E31" s="77"/>
      <c r="F31" s="77"/>
      <c r="G31" s="77"/>
      <c r="H31" s="77"/>
      <c r="I31" s="77"/>
      <c r="J31" s="7"/>
    </row>
    <row r="32" spans="1:10" ht="14.25" customHeight="1">
      <c r="A32" s="78" t="s">
        <v>199</v>
      </c>
      <c r="B32" s="78"/>
      <c r="C32" s="78"/>
      <c r="D32" s="78" t="s">
        <v>199</v>
      </c>
      <c r="E32" s="78"/>
      <c r="F32" s="78"/>
      <c r="G32" s="78" t="s">
        <v>199</v>
      </c>
      <c r="H32" s="78"/>
      <c r="I32" s="78"/>
      <c r="J32" s="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</sheetData>
  <sheetProtection selectLockedCells="1" selectUnlockedCells="1"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5:B25"/>
    <mergeCell ref="D25:E25"/>
    <mergeCell ref="G25:H25"/>
    <mergeCell ref="A26:B26"/>
    <mergeCell ref="D26:E26"/>
    <mergeCell ref="G26:H26"/>
    <mergeCell ref="A22:B22"/>
    <mergeCell ref="D22:E22"/>
    <mergeCell ref="G22:H22"/>
    <mergeCell ref="A24:B24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A12:I12"/>
    <mergeCell ref="B13:C13"/>
    <mergeCell ref="E13:F13"/>
    <mergeCell ref="H13:I13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A1:I1"/>
    <mergeCell ref="A2:B3"/>
    <mergeCell ref="C2:D3"/>
    <mergeCell ref="E2:E3"/>
    <mergeCell ref="F2:G3"/>
    <mergeCell ref="H2:H3"/>
    <mergeCell ref="I2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urad71</cp:lastModifiedBy>
  <dcterms:modified xsi:type="dcterms:W3CDTF">2014-03-24T09:33:31Z</dcterms:modified>
  <cp:category/>
  <cp:version/>
  <cp:contentType/>
  <cp:contentStatus/>
</cp:coreProperties>
</file>