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20730" windowHeight="11760" activeTab="6"/>
  </bookViews>
  <sheets>
    <sheet name="Stavba" sheetId="1" r:id="rId1"/>
    <sheet name="C101 1 KL" sheetId="2" r:id="rId2"/>
    <sheet name="C101 1 Rek" sheetId="3" r:id="rId3"/>
    <sheet name="C101 1 Pol" sheetId="4" r:id="rId4"/>
    <sheet name="C701 1 KL" sheetId="5" r:id="rId5"/>
    <sheet name="C701 1 Rek" sheetId="6" r:id="rId6"/>
    <sheet name="C701 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'C101 1 Pol'!$1:$6</definedName>
    <definedName name="_xlnm.Print_Titles" localSheetId="2">'C101 1 Rek'!$1:$6</definedName>
    <definedName name="_xlnm.Print_Titles" localSheetId="6">'C701 1 Pol'!$1:$6</definedName>
    <definedName name="_xlnm.Print_Titles" localSheetId="5">'C701 1 Rek'!$1:$6</definedName>
    <definedName name="Objednatel" localSheetId="0">'Stavba'!$D$11</definedName>
    <definedName name="Objekt" localSheetId="0">'Stavba'!$B$29</definedName>
    <definedName name="_xlnm.Print_Area" localSheetId="1">'C101 1 KL'!$A$1:$G$45</definedName>
    <definedName name="_xlnm.Print_Area" localSheetId="3">'C101 1 Pol'!$A$1:$K$57</definedName>
    <definedName name="_xlnm.Print_Area" localSheetId="2">'C101 1 Rek'!$A$1:$I$24</definedName>
    <definedName name="_xlnm.Print_Area" localSheetId="4">'C701 1 KL'!$A$1:$G$45</definedName>
    <definedName name="_xlnm.Print_Area" localSheetId="6">'C701 1 Pol'!$A$1:$K$9</definedName>
    <definedName name="_xlnm.Print_Area" localSheetId="5">'C701 1 Rek'!$A$1:$I$22</definedName>
    <definedName name="_xlnm.Print_Area" localSheetId="0">'Stavba'!$B$1:$J$35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'C101 1 Pol'!#REF!</definedName>
    <definedName name="solver_opt" localSheetId="6" hidden="1">'C701 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'Stavba'!#REF!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<sst xmlns="http://schemas.openxmlformats.org/spreadsheetml/2006/main" count="439" uniqueCount="230">
  <si>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</si>
  <si>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</si>
  <si>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</si>
  <si>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</si>
  <si>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</si>
  <si>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</si>
  <si>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</si>
  <si>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</si>
  <si>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</si>
  <si>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</si>
  <si>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</si>
  <si>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</si>
  <si>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</si>
  <si>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</si>
  <si>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</si>
  <si>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</si>
  <si>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</si>
  <si>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</si>
  <si>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</si>
  <si>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</si>
  <si>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</si>
  <si>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</si>
  <si>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</si>
  <si>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</si>
  <si>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</si>
  <si>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</si>
  <si>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</si>
  <si>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</si>
  <si>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</si>
  <si>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</si>
  <si>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</si>
  <si>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</si>
  <si>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</si>
  <si>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</si>
  <si>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</si>
  <si>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</si>
  <si>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</si>
  <si>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</si>
  <si>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</si>
  <si>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</si>
  <si>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</si>
  <si>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</si>
  <si>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</si>
  <si>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</si>
  <si>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</si>
  <si>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</si>
  <si>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</si>
  <si>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</si>
  <si>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</si>
  <si>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</si>
  <si>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</si>
  <si>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</si>
  <si>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</si>
  <si>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</si>
  <si>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</si>
  <si>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</si>
  <si>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</si>
  <si>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</si>
  <si>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</si>
  <si>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</si>
  <si>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</si>
  <si>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</si>
  <si>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</si>
  <si>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</si>
  <si>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</si>
  <si>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</si>
  <si>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</si>
  <si>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</si>
  <si>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</si>
  <si>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</si>
  <si>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</si>
  <si>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</si>
  <si>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</si>
  <si>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</si>
  <si>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</si>
  <si>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</si>
  <si>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</si>
  <si>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</si>
  <si>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</si>
  <si>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</si>
  <si>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</si>
  <si>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</si>
  <si>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</si>
  <si>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</si>
  <si>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</si>
  <si>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</si>
  <si>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</si>
  <si>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</si>
  <si>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</si>
  <si>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</si>
  <si>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</si>
  <si>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</si>
  <si>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</si>
  <si>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</si>
  <si>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</si>
  <si>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1108</t>
  </si>
  <si>
    <t>Chodník Olešná</t>
  </si>
  <si>
    <t>1108 Chodník Olešná</t>
  </si>
  <si>
    <t>C101</t>
  </si>
  <si>
    <t>Chodník v úseku "A"</t>
  </si>
  <si>
    <t>C101 Chodník v úseku "A"</t>
  </si>
  <si>
    <t>822.29</t>
  </si>
  <si>
    <t>m2</t>
  </si>
  <si>
    <t>1 Zemní práce</t>
  </si>
  <si>
    <t>112201104R00</t>
  </si>
  <si>
    <t xml:space="preserve">Odstranění pařezů pod úrovní, o průměru 70 - 90 cm </t>
  </si>
  <si>
    <t>kus</t>
  </si>
  <si>
    <t>121101101R00</t>
  </si>
  <si>
    <t xml:space="preserve">Sejmutí ornice s přemístěním do 50 m </t>
  </si>
  <si>
    <t>m3</t>
  </si>
  <si>
    <t>121101102R00</t>
  </si>
  <si>
    <t xml:space="preserve">Sejmutí ornice s přemístěním přes 50 do 100 m </t>
  </si>
  <si>
    <t>122102201R00</t>
  </si>
  <si>
    <t xml:space="preserve">Odkopávky pro silnice v hor. 2 do 100 m3 </t>
  </si>
  <si>
    <t>122202202R00</t>
  </si>
  <si>
    <t xml:space="preserve">Odkopávky pro silnice v hor. 3 do 1000 m3 </t>
  </si>
  <si>
    <t>122302201R00</t>
  </si>
  <si>
    <t xml:space="preserve">Odkopávky pro silnice v hor. 4 do 100 m3 </t>
  </si>
  <si>
    <t>122402201R00</t>
  </si>
  <si>
    <t xml:space="preserve">Odkopávky pro silnice v hor. 5 do 100 m3 </t>
  </si>
  <si>
    <t>162201102R00</t>
  </si>
  <si>
    <t xml:space="preserve">Vodorovné přemístění výkopku z hor.2-4 do 50 m </t>
  </si>
  <si>
    <t>162201424R00</t>
  </si>
  <si>
    <t xml:space="preserve">Vodorovné přemístění pařezů  D 90 cm do 1000 m </t>
  </si>
  <si>
    <t>162601102R00</t>
  </si>
  <si>
    <t xml:space="preserve">Vodorovné přemístění výkopku z hor.1-4 do 5000 m </t>
  </si>
  <si>
    <t>162601152R00</t>
  </si>
  <si>
    <t xml:space="preserve">Vodorovné přemístění výkopku z hor.5-7 do 5000 m </t>
  </si>
  <si>
    <t>167101102R00</t>
  </si>
  <si>
    <t xml:space="preserve">Nakládání výkopku z hor.1-4 v množství nad 100 m3 </t>
  </si>
  <si>
    <t>167101151R00</t>
  </si>
  <si>
    <t xml:space="preserve">Nakládání výkopku z hor.5-7 v množství do 100 m3 </t>
  </si>
  <si>
    <t>171101101R00</t>
  </si>
  <si>
    <t xml:space="preserve">Uložení sypaniny do násypů zhutněných na 95% PS </t>
  </si>
  <si>
    <t>180401212R00</t>
  </si>
  <si>
    <t xml:space="preserve">Založení trávníku lučního výsevem </t>
  </si>
  <si>
    <t>181101102R00</t>
  </si>
  <si>
    <t xml:space="preserve">Úprava pláně v zářezech v hor. 1-4, se zhutněním </t>
  </si>
  <si>
    <t>181301103R00</t>
  </si>
  <si>
    <t xml:space="preserve">Rozprostření ornice, rovina, tl. 15-20 cm,do 500m2 </t>
  </si>
  <si>
    <t>184802111R00</t>
  </si>
  <si>
    <t>Chem. odplevelení před založením kultury nad 20 m2 postřikem na široko v rovině a ve svahu do 1:1</t>
  </si>
  <si>
    <t>01</t>
  </si>
  <si>
    <t xml:space="preserve">Uložení sypaniny na skládku  vč. skládkovného </t>
  </si>
  <si>
    <t>02</t>
  </si>
  <si>
    <t xml:space="preserve">Likvidace pařezů </t>
  </si>
  <si>
    <t>00572400</t>
  </si>
  <si>
    <t>Směs travní parková sídlištní</t>
  </si>
  <si>
    <t>kg</t>
  </si>
  <si>
    <t>5</t>
  </si>
  <si>
    <t>Komunikace</t>
  </si>
  <si>
    <t>5 Komunikace</t>
  </si>
  <si>
    <t>564811111R00</t>
  </si>
  <si>
    <t xml:space="preserve">Podklad ze štěrkodrti po zhutnění tloušťky 5 cm </t>
  </si>
  <si>
    <t>564831111R00</t>
  </si>
  <si>
    <t xml:space="preserve">Podklad ze štěrkodrti po zhutnění tloušťky 10 cm </t>
  </si>
  <si>
    <t>564851111R00</t>
  </si>
  <si>
    <t xml:space="preserve">Podklad ze štěrkodrti po zhutnění tloušťky 15 cm </t>
  </si>
  <si>
    <t>596215021R00</t>
  </si>
  <si>
    <t xml:space="preserve">Kladení zámkové dlažby tl. 6 cm do drtě tl. 4 cm </t>
  </si>
  <si>
    <t>03</t>
  </si>
  <si>
    <t>Podklad ze štěrku 32/63 tl.20 cm prolévaný cementovou maltou</t>
  </si>
  <si>
    <t>04</t>
  </si>
  <si>
    <t>Odstranění živičného povrchu tl. 10 cm a podkladu včetně odvozu a likvidace</t>
  </si>
  <si>
    <t>05</t>
  </si>
  <si>
    <t>Přídlažba v místě styku původního asfaltu a nových obrubníků</t>
  </si>
  <si>
    <t>m</t>
  </si>
  <si>
    <t>59245267</t>
  </si>
  <si>
    <t>Betonová dlažba červená pro nevidomé 20x10x6</t>
  </si>
  <si>
    <t>59245308</t>
  </si>
  <si>
    <t>Betonová dlažba přírodní  20x10x6</t>
  </si>
  <si>
    <t>998223011R00</t>
  </si>
  <si>
    <t xml:space="preserve">Přesun hmot, pozemní komunikace, kryt dlážděný </t>
  </si>
  <si>
    <t>t</t>
  </si>
  <si>
    <t>91</t>
  </si>
  <si>
    <t>Doplňující práce na komunikaci</t>
  </si>
  <si>
    <t>91 Doplňující práce na komunikaci</t>
  </si>
  <si>
    <t>220061164R00</t>
  </si>
  <si>
    <t xml:space="preserve">Položení trubky HDPE do výkopu, zapískování </t>
  </si>
  <si>
    <t>914001111R00</t>
  </si>
  <si>
    <t xml:space="preserve">Montáž svislých značek na sloupky, konzoly </t>
  </si>
  <si>
    <t>914511112U00</t>
  </si>
  <si>
    <t xml:space="preserve">Mtž a osazení sloupku značek včetně patek </t>
  </si>
  <si>
    <t>917862111RT5</t>
  </si>
  <si>
    <t>Osazení stojat. obrub. bet. s opěrou,lože z B 12,5 včetně betonového obrubníku 100/10/25</t>
  </si>
  <si>
    <t>918101111R00</t>
  </si>
  <si>
    <t>Lože pod obrubníky nebo obruby dlažeb z B 12,5 a pod přídlažbu</t>
  </si>
  <si>
    <t>919735112R00</t>
  </si>
  <si>
    <t xml:space="preserve">Řezání stávajícího živičného krytu tl. 5 - 10 cm </t>
  </si>
  <si>
    <t>06</t>
  </si>
  <si>
    <t xml:space="preserve">Statické zkoušky pláně </t>
  </si>
  <si>
    <t>soub.</t>
  </si>
  <si>
    <t>07</t>
  </si>
  <si>
    <t xml:space="preserve">Vypracování skutečného provedení stavby </t>
  </si>
  <si>
    <t>08</t>
  </si>
  <si>
    <t xml:space="preserve">Vypracování geometrických plánů </t>
  </si>
  <si>
    <t>09</t>
  </si>
  <si>
    <t xml:space="preserve">Zatrubnění okapu u budovy fary pod chodníkem </t>
  </si>
  <si>
    <t>10</t>
  </si>
  <si>
    <t>Tabulka publicity A0 - během stavby dodávka, montáž a demontáž</t>
  </si>
  <si>
    <t>11</t>
  </si>
  <si>
    <t>Tabulka publicity trvalá, včetně montáže sloupku s upevněním a kotvením</t>
  </si>
  <si>
    <t>12</t>
  </si>
  <si>
    <t xml:space="preserve">Dodávka HDPE 40/33 mm </t>
  </si>
  <si>
    <t>13</t>
  </si>
  <si>
    <t>Kompletní přemístění sloupu místního rozhlasu vzdálenost 0,5 m, včetně přepojení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</si>
  <si>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</si>
  <si>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</si>
  <si>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</si>
  <si>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</si>
  <si>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</si>
  <si>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</si>
  <si>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</si>
  <si>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</si>
  <si>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Nové Město na Moravě</t>
  </si>
  <si>
    <t>ENVIGEST, s. r. o.</t>
  </si>
  <si>
    <t>C701</t>
  </si>
  <si>
    <t>Podbetonování budovy fary</t>
  </si>
  <si>
    <t>C701 Podbetonování budovy fary</t>
  </si>
  <si>
    <t>822</t>
  </si>
  <si>
    <t>2</t>
  </si>
  <si>
    <t>Základy a zvláštní zakládání</t>
  </si>
  <si>
    <t>2 Základy a zvláštní zakládání</t>
  </si>
  <si>
    <t>Podbetonování základu o 90 cm v šířce 50 cm, vč. výkopu a zasypání, odvoz a likvidace odpadu</t>
  </si>
  <si>
    <t>Vratislavovo nám. 103</t>
  </si>
  <si>
    <t>Nové Město na Moravě</t>
  </si>
  <si>
    <t>59231</t>
  </si>
  <si>
    <t>00294900</t>
  </si>
  <si>
    <t>VÝKAZ VÝMĚR</t>
  </si>
  <si>
    <t>Výkaz výměr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</si>
</sst>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0" fontId="23" fillId="0" borderId="24" xfId="47" applyFont="1" applyBorder="1" applyAlignment="1">
      <alignment horizontal="center"/>
      <protection/>
    </xf>
    <xf numFmtId="0" fontId="23" fillId="0" borderId="25" xfId="47" applyFont="1" applyBorder="1" applyAlignment="1">
      <alignment horizontal="center"/>
      <protection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6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170" fontId="25" fillId="0" borderId="14" xfId="0" applyNumberFormat="1" applyFont="1" applyBorder="1" applyAlignment="1">
      <alignment/>
    </xf>
    <xf numFmtId="3" fontId="26" fillId="0" borderId="26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7" xfId="0" applyFont="1" applyFill="1" applyBorder="1" applyAlignment="1">
      <alignment horizontal="left"/>
    </xf>
    <xf numFmtId="0" fontId="25" fillId="18" borderId="28" xfId="0" applyFont="1" applyFill="1" applyBorder="1" applyAlignment="1">
      <alignment horizontal="centerContinuous"/>
    </xf>
    <xf numFmtId="0" fontId="26" fillId="18" borderId="29" xfId="0" applyFont="1" applyFill="1" applyBorder="1" applyAlignment="1">
      <alignment horizontal="left"/>
    </xf>
    <xf numFmtId="0" fontId="25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0" fontId="23" fillId="0" borderId="3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3" xfId="0" applyFont="1" applyBorder="1" applyAlignment="1">
      <alignment horizontal="left"/>
    </xf>
    <xf numFmtId="0" fontId="29" fillId="0" borderId="32" xfId="0" applyFont="1" applyBorder="1" applyAlignment="1">
      <alignment/>
    </xf>
    <xf numFmtId="49" fontId="25" fillId="0" borderId="33" xfId="0" applyNumberFormat="1" applyFont="1" applyBorder="1" applyAlignment="1">
      <alignment horizontal="left"/>
    </xf>
    <xf numFmtId="49" fontId="29" fillId="18" borderId="32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0" fontId="29" fillId="18" borderId="11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3" fillId="18" borderId="12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3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4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0" fontId="29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5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6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6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6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2" xfId="0" applyFont="1" applyBorder="1" applyAlignment="1">
      <alignment/>
    </xf>
    <xf numFmtId="0" fontId="25" fillId="0" borderId="30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24" fillId="0" borderId="38" xfId="0" applyFont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3" fillId="0" borderId="40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41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3" fontId="23" fillId="0" borderId="31" xfId="0" applyNumberFormat="1" applyFont="1" applyBorder="1" applyAlignment="1">
      <alignment/>
    </xf>
    <xf numFmtId="0" fontId="23" fillId="0" borderId="27" xfId="0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8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3" xfId="0" applyFont="1" applyBorder="1" applyAlignment="1">
      <alignment shrinkToFit="1"/>
    </xf>
    <xf numFmtId="0" fontId="23" fillId="0" borderId="45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3" fontId="23" fillId="0" borderId="48" xfId="0" applyNumberFormat="1" applyFont="1" applyBorder="1" applyAlignment="1">
      <alignment/>
    </xf>
    <xf numFmtId="0" fontId="23" fillId="0" borderId="49" xfId="0" applyFont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29" xfId="0" applyFont="1" applyFill="1" applyBorder="1" applyAlignment="1">
      <alignment/>
    </xf>
    <xf numFmtId="0" fontId="29" fillId="18" borderId="28" xfId="0" applyFont="1" applyFill="1" applyBorder="1" applyAlignment="1">
      <alignment/>
    </xf>
    <xf numFmtId="0" fontId="29" fillId="18" borderId="50" xfId="0" applyFont="1" applyFill="1" applyBorder="1" applyAlignment="1">
      <alignment/>
    </xf>
    <xf numFmtId="0" fontId="29" fillId="18" borderId="5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7" xfId="0" applyFont="1" applyFill="1" applyBorder="1" applyAlignment="1">
      <alignment/>
    </xf>
    <xf numFmtId="0" fontId="28" fillId="18" borderId="48" xfId="0" applyFont="1" applyFill="1" applyBorder="1" applyAlignment="1">
      <alignment/>
    </xf>
    <xf numFmtId="0" fontId="28" fillId="18" borderId="49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0" fontId="29" fillId="0" borderId="56" xfId="47" applyFont="1" applyBorder="1">
      <alignment/>
      <protection/>
    </xf>
    <xf numFmtId="0" fontId="23" fillId="0" borderId="56" xfId="47" applyFont="1" applyBorder="1">
      <alignment/>
      <protection/>
    </xf>
    <xf numFmtId="0" fontId="23" fillId="0" borderId="56" xfId="47" applyFont="1" applyBorder="1" applyAlignment="1">
      <alignment horizontal="right"/>
      <protection/>
    </xf>
    <xf numFmtId="0" fontId="23" fillId="0" borderId="57" xfId="47" applyFont="1" applyBorder="1">
      <alignment/>
      <protection/>
    </xf>
    <xf numFmtId="0" fontId="23" fillId="0" borderId="56" xfId="0" applyNumberFormat="1" applyFont="1" applyBorder="1" applyAlignment="1">
      <alignment horizontal="left"/>
    </xf>
    <xf numFmtId="0" fontId="23" fillId="0" borderId="58" xfId="0" applyNumberFormat="1" applyFont="1" applyBorder="1" applyAlignment="1">
      <alignment/>
    </xf>
    <xf numFmtId="0" fontId="29" fillId="0" borderId="59" xfId="47" applyFont="1" applyBorder="1">
      <alignment/>
      <protection/>
    </xf>
    <xf numFmtId="0" fontId="23" fillId="0" borderId="59" xfId="47" applyFont="1" applyBorder="1">
      <alignment/>
      <protection/>
    </xf>
    <xf numFmtId="0" fontId="23" fillId="0" borderId="59" xfId="47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41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0" fontId="29" fillId="18" borderId="61" xfId="0" applyFont="1" applyFill="1" applyBorder="1" applyAlignment="1">
      <alignment horizontal="center"/>
    </xf>
    <xf numFmtId="0" fontId="29" fillId="18" borderId="62" xfId="0" applyFont="1" applyFill="1" applyBorder="1" applyAlignment="1">
      <alignment horizontal="center"/>
    </xf>
    <xf numFmtId="3" fontId="23" fillId="0" borderId="52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41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9" fillId="18" borderId="61" xfId="0" applyNumberFormat="1" applyFont="1" applyFill="1" applyBorder="1" applyAlignment="1">
      <alignment/>
    </xf>
    <xf numFmtId="3" fontId="29" fillId="18" borderId="62" xfId="0" applyNumberFormat="1" applyFont="1" applyFill="1" applyBorder="1" applyAlignment="1">
      <alignment/>
    </xf>
    <xf numFmtId="3" fontId="24" fillId="0" borderId="0" xfId="0" applyNumberFormat="1" applyFont="1" applyAlignment="1">
      <alignment horizontal="centerContinuous"/>
    </xf>
    <xf numFmtId="0" fontId="23" fillId="18" borderId="51" xfId="0" applyFont="1" applyFill="1" applyBorder="1" applyAlignment="1">
      <alignment/>
    </xf>
    <xf numFmtId="0" fontId="29" fillId="18" borderId="63" xfId="0" applyFont="1" applyFill="1" applyBorder="1" applyAlignment="1">
      <alignment horizontal="right"/>
    </xf>
    <xf numFmtId="0" fontId="29" fillId="18" borderId="29" xfId="0" applyFont="1" applyFill="1" applyBorder="1" applyAlignment="1">
      <alignment horizontal="right"/>
    </xf>
    <xf numFmtId="0" fontId="29" fillId="18" borderId="28" xfId="0" applyFont="1" applyFill="1" applyBorder="1" applyAlignment="1">
      <alignment horizontal="center"/>
    </xf>
    <xf numFmtId="4" fontId="26" fillId="18" borderId="29" xfId="0" applyNumberFormat="1" applyFont="1" applyFill="1" applyBorder="1" applyAlignment="1">
      <alignment horizontal="right"/>
    </xf>
    <xf numFmtId="4" fontId="26" fillId="18" borderId="51" xfId="0" applyNumberFormat="1" applyFont="1" applyFill="1" applyBorder="1" applyAlignment="1">
      <alignment horizontal="right"/>
    </xf>
    <xf numFmtId="0" fontId="23" fillId="0" borderId="37" xfId="0" applyFont="1" applyBorder="1" applyAlignment="1">
      <alignment/>
    </xf>
    <xf numFmtId="3" fontId="23" fillId="0" borderId="44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right"/>
    </xf>
    <xf numFmtId="3" fontId="23" fillId="0" borderId="53" xfId="0" applyNumberFormat="1" applyFont="1" applyBorder="1" applyAlignment="1">
      <alignment horizontal="right"/>
    </xf>
    <xf numFmtId="4" fontId="23" fillId="0" borderId="43" xfId="0" applyNumberFormat="1" applyFont="1" applyBorder="1" applyAlignment="1">
      <alignment horizontal="right"/>
    </xf>
    <xf numFmtId="3" fontId="23" fillId="0" borderId="37" xfId="0" applyNumberFormat="1" applyFont="1" applyBorder="1" applyAlignment="1">
      <alignment horizontal="right"/>
    </xf>
    <xf numFmtId="0" fontId="23" fillId="18" borderId="47" xfId="0" applyFont="1" applyFill="1" applyBorder="1" applyAlignment="1">
      <alignment/>
    </xf>
    <xf numFmtId="0" fontId="29" fillId="18" borderId="48" xfId="0" applyFont="1" applyFill="1" applyBorder="1" applyAlignment="1">
      <alignment/>
    </xf>
    <xf numFmtId="0" fontId="23" fillId="18" borderId="48" xfId="0" applyFont="1" applyFill="1" applyBorder="1" applyAlignment="1">
      <alignment/>
    </xf>
    <xf numFmtId="4" fontId="23" fillId="18" borderId="64" xfId="0" applyNumberFormat="1" applyFont="1" applyFill="1" applyBorder="1" applyAlignment="1">
      <alignment/>
    </xf>
    <xf numFmtId="4" fontId="23" fillId="18" borderId="47" xfId="0" applyNumberFormat="1" applyFont="1" applyFill="1" applyBorder="1" applyAlignment="1">
      <alignment/>
    </xf>
    <xf numFmtId="4" fontId="23" fillId="18" borderId="48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7" xfId="47" applyFont="1" applyBorder="1" applyAlignment="1">
      <alignment horizontal="right"/>
      <protection/>
    </xf>
    <xf numFmtId="0" fontId="23" fillId="0" borderId="56" xfId="47" applyFont="1" applyBorder="1" applyAlignment="1">
      <alignment horizontal="left"/>
      <protection/>
    </xf>
    <xf numFmtId="0" fontId="23" fillId="0" borderId="58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21" xfId="47" applyNumberFormat="1" applyFont="1" applyFill="1" applyBorder="1">
      <alignment/>
      <protection/>
    </xf>
    <xf numFmtId="0" fontId="25" fillId="18" borderId="12" xfId="47" applyFont="1" applyFill="1" applyBorder="1" applyAlignment="1">
      <alignment horizontal="center"/>
      <protection/>
    </xf>
    <xf numFmtId="0" fontId="25" fillId="18" borderId="12" xfId="47" applyNumberFormat="1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 wrapText="1"/>
      <protection/>
    </xf>
    <xf numFmtId="0" fontId="29" fillId="0" borderId="26" xfId="47" applyFont="1" applyBorder="1" applyAlignment="1">
      <alignment horizontal="center"/>
      <protection/>
    </xf>
    <xf numFmtId="49" fontId="29" fillId="0" borderId="26" xfId="47" applyNumberFormat="1" applyFont="1" applyBorder="1" applyAlignment="1">
      <alignment horizontal="left"/>
      <protection/>
    </xf>
    <xf numFmtId="0" fontId="29" fillId="0" borderId="10" xfId="47" applyFont="1" applyBorder="1">
      <alignment/>
      <protection/>
    </xf>
    <xf numFmtId="0" fontId="23" fillId="0" borderId="11" xfId="47" applyFont="1" applyBorder="1" applyAlignment="1">
      <alignment horizontal="center"/>
      <protection/>
    </xf>
    <xf numFmtId="0" fontId="23" fillId="0" borderId="11" xfId="47" applyNumberFormat="1" applyFont="1" applyBorder="1" applyAlignment="1">
      <alignment horizontal="right"/>
      <protection/>
    </xf>
    <xf numFmtId="0" fontId="23" fillId="0" borderId="12" xfId="47" applyNumberFormat="1" applyFont="1" applyBorder="1">
      <alignment/>
      <protection/>
    </xf>
    <xf numFmtId="0" fontId="23" fillId="0" borderId="15" xfId="47" applyNumberFormat="1" applyFont="1" applyFill="1" applyBorder="1">
      <alignment/>
      <protection/>
    </xf>
    <xf numFmtId="0" fontId="23" fillId="0" borderId="22" xfId="47" applyNumberFormat="1" applyFont="1" applyFill="1" applyBorder="1">
      <alignment/>
      <protection/>
    </xf>
    <xf numFmtId="0" fontId="23" fillId="0" borderId="15" xfId="47" applyFont="1" applyFill="1" applyBorder="1">
      <alignment/>
      <protection/>
    </xf>
    <xf numFmtId="0" fontId="23" fillId="0" borderId="22" xfId="47" applyFont="1" applyFill="1" applyBorder="1">
      <alignment/>
      <protection/>
    </xf>
    <xf numFmtId="0" fontId="34" fillId="0" borderId="0" xfId="47" applyFont="1">
      <alignment/>
      <protection/>
    </xf>
    <xf numFmtId="0" fontId="30" fillId="0" borderId="23" xfId="47" applyFont="1" applyBorder="1" applyAlignment="1">
      <alignment horizontal="center" vertical="top"/>
      <protection/>
    </xf>
    <xf numFmtId="49" fontId="30" fillId="0" borderId="23" xfId="47" applyNumberFormat="1" applyFont="1" applyBorder="1" applyAlignment="1">
      <alignment horizontal="left" vertical="top"/>
      <protection/>
    </xf>
    <xf numFmtId="0" fontId="30" fillId="0" borderId="23" xfId="47" applyFont="1" applyBorder="1" applyAlignment="1">
      <alignment vertical="top" wrapText="1"/>
      <protection/>
    </xf>
    <xf numFmtId="49" fontId="30" fillId="0" borderId="23" xfId="47" applyNumberFormat="1" applyFont="1" applyBorder="1" applyAlignment="1">
      <alignment horizontal="center" shrinkToFit="1"/>
      <protection/>
    </xf>
    <xf numFmtId="4" fontId="30" fillId="0" borderId="23" xfId="47" applyNumberFormat="1" applyFont="1" applyBorder="1" applyAlignment="1">
      <alignment horizontal="right"/>
      <protection/>
    </xf>
    <xf numFmtId="4" fontId="30" fillId="0" borderId="23" xfId="47" applyNumberFormat="1" applyFont="1" applyBorder="1">
      <alignment/>
      <protection/>
    </xf>
    <xf numFmtId="165" fontId="30" fillId="0" borderId="23" xfId="47" applyNumberFormat="1" applyFont="1" applyBorder="1">
      <alignment/>
      <protection/>
    </xf>
    <xf numFmtId="4" fontId="30" fillId="0" borderId="22" xfId="47" applyNumberFormat="1" applyFont="1" applyBorder="1">
      <alignment/>
      <protection/>
    </xf>
    <xf numFmtId="0" fontId="23" fillId="0" borderId="0" xfId="47" applyFont="1" applyBorder="1">
      <alignment/>
      <protection/>
    </xf>
    <xf numFmtId="0" fontId="23" fillId="18" borderId="21" xfId="47" applyFont="1" applyFill="1" applyBorder="1" applyAlignment="1">
      <alignment horizontal="center"/>
      <protection/>
    </xf>
    <xf numFmtId="49" fontId="35" fillId="18" borderId="21" xfId="47" applyNumberFormat="1" applyFont="1" applyFill="1" applyBorder="1" applyAlignment="1">
      <alignment horizontal="left"/>
      <protection/>
    </xf>
    <xf numFmtId="0" fontId="35" fillId="18" borderId="10" xfId="47" applyFont="1" applyFill="1" applyBorder="1">
      <alignment/>
      <protection/>
    </xf>
    <xf numFmtId="0" fontId="23" fillId="18" borderId="11" xfId="47" applyFont="1" applyFill="1" applyBorder="1" applyAlignment="1">
      <alignment horizontal="center"/>
      <protection/>
    </xf>
    <xf numFmtId="4" fontId="23" fillId="18" borderId="11" xfId="47" applyNumberFormat="1" applyFont="1" applyFill="1" applyBorder="1" applyAlignment="1">
      <alignment horizontal="right"/>
      <protection/>
    </xf>
    <xf numFmtId="4" fontId="23" fillId="18" borderId="12" xfId="47" applyNumberFormat="1" applyFont="1" applyFill="1" applyBorder="1" applyAlignment="1">
      <alignment horizontal="right"/>
      <protection/>
    </xf>
    <xf numFmtId="4" fontId="29" fillId="18" borderId="21" xfId="47" applyNumberFormat="1" applyFont="1" applyFill="1" applyBorder="1">
      <alignment/>
      <protection/>
    </xf>
    <xf numFmtId="0" fontId="23" fillId="18" borderId="11" xfId="47" applyFont="1" applyFill="1" applyBorder="1">
      <alignment/>
      <protection/>
    </xf>
    <xf numFmtId="4" fontId="29" fillId="18" borderId="12" xfId="47" applyNumberFormat="1" applyFont="1" applyFill="1" applyBorder="1">
      <alignment/>
      <protection/>
    </xf>
    <xf numFmtId="3" fontId="23" fillId="0" borderId="0" xfId="47" applyNumberFormat="1" applyFont="1">
      <alignment/>
      <protection/>
    </xf>
    <xf numFmtId="0" fontId="36" fillId="0" borderId="0" xfId="47" applyFont="1" applyAlignment="1">
      <alignment/>
      <protection/>
    </xf>
    <xf numFmtId="0" fontId="37" fillId="0" borderId="0" xfId="47" applyFont="1" applyBorder="1">
      <alignment/>
      <protection/>
    </xf>
    <xf numFmtId="3" fontId="37" fillId="0" borderId="0" xfId="47" applyNumberFormat="1" applyFont="1" applyBorder="1" applyAlignment="1">
      <alignment horizontal="right"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 applyAlignment="1">
      <alignment/>
      <protection/>
    </xf>
    <xf numFmtId="0" fontId="23" fillId="0" borderId="0" xfId="47" applyFont="1" applyBorder="1" applyAlignment="1">
      <alignment horizontal="right"/>
      <protection/>
    </xf>
    <xf numFmtId="49" fontId="25" fillId="0" borderId="34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60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66" xfId="0" applyNumberFormat="1" applyFont="1" applyBorder="1" applyAlignment="1">
      <alignment horizontal="right" vertical="center"/>
    </xf>
    <xf numFmtId="167" fontId="23" fillId="0" borderId="10" xfId="0" applyNumberFormat="1" applyFont="1" applyBorder="1" applyAlignment="1">
      <alignment horizontal="right" indent="2"/>
    </xf>
    <xf numFmtId="167" fontId="23" fillId="0" borderId="36" xfId="0" applyNumberFormat="1" applyFont="1" applyBorder="1" applyAlignment="1">
      <alignment horizontal="right" indent="2"/>
    </xf>
    <xf numFmtId="0" fontId="23" fillId="0" borderId="0" xfId="0" applyFont="1" applyAlignment="1">
      <alignment horizontal="left" wrapText="1"/>
    </xf>
    <xf numFmtId="167" fontId="28" fillId="18" borderId="67" xfId="0" applyNumberFormat="1" applyFont="1" applyFill="1" applyBorder="1" applyAlignment="1">
      <alignment horizontal="right" indent="2"/>
    </xf>
    <xf numFmtId="167" fontId="28" fillId="18" borderId="64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47" xfId="0" applyFont="1" applyBorder="1" applyAlignment="1">
      <alignment horizontal="center" shrinkToFit="1"/>
    </xf>
    <xf numFmtId="0" fontId="23" fillId="0" borderId="49" xfId="0" applyFont="1" applyBorder="1" applyAlignment="1">
      <alignment horizontal="center" shrinkToFit="1"/>
    </xf>
    <xf numFmtId="3" fontId="29" fillId="18" borderId="48" xfId="0" applyNumberFormat="1" applyFont="1" applyFill="1" applyBorder="1" applyAlignment="1">
      <alignment horizontal="right"/>
    </xf>
    <xf numFmtId="3" fontId="29" fillId="18" borderId="64" xfId="0" applyNumberFormat="1" applyFont="1" applyFill="1" applyBorder="1" applyAlignment="1">
      <alignment horizontal="right"/>
    </xf>
    <xf numFmtId="0" fontId="23" fillId="0" borderId="68" xfId="47" applyFont="1" applyBorder="1" applyAlignment="1">
      <alignment horizontal="center"/>
      <protection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71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8" xfId="47" applyNumberFormat="1" applyFont="1" applyBorder="1" applyAlignment="1">
      <alignment horizontal="center"/>
      <protection/>
    </xf>
    <xf numFmtId="0" fontId="23" fillId="0" borderId="7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71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35"/>
  <sheetViews>
    <sheetView showGridLines="0" zoomScaleSheetLayoutView="75" workbookViewId="0" topLeftCell="B22">
      <selection activeCell="B1" sqref="B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228</v>
      </c>
      <c r="E2" s="5"/>
      <c r="F2" s="4"/>
      <c r="G2" s="6"/>
      <c r="H2" s="7" t="s">
        <v>0</v>
      </c>
      <c r="I2" s="8">
        <f ca="1">TODAY()</f>
        <v>42286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95</v>
      </c>
      <c r="E5" s="13" t="s">
        <v>96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214</v>
      </c>
      <c r="H7" s="18" t="s">
        <v>4</v>
      </c>
      <c r="I7" s="2" t="s">
        <v>227</v>
      </c>
      <c r="J7" s="17"/>
      <c r="K7" s="17"/>
    </row>
    <row r="8" spans="4:11" ht="12.75">
      <c r="D8" s="17" t="s">
        <v>224</v>
      </c>
      <c r="H8" s="18" t="s">
        <v>5</v>
      </c>
      <c r="J8" s="17"/>
      <c r="K8" s="17"/>
    </row>
    <row r="9" spans="3:10" ht="12.75">
      <c r="C9" s="18" t="s">
        <v>226</v>
      </c>
      <c r="D9" s="17" t="s">
        <v>225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10</v>
      </c>
      <c r="E19" s="31" t="s">
        <v>12</v>
      </c>
      <c r="F19" s="32"/>
      <c r="G19" s="33"/>
      <c r="H19" s="33"/>
      <c r="I19" s="271">
        <f>ROUND(G32,0)</f>
        <v>0</v>
      </c>
      <c r="J19" s="272"/>
      <c r="K19" s="34"/>
    </row>
    <row r="20" spans="2:11" ht="12.75">
      <c r="B20" s="28" t="s">
        <v>13</v>
      </c>
      <c r="C20" s="29"/>
      <c r="D20" s="30">
        <f>SazbaDPH1</f>
        <v>10</v>
      </c>
      <c r="E20" s="31" t="s">
        <v>12</v>
      </c>
      <c r="F20" s="35"/>
      <c r="G20" s="36"/>
      <c r="H20" s="36"/>
      <c r="I20" s="273">
        <f>ROUND(I19*D20/100,0)</f>
        <v>0</v>
      </c>
      <c r="J20" s="274"/>
      <c r="K20" s="34"/>
    </row>
    <row r="21" spans="2:11" ht="12.75">
      <c r="B21" s="28" t="s">
        <v>11</v>
      </c>
      <c r="C21" s="29"/>
      <c r="D21" s="30">
        <v>20</v>
      </c>
      <c r="E21" s="31" t="s">
        <v>12</v>
      </c>
      <c r="F21" s="35"/>
      <c r="G21" s="36"/>
      <c r="H21" s="36"/>
      <c r="I21" s="273">
        <f>ROUND(H32,0)</f>
        <v>0</v>
      </c>
      <c r="J21" s="274"/>
      <c r="K21" s="34"/>
    </row>
    <row r="22" spans="2:11" ht="13.5" thickBot="1">
      <c r="B22" s="28" t="s">
        <v>13</v>
      </c>
      <c r="C22" s="29"/>
      <c r="D22" s="30">
        <f>SazbaDPH2</f>
        <v>20</v>
      </c>
      <c r="E22" s="31" t="s">
        <v>12</v>
      </c>
      <c r="F22" s="37"/>
      <c r="G22" s="38"/>
      <c r="H22" s="38"/>
      <c r="I22" s="275">
        <f>ROUND(I21*D21/100,0)</f>
        <v>0</v>
      </c>
      <c r="J22" s="276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269">
        <f>SUM(I19:I22)</f>
        <v>0</v>
      </c>
      <c r="J23" s="270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10 %</v>
      </c>
      <c r="H29" s="50" t="str">
        <f>CONCATENATE("Základ DPH ",SazbaDPH2," %")</f>
        <v>Základ DPH 20 %</v>
      </c>
      <c r="I29" s="50" t="s">
        <v>18</v>
      </c>
      <c r="J29" s="50" t="s">
        <v>12</v>
      </c>
    </row>
    <row r="30" spans="2:10" ht="12.75">
      <c r="B30" s="52" t="s">
        <v>98</v>
      </c>
      <c r="C30" s="53" t="s">
        <v>99</v>
      </c>
      <c r="D30" s="54"/>
      <c r="E30" s="55"/>
      <c r="F30" s="56">
        <f>G30+H30+I30</f>
        <v>0</v>
      </c>
      <c r="G30" s="59">
        <v>0</v>
      </c>
      <c r="H30" s="60">
        <f>'C101 1 KL'!C23</f>
        <v>0</v>
      </c>
      <c r="I30" s="60">
        <f>(G30*SazbaDPH1)/100+(H30*SazbaDPH2)/100</f>
        <v>0</v>
      </c>
      <c r="J30" s="61">
        <f>IF(CelkemObjekty=0,"",F30/CelkemObjekty*100)</f>
      </c>
    </row>
    <row r="31" spans="2:10" ht="12.75">
      <c r="B31" s="62" t="s">
        <v>216</v>
      </c>
      <c r="C31" s="63" t="s">
        <v>217</v>
      </c>
      <c r="D31" s="64"/>
      <c r="E31" s="65"/>
      <c r="F31" s="66">
        <f>G31+H31+I31</f>
        <v>0</v>
      </c>
      <c r="G31" s="67">
        <v>0</v>
      </c>
      <c r="H31" s="68">
        <f>'C701 1 KL'!C23</f>
        <v>0</v>
      </c>
      <c r="I31" s="68">
        <f>(G31*SazbaDPH1)/100+(H31*SazbaDPH2)/100</f>
        <v>0</v>
      </c>
      <c r="J31" s="61">
        <f>IF(CelkemObjekty=0,"",F31/CelkemObjekty*100)</f>
      </c>
    </row>
    <row r="32" spans="2:10" ht="17.25" customHeight="1">
      <c r="B32" s="69" t="s">
        <v>19</v>
      </c>
      <c r="C32" s="70"/>
      <c r="D32" s="71"/>
      <c r="E32" s="72"/>
      <c r="F32" s="73">
        <f>SUM(F30:F31)</f>
        <v>0</v>
      </c>
      <c r="G32" s="73">
        <f>SUM(G30:G31)</f>
        <v>0</v>
      </c>
      <c r="H32" s="73">
        <f>SUM(H30:H31)</f>
        <v>0</v>
      </c>
      <c r="I32" s="73">
        <f>SUM(I30:I31)</f>
        <v>0</v>
      </c>
      <c r="J32" s="74">
        <f>IF(CelkemObjekty=0,"",F32/CelkemObjekty*100)</f>
      </c>
    </row>
    <row r="33" spans="2:11" ht="12.75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 ht="9.75" customHeight="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 ht="7.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workbookViewId="0" topLeftCell="A1">
      <selection activeCell="B1" sqref="A1:G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6" t="s">
        <v>228</v>
      </c>
      <c r="B1" s="77"/>
      <c r="C1" s="77"/>
      <c r="D1" s="77"/>
      <c r="E1" s="77"/>
      <c r="F1" s="77"/>
      <c r="G1" s="77"/>
    </row>
    <row r="2" spans="1:7" ht="12.75" customHeight="1">
      <c r="A2" s="78" t="s">
        <v>25</v>
      </c>
      <c r="B2" s="79"/>
      <c r="C2" s="80">
        <v>1</v>
      </c>
      <c r="D2" s="80" t="s">
        <v>25</v>
      </c>
      <c r="E2" s="79"/>
      <c r="F2" s="81" t="s">
        <v>26</v>
      </c>
      <c r="G2" s="82" t="s">
        <v>101</v>
      </c>
    </row>
    <row r="3" spans="1:7" ht="3" customHeight="1" hidden="1">
      <c r="A3" s="83"/>
      <c r="B3" s="84"/>
      <c r="C3" s="85"/>
      <c r="D3" s="85"/>
      <c r="E3" s="84"/>
      <c r="F3" s="86"/>
      <c r="G3" s="87"/>
    </row>
    <row r="4" spans="1:7" ht="12" customHeight="1">
      <c r="A4" s="88" t="s">
        <v>27</v>
      </c>
      <c r="B4" s="84"/>
      <c r="C4" s="85"/>
      <c r="D4" s="85"/>
      <c r="E4" s="84"/>
      <c r="F4" s="86" t="s">
        <v>28</v>
      </c>
      <c r="G4" s="89"/>
    </row>
    <row r="5" spans="1:7" ht="12.75" customHeight="1">
      <c r="A5" s="90" t="s">
        <v>98</v>
      </c>
      <c r="B5" s="91"/>
      <c r="C5" s="92" t="s">
        <v>99</v>
      </c>
      <c r="D5" s="93"/>
      <c r="E5" s="94"/>
      <c r="F5" s="86" t="s">
        <v>29</v>
      </c>
      <c r="G5" s="87" t="s">
        <v>102</v>
      </c>
    </row>
    <row r="6" spans="1:15" ht="12.75" customHeight="1">
      <c r="A6" s="88" t="s">
        <v>30</v>
      </c>
      <c r="B6" s="84"/>
      <c r="C6" s="85"/>
      <c r="D6" s="85"/>
      <c r="E6" s="84"/>
      <c r="F6" s="95" t="s">
        <v>31</v>
      </c>
      <c r="G6" s="96"/>
      <c r="O6" s="97"/>
    </row>
    <row r="7" spans="1:7" ht="12.75" customHeight="1">
      <c r="A7" s="98" t="s">
        <v>95</v>
      </c>
      <c r="B7" s="99"/>
      <c r="C7" s="100" t="s">
        <v>96</v>
      </c>
      <c r="D7" s="101"/>
      <c r="E7" s="101"/>
      <c r="F7" s="102" t="s">
        <v>32</v>
      </c>
      <c r="G7" s="96">
        <f>IF(G6=0,,ROUND((F30+F32)/G6,1))</f>
        <v>0</v>
      </c>
    </row>
    <row r="8" spans="1:9" ht="12.75">
      <c r="A8" s="103" t="s">
        <v>33</v>
      </c>
      <c r="B8" s="86"/>
      <c r="C8" s="283" t="s">
        <v>215</v>
      </c>
      <c r="D8" s="283"/>
      <c r="E8" s="284"/>
      <c r="F8" s="104" t="s">
        <v>34</v>
      </c>
      <c r="G8" s="105"/>
      <c r="H8" s="106"/>
      <c r="I8" s="107"/>
    </row>
    <row r="9" spans="1:8" ht="12.75">
      <c r="A9" s="103" t="s">
        <v>35</v>
      </c>
      <c r="B9" s="86"/>
      <c r="C9" s="283"/>
      <c r="D9" s="283"/>
      <c r="E9" s="284"/>
      <c r="F9" s="86"/>
      <c r="G9" s="108"/>
      <c r="H9" s="109"/>
    </row>
    <row r="10" spans="1:8" ht="12.75">
      <c r="A10" s="103" t="s">
        <v>36</v>
      </c>
      <c r="B10" s="86"/>
      <c r="C10" s="283" t="s">
        <v>214</v>
      </c>
      <c r="D10" s="283"/>
      <c r="E10" s="283"/>
      <c r="F10" s="110"/>
      <c r="G10" s="111"/>
      <c r="H10" s="112"/>
    </row>
    <row r="11" spans="1:57" ht="13.5" customHeight="1">
      <c r="A11" s="103" t="s">
        <v>37</v>
      </c>
      <c r="B11" s="86"/>
      <c r="C11" s="283"/>
      <c r="D11" s="283"/>
      <c r="E11" s="283"/>
      <c r="F11" s="113" t="s">
        <v>38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39</v>
      </c>
      <c r="B12" s="84"/>
      <c r="C12" s="285"/>
      <c r="D12" s="285"/>
      <c r="E12" s="285"/>
      <c r="F12" s="117" t="s">
        <v>40</v>
      </c>
      <c r="G12" s="118"/>
      <c r="H12" s="109"/>
    </row>
    <row r="13" spans="1:8" ht="28.5" customHeight="1" thickBot="1">
      <c r="A13" s="119" t="s">
        <v>41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42</v>
      </c>
      <c r="B14" s="124"/>
      <c r="C14" s="125"/>
      <c r="D14" s="126" t="s">
        <v>43</v>
      </c>
      <c r="E14" s="127"/>
      <c r="F14" s="127"/>
      <c r="G14" s="125"/>
    </row>
    <row r="15" spans="1:7" ht="15.75" customHeight="1">
      <c r="A15" s="128"/>
      <c r="B15" s="129" t="s">
        <v>44</v>
      </c>
      <c r="C15" s="130">
        <f>'C101 1 Rek'!E10</f>
        <v>0</v>
      </c>
      <c r="D15" s="131" t="str">
        <f>'C101 1 Rek'!A15</f>
        <v>Ztížené výrobní podmínky</v>
      </c>
      <c r="E15" s="132"/>
      <c r="F15" s="133"/>
      <c r="G15" s="130">
        <f>'C101 1 Rek'!I15</f>
        <v>0</v>
      </c>
    </row>
    <row r="16" spans="1:7" ht="15.75" customHeight="1">
      <c r="A16" s="128" t="s">
        <v>45</v>
      </c>
      <c r="B16" s="129" t="s">
        <v>46</v>
      </c>
      <c r="C16" s="130">
        <f>'C101 1 Rek'!F10</f>
        <v>0</v>
      </c>
      <c r="D16" s="83" t="str">
        <f>'C101 1 Rek'!A16</f>
        <v>Oborová přirážka</v>
      </c>
      <c r="E16" s="134"/>
      <c r="F16" s="135"/>
      <c r="G16" s="130">
        <f>'C101 1 Rek'!I16</f>
        <v>0</v>
      </c>
    </row>
    <row r="17" spans="1:7" ht="15.75" customHeight="1">
      <c r="A17" s="128" t="s">
        <v>47</v>
      </c>
      <c r="B17" s="129" t="s">
        <v>48</v>
      </c>
      <c r="C17" s="130">
        <f>'C101 1 Rek'!H10</f>
        <v>0</v>
      </c>
      <c r="D17" s="83" t="str">
        <f>'C101 1 Rek'!A17</f>
        <v>Přesun stavebních kapacit</v>
      </c>
      <c r="E17" s="134"/>
      <c r="F17" s="135"/>
      <c r="G17" s="130">
        <f>'C101 1 Rek'!I17</f>
        <v>0</v>
      </c>
    </row>
    <row r="18" spans="1:7" ht="15.75" customHeight="1">
      <c r="A18" s="136" t="s">
        <v>49</v>
      </c>
      <c r="B18" s="137" t="s">
        <v>50</v>
      </c>
      <c r="C18" s="130">
        <f>'C101 1 Rek'!G10</f>
        <v>0</v>
      </c>
      <c r="D18" s="83" t="str">
        <f>'C101 1 Rek'!A18</f>
        <v>Mimostaveništní doprava</v>
      </c>
      <c r="E18" s="134"/>
      <c r="F18" s="135"/>
      <c r="G18" s="130">
        <f>'C101 1 Rek'!I18</f>
        <v>0</v>
      </c>
    </row>
    <row r="19" spans="1:7" ht="15.75" customHeight="1">
      <c r="A19" s="138" t="s">
        <v>51</v>
      </c>
      <c r="B19" s="129"/>
      <c r="C19" s="130">
        <f>SUM(C15:C18)</f>
        <v>0</v>
      </c>
      <c r="D19" s="83" t="str">
        <f>'C101 1 Rek'!A19</f>
        <v>Zařízení staveniště</v>
      </c>
      <c r="E19" s="134"/>
      <c r="F19" s="135"/>
      <c r="G19" s="130">
        <f>'C101 1 Rek'!I19</f>
        <v>0</v>
      </c>
    </row>
    <row r="20" spans="1:7" ht="15.75" customHeight="1">
      <c r="A20" s="138"/>
      <c r="B20" s="129"/>
      <c r="C20" s="130"/>
      <c r="D20" s="83" t="str">
        <f>'C101 1 Rek'!A20</f>
        <v>Provoz investora</v>
      </c>
      <c r="E20" s="134"/>
      <c r="F20" s="135"/>
      <c r="G20" s="130">
        <f>'C101 1 Rek'!I20</f>
        <v>0</v>
      </c>
    </row>
    <row r="21" spans="1:7" ht="15.75" customHeight="1">
      <c r="A21" s="138" t="s">
        <v>24</v>
      </c>
      <c r="B21" s="129"/>
      <c r="C21" s="130">
        <f>'C101 1 Rek'!I10</f>
        <v>0</v>
      </c>
      <c r="D21" s="83" t="str">
        <f>'C101 1 Rek'!A21</f>
        <v>Kompletační činnost (IČD)</v>
      </c>
      <c r="E21" s="134"/>
      <c r="F21" s="135"/>
      <c r="G21" s="130">
        <f>'C101 1 Rek'!I21</f>
        <v>0</v>
      </c>
    </row>
    <row r="22" spans="1:7" ht="15.75" customHeight="1">
      <c r="A22" s="139" t="s">
        <v>52</v>
      </c>
      <c r="B22" s="109"/>
      <c r="C22" s="130">
        <f>C19+C21</f>
        <v>0</v>
      </c>
      <c r="D22" s="83" t="s">
        <v>53</v>
      </c>
      <c r="E22" s="134"/>
      <c r="F22" s="135"/>
      <c r="G22" s="130">
        <f>G23-SUM(G15:G21)</f>
        <v>0</v>
      </c>
    </row>
    <row r="23" spans="1:7" ht="15.75" customHeight="1" thickBot="1">
      <c r="A23" s="286" t="s">
        <v>54</v>
      </c>
      <c r="B23" s="287"/>
      <c r="C23" s="140">
        <f>C22+G23</f>
        <v>0</v>
      </c>
      <c r="D23" s="141" t="s">
        <v>55</v>
      </c>
      <c r="E23" s="142"/>
      <c r="F23" s="143"/>
      <c r="G23" s="130">
        <f>'C101 1 Rek'!H23</f>
        <v>0</v>
      </c>
    </row>
    <row r="24" spans="1:7" ht="12.75">
      <c r="A24" s="144" t="s">
        <v>56</v>
      </c>
      <c r="B24" s="145"/>
      <c r="C24" s="146"/>
      <c r="D24" s="145" t="s">
        <v>57</v>
      </c>
      <c r="E24" s="145"/>
      <c r="F24" s="147" t="s">
        <v>58</v>
      </c>
      <c r="G24" s="148"/>
    </row>
    <row r="25" spans="1:7" ht="12.75">
      <c r="A25" s="139" t="s">
        <v>59</v>
      </c>
      <c r="B25" s="109"/>
      <c r="C25" s="149"/>
      <c r="D25" s="109" t="s">
        <v>59</v>
      </c>
      <c r="F25" s="150" t="s">
        <v>59</v>
      </c>
      <c r="G25" s="151"/>
    </row>
    <row r="26" spans="1:7" ht="37.5" customHeight="1">
      <c r="A26" s="139" t="s">
        <v>60</v>
      </c>
      <c r="B26" s="152"/>
      <c r="C26" s="149"/>
      <c r="D26" s="109" t="s">
        <v>60</v>
      </c>
      <c r="F26" s="150" t="s">
        <v>60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61</v>
      </c>
      <c r="B28" s="109"/>
      <c r="C28" s="149"/>
      <c r="D28" s="150" t="s">
        <v>62</v>
      </c>
      <c r="E28" s="149"/>
      <c r="F28" s="154" t="s">
        <v>62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63</v>
      </c>
      <c r="E30" s="160"/>
      <c r="F30" s="277">
        <f>C23-F32</f>
        <v>0</v>
      </c>
      <c r="G30" s="278"/>
    </row>
    <row r="31" spans="1:7" ht="12.75">
      <c r="A31" s="157" t="s">
        <v>64</v>
      </c>
      <c r="B31" s="158"/>
      <c r="C31" s="159">
        <f>C30</f>
        <v>21</v>
      </c>
      <c r="D31" s="158" t="s">
        <v>65</v>
      </c>
      <c r="E31" s="160"/>
      <c r="F31" s="277">
        <f>ROUND(PRODUCT(F30,C31/100),0)</f>
        <v>0</v>
      </c>
      <c r="G31" s="278"/>
    </row>
    <row r="32" spans="1:7" ht="12.75">
      <c r="A32" s="157" t="s">
        <v>11</v>
      </c>
      <c r="B32" s="158"/>
      <c r="C32" s="159">
        <v>0</v>
      </c>
      <c r="D32" s="158" t="s">
        <v>65</v>
      </c>
      <c r="E32" s="160"/>
      <c r="F32" s="277">
        <v>0</v>
      </c>
      <c r="G32" s="278"/>
    </row>
    <row r="33" spans="1:7" ht="12.75">
      <c r="A33" s="157" t="s">
        <v>64</v>
      </c>
      <c r="B33" s="161"/>
      <c r="C33" s="162">
        <f>C32</f>
        <v>0</v>
      </c>
      <c r="D33" s="158" t="s">
        <v>65</v>
      </c>
      <c r="E33" s="135"/>
      <c r="F33" s="277">
        <f>ROUND(PRODUCT(F32,C33/100),0)</f>
        <v>0</v>
      </c>
      <c r="G33" s="278"/>
    </row>
    <row r="34" spans="1:7" s="166" customFormat="1" ht="19.5" customHeight="1" thickBot="1">
      <c r="A34" s="163" t="s">
        <v>66</v>
      </c>
      <c r="B34" s="164"/>
      <c r="C34" s="164"/>
      <c r="D34" s="164"/>
      <c r="E34" s="165"/>
      <c r="F34" s="280">
        <f>ROUND(SUM(F30:F33),0)</f>
        <v>0</v>
      </c>
      <c r="G34" s="281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2"/>
      <c r="C37" s="282"/>
      <c r="D37" s="282"/>
      <c r="E37" s="282"/>
      <c r="F37" s="282"/>
      <c r="G37" s="282"/>
      <c r="H37" s="1" t="s">
        <v>1</v>
      </c>
    </row>
    <row r="38" spans="1:8" ht="12.75" customHeight="1">
      <c r="A38" s="167"/>
      <c r="B38" s="282"/>
      <c r="C38" s="282"/>
      <c r="D38" s="282"/>
      <c r="E38" s="282"/>
      <c r="F38" s="282"/>
      <c r="G38" s="282"/>
      <c r="H38" s="1" t="s">
        <v>1</v>
      </c>
    </row>
    <row r="39" spans="1:8" ht="12.75">
      <c r="A39" s="167"/>
      <c r="B39" s="282"/>
      <c r="C39" s="282"/>
      <c r="D39" s="282"/>
      <c r="E39" s="282"/>
      <c r="F39" s="282"/>
      <c r="G39" s="282"/>
      <c r="H39" s="1" t="s">
        <v>1</v>
      </c>
    </row>
    <row r="40" spans="1:8" ht="12.75">
      <c r="A40" s="167"/>
      <c r="B40" s="282"/>
      <c r="C40" s="282"/>
      <c r="D40" s="282"/>
      <c r="E40" s="282"/>
      <c r="F40" s="282"/>
      <c r="G40" s="282"/>
      <c r="H40" s="1" t="s">
        <v>1</v>
      </c>
    </row>
    <row r="41" spans="1:8" ht="12.75">
      <c r="A41" s="167"/>
      <c r="B41" s="282"/>
      <c r="C41" s="282"/>
      <c r="D41" s="282"/>
      <c r="E41" s="282"/>
      <c r="F41" s="282"/>
      <c r="G41" s="282"/>
      <c r="H41" s="1" t="s">
        <v>1</v>
      </c>
    </row>
    <row r="42" spans="1:8" ht="12.75">
      <c r="A42" s="167"/>
      <c r="B42" s="282"/>
      <c r="C42" s="282"/>
      <c r="D42" s="282"/>
      <c r="E42" s="282"/>
      <c r="F42" s="282"/>
      <c r="G42" s="282"/>
      <c r="H42" s="1" t="s">
        <v>1</v>
      </c>
    </row>
    <row r="43" spans="1:8" ht="12.75">
      <c r="A43" s="167"/>
      <c r="B43" s="282"/>
      <c r="C43" s="282"/>
      <c r="D43" s="282"/>
      <c r="E43" s="282"/>
      <c r="F43" s="282"/>
      <c r="G43" s="282"/>
      <c r="H43" s="1" t="s">
        <v>1</v>
      </c>
    </row>
    <row r="44" spans="1:8" ht="12.75" customHeight="1">
      <c r="A44" s="167"/>
      <c r="B44" s="282"/>
      <c r="C44" s="282"/>
      <c r="D44" s="282"/>
      <c r="E44" s="282"/>
      <c r="F44" s="282"/>
      <c r="G44" s="282"/>
      <c r="H44" s="1" t="s">
        <v>1</v>
      </c>
    </row>
    <row r="45" spans="1:8" ht="12.75" customHeight="1">
      <c r="A45" s="167"/>
      <c r="B45" s="282"/>
      <c r="C45" s="282"/>
      <c r="D45" s="282"/>
      <c r="E45" s="282"/>
      <c r="F45" s="282"/>
      <c r="G45" s="282"/>
      <c r="H45" s="1" t="s">
        <v>1</v>
      </c>
    </row>
    <row r="46" spans="2:7" ht="12.75">
      <c r="B46" s="279"/>
      <c r="C46" s="279"/>
      <c r="D46" s="279"/>
      <c r="E46" s="279"/>
      <c r="F46" s="279"/>
      <c r="G46" s="279"/>
    </row>
    <row r="47" spans="2:7" ht="12.75">
      <c r="B47" s="279"/>
      <c r="C47" s="279"/>
      <c r="D47" s="279"/>
      <c r="E47" s="279"/>
      <c r="F47" s="279"/>
      <c r="G47" s="279"/>
    </row>
    <row r="48" spans="2:7" ht="12.75">
      <c r="B48" s="279"/>
      <c r="C48" s="279"/>
      <c r="D48" s="279"/>
      <c r="E48" s="279"/>
      <c r="F48" s="279"/>
      <c r="G48" s="279"/>
    </row>
    <row r="49" spans="2:7" ht="12.75">
      <c r="B49" s="279"/>
      <c r="C49" s="279"/>
      <c r="D49" s="279"/>
      <c r="E49" s="279"/>
      <c r="F49" s="279"/>
      <c r="G49" s="279"/>
    </row>
    <row r="50" spans="2:7" ht="12.75">
      <c r="B50" s="279"/>
      <c r="C50" s="279"/>
      <c r="D50" s="279"/>
      <c r="E50" s="279"/>
      <c r="F50" s="279"/>
      <c r="G50" s="279"/>
    </row>
    <row r="51" spans="2:7" ht="12.75">
      <c r="B51" s="279"/>
      <c r="C51" s="279"/>
      <c r="D51" s="279"/>
      <c r="E51" s="279"/>
      <c r="F51" s="279"/>
      <c r="G51" s="279"/>
    </row>
  </sheetData>
  <sheetProtection/>
  <mergeCells count="18">
    <mergeCell ref="C8:E8"/>
    <mergeCell ref="C10:E10"/>
    <mergeCell ref="C12:E12"/>
    <mergeCell ref="A23:B23"/>
    <mergeCell ref="C9:E9"/>
    <mergeCell ref="C11:E11"/>
    <mergeCell ref="B51:G51"/>
    <mergeCell ref="B46:G46"/>
    <mergeCell ref="B47:G47"/>
    <mergeCell ref="B48:G48"/>
    <mergeCell ref="B50:G50"/>
    <mergeCell ref="F34:G34"/>
    <mergeCell ref="B37:G45"/>
    <mergeCell ref="B49:G49"/>
    <mergeCell ref="F30:G30"/>
    <mergeCell ref="F31:G31"/>
    <mergeCell ref="F32:G32"/>
    <mergeCell ref="F33:G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7" t="s">
        <v>2</v>
      </c>
      <c r="B1" s="58"/>
      <c r="C1" s="168" t="s">
        <v>97</v>
      </c>
      <c r="D1" s="169"/>
      <c r="E1" s="170"/>
      <c r="F1" s="169"/>
      <c r="G1" s="171" t="s">
        <v>68</v>
      </c>
      <c r="H1" s="172">
        <v>1</v>
      </c>
      <c r="I1" s="173"/>
    </row>
    <row r="2" spans="1:9" ht="13.5" thickBot="1">
      <c r="A2" s="290" t="s">
        <v>69</v>
      </c>
      <c r="B2" s="291"/>
      <c r="C2" s="174" t="s">
        <v>100</v>
      </c>
      <c r="D2" s="175"/>
      <c r="E2" s="176"/>
      <c r="F2" s="175"/>
      <c r="G2" s="292" t="s">
        <v>25</v>
      </c>
      <c r="H2" s="293"/>
      <c r="I2" s="294"/>
    </row>
    <row r="3" ht="13.5" thickTop="1">
      <c r="F3" s="109"/>
    </row>
    <row r="4" spans="1:9" ht="19.5" customHeight="1">
      <c r="A4" s="177" t="s">
        <v>70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71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65" t="str">
        <f>'C101 1 Pol'!B7</f>
        <v>1</v>
      </c>
      <c r="B7" s="64" t="str">
        <f>'C101 1 Pol'!C7</f>
        <v>Zemní práce</v>
      </c>
      <c r="D7" s="186"/>
      <c r="E7" s="266">
        <f>'C101 1 Pol'!BA29</f>
        <v>0</v>
      </c>
      <c r="F7" s="267">
        <f>'C101 1 Pol'!BB29</f>
        <v>0</v>
      </c>
      <c r="G7" s="267">
        <f>'C101 1 Pol'!BC29</f>
        <v>0</v>
      </c>
      <c r="H7" s="267">
        <f>'C101 1 Pol'!BD29</f>
        <v>0</v>
      </c>
      <c r="I7" s="268">
        <f>'C101 1 Pol'!BE29</f>
        <v>0</v>
      </c>
    </row>
    <row r="8" spans="1:9" s="109" customFormat="1" ht="12.75">
      <c r="A8" s="265" t="str">
        <f>'C101 1 Pol'!B30</f>
        <v>5</v>
      </c>
      <c r="B8" s="64" t="str">
        <f>'C101 1 Pol'!C30</f>
        <v>Komunikace</v>
      </c>
      <c r="D8" s="186"/>
      <c r="E8" s="266">
        <f>'C101 1 Pol'!BA41</f>
        <v>0</v>
      </c>
      <c r="F8" s="267">
        <f>'C101 1 Pol'!BB41</f>
        <v>0</v>
      </c>
      <c r="G8" s="267">
        <f>'C101 1 Pol'!BC41</f>
        <v>0</v>
      </c>
      <c r="H8" s="267">
        <f>'C101 1 Pol'!BD41</f>
        <v>0</v>
      </c>
      <c r="I8" s="268">
        <f>'C101 1 Pol'!BE41</f>
        <v>0</v>
      </c>
    </row>
    <row r="9" spans="1:9" s="109" customFormat="1" ht="13.5" thickBot="1">
      <c r="A9" s="265" t="str">
        <f>'C101 1 Pol'!B42</f>
        <v>91</v>
      </c>
      <c r="B9" s="64" t="str">
        <f>'C101 1 Pol'!C42</f>
        <v>Doplňující práce na komunikaci</v>
      </c>
      <c r="D9" s="186"/>
      <c r="E9" s="266">
        <f>'C101 1 Pol'!BA57</f>
        <v>0</v>
      </c>
      <c r="F9" s="267">
        <f>'C101 1 Pol'!BB57</f>
        <v>0</v>
      </c>
      <c r="G9" s="267">
        <f>'C101 1 Pol'!BC57</f>
        <v>0</v>
      </c>
      <c r="H9" s="267">
        <f>'C101 1 Pol'!BD57</f>
        <v>0</v>
      </c>
      <c r="I9" s="268">
        <f>'C101 1 Pol'!BE57</f>
        <v>0</v>
      </c>
    </row>
    <row r="10" spans="1:9" s="14" customFormat="1" ht="13.5" thickBot="1">
      <c r="A10" s="187"/>
      <c r="B10" s="188" t="s">
        <v>72</v>
      </c>
      <c r="C10" s="188"/>
      <c r="D10" s="189"/>
      <c r="E10" s="190">
        <f>SUM(E7:E9)</f>
        <v>0</v>
      </c>
      <c r="F10" s="191">
        <f>SUM(F7:F9)</f>
        <v>0</v>
      </c>
      <c r="G10" s="191">
        <f>SUM(G7:G9)</f>
        <v>0</v>
      </c>
      <c r="H10" s="191">
        <f>SUM(H7:H9)</f>
        <v>0</v>
      </c>
      <c r="I10" s="192">
        <f>SUM(I7:I9)</f>
        <v>0</v>
      </c>
    </row>
    <row r="11" spans="1:9" ht="12.75">
      <c r="A11" s="109"/>
      <c r="B11" s="109"/>
      <c r="C11" s="109"/>
      <c r="D11" s="109"/>
      <c r="E11" s="109"/>
      <c r="F11" s="109"/>
      <c r="G11" s="109"/>
      <c r="H11" s="109"/>
      <c r="I11" s="109"/>
    </row>
    <row r="12" spans="1:57" ht="19.5" customHeight="1">
      <c r="A12" s="178" t="s">
        <v>73</v>
      </c>
      <c r="B12" s="178"/>
      <c r="C12" s="178"/>
      <c r="D12" s="178"/>
      <c r="E12" s="178"/>
      <c r="F12" s="178"/>
      <c r="G12" s="193"/>
      <c r="H12" s="178"/>
      <c r="I12" s="178"/>
      <c r="BA12" s="115"/>
      <c r="BB12" s="115"/>
      <c r="BC12" s="115"/>
      <c r="BD12" s="115"/>
      <c r="BE12" s="115"/>
    </row>
    <row r="13" ht="13.5" thickBot="1"/>
    <row r="14" spans="1:9" ht="12.75">
      <c r="A14" s="144" t="s">
        <v>74</v>
      </c>
      <c r="B14" s="145"/>
      <c r="C14" s="145"/>
      <c r="D14" s="194"/>
      <c r="E14" s="195" t="s">
        <v>75</v>
      </c>
      <c r="F14" s="196" t="s">
        <v>12</v>
      </c>
      <c r="G14" s="197" t="s">
        <v>76</v>
      </c>
      <c r="H14" s="198"/>
      <c r="I14" s="199" t="s">
        <v>75</v>
      </c>
    </row>
    <row r="15" spans="1:53" ht="12.75">
      <c r="A15" s="138" t="s">
        <v>206</v>
      </c>
      <c r="B15" s="129"/>
      <c r="C15" s="129"/>
      <c r="D15" s="200"/>
      <c r="E15" s="201"/>
      <c r="F15" s="202"/>
      <c r="G15" s="203">
        <v>0</v>
      </c>
      <c r="H15" s="204"/>
      <c r="I15" s="205">
        <f aca="true" t="shared" si="0" ref="I15:I22">E15+F15*G15/100</f>
        <v>0</v>
      </c>
      <c r="BA15" s="1">
        <v>0</v>
      </c>
    </row>
    <row r="16" spans="1:53" ht="12.75">
      <c r="A16" s="138" t="s">
        <v>207</v>
      </c>
      <c r="B16" s="129"/>
      <c r="C16" s="129"/>
      <c r="D16" s="200"/>
      <c r="E16" s="201"/>
      <c r="F16" s="202"/>
      <c r="G16" s="203">
        <v>0</v>
      </c>
      <c r="H16" s="204"/>
      <c r="I16" s="205">
        <f t="shared" si="0"/>
        <v>0</v>
      </c>
      <c r="BA16" s="1">
        <v>0</v>
      </c>
    </row>
    <row r="17" spans="1:53" ht="12.75">
      <c r="A17" s="138" t="s">
        <v>208</v>
      </c>
      <c r="B17" s="129"/>
      <c r="C17" s="129"/>
      <c r="D17" s="200"/>
      <c r="E17" s="201"/>
      <c r="F17" s="202"/>
      <c r="G17" s="203">
        <v>0</v>
      </c>
      <c r="H17" s="204"/>
      <c r="I17" s="205">
        <f t="shared" si="0"/>
        <v>0</v>
      </c>
      <c r="BA17" s="1">
        <v>0</v>
      </c>
    </row>
    <row r="18" spans="1:53" ht="12.75">
      <c r="A18" s="138" t="s">
        <v>209</v>
      </c>
      <c r="B18" s="129"/>
      <c r="C18" s="129"/>
      <c r="D18" s="200"/>
      <c r="E18" s="201"/>
      <c r="F18" s="202"/>
      <c r="G18" s="203">
        <v>0</v>
      </c>
      <c r="H18" s="204"/>
      <c r="I18" s="205">
        <f t="shared" si="0"/>
        <v>0</v>
      </c>
      <c r="BA18" s="1">
        <v>0</v>
      </c>
    </row>
    <row r="19" spans="1:53" ht="12.75">
      <c r="A19" s="138" t="s">
        <v>210</v>
      </c>
      <c r="B19" s="129"/>
      <c r="C19" s="129"/>
      <c r="D19" s="200"/>
      <c r="E19" s="201"/>
      <c r="F19" s="202"/>
      <c r="G19" s="203">
        <v>0</v>
      </c>
      <c r="H19" s="204"/>
      <c r="I19" s="205">
        <f t="shared" si="0"/>
        <v>0</v>
      </c>
      <c r="BA19" s="1">
        <v>1</v>
      </c>
    </row>
    <row r="20" spans="1:53" ht="12.75">
      <c r="A20" s="138" t="s">
        <v>211</v>
      </c>
      <c r="B20" s="129"/>
      <c r="C20" s="129"/>
      <c r="D20" s="200"/>
      <c r="E20" s="201"/>
      <c r="F20" s="202"/>
      <c r="G20" s="203">
        <v>0</v>
      </c>
      <c r="H20" s="204"/>
      <c r="I20" s="205">
        <f t="shared" si="0"/>
        <v>0</v>
      </c>
      <c r="BA20" s="1">
        <v>1</v>
      </c>
    </row>
    <row r="21" spans="1:53" ht="12.75">
      <c r="A21" s="138" t="s">
        <v>212</v>
      </c>
      <c r="B21" s="129"/>
      <c r="C21" s="129"/>
      <c r="D21" s="200"/>
      <c r="E21" s="201"/>
      <c r="F21" s="202"/>
      <c r="G21" s="203">
        <v>0</v>
      </c>
      <c r="H21" s="204"/>
      <c r="I21" s="205">
        <f t="shared" si="0"/>
        <v>0</v>
      </c>
      <c r="BA21" s="1">
        <v>2</v>
      </c>
    </row>
    <row r="22" spans="1:53" ht="12.75">
      <c r="A22" s="138" t="s">
        <v>213</v>
      </c>
      <c r="B22" s="129"/>
      <c r="C22" s="129"/>
      <c r="D22" s="200"/>
      <c r="E22" s="201"/>
      <c r="F22" s="202"/>
      <c r="G22" s="203">
        <v>0</v>
      </c>
      <c r="H22" s="204"/>
      <c r="I22" s="205">
        <f t="shared" si="0"/>
        <v>0</v>
      </c>
      <c r="BA22" s="1">
        <v>2</v>
      </c>
    </row>
    <row r="23" spans="1:9" ht="13.5" thickBot="1">
      <c r="A23" s="206"/>
      <c r="B23" s="207" t="s">
        <v>77</v>
      </c>
      <c r="C23" s="208"/>
      <c r="D23" s="209"/>
      <c r="E23" s="210"/>
      <c r="F23" s="211"/>
      <c r="G23" s="211"/>
      <c r="H23" s="288">
        <f>SUM(I15:I22)</f>
        <v>0</v>
      </c>
      <c r="I23" s="289"/>
    </row>
    <row r="25" spans="2:9" ht="12.75">
      <c r="B25" s="14"/>
      <c r="F25" s="212"/>
      <c r="G25" s="213"/>
      <c r="H25" s="213"/>
      <c r="I25" s="46"/>
    </row>
    <row r="26" spans="6:9" ht="12.75">
      <c r="F26" s="212"/>
      <c r="G26" s="213"/>
      <c r="H26" s="213"/>
      <c r="I26" s="46"/>
    </row>
    <row r="27" spans="6:9" ht="12.75">
      <c r="F27" s="212"/>
      <c r="G27" s="213"/>
      <c r="H27" s="213"/>
      <c r="I27" s="46"/>
    </row>
    <row r="28" spans="6:9" ht="12.75">
      <c r="F28" s="212"/>
      <c r="G28" s="213"/>
      <c r="H28" s="213"/>
      <c r="I28" s="46"/>
    </row>
    <row r="29" spans="6:9" ht="12.75">
      <c r="F29" s="212"/>
      <c r="G29" s="213"/>
      <c r="H29" s="213"/>
      <c r="I29" s="46"/>
    </row>
    <row r="30" spans="6:9" ht="12.75">
      <c r="F30" s="212"/>
      <c r="G30" s="213"/>
      <c r="H30" s="213"/>
      <c r="I30" s="46"/>
    </row>
    <row r="31" spans="6:9" ht="12.75">
      <c r="F31" s="212"/>
      <c r="G31" s="213"/>
      <c r="H31" s="213"/>
      <c r="I31" s="46"/>
    </row>
    <row r="32" spans="6:9" ht="12.75">
      <c r="F32" s="212"/>
      <c r="G32" s="213"/>
      <c r="H32" s="213"/>
      <c r="I32" s="46"/>
    </row>
    <row r="33" spans="6:9" ht="12.75">
      <c r="F33" s="212"/>
      <c r="G33" s="213"/>
      <c r="H33" s="213"/>
      <c r="I33" s="46"/>
    </row>
    <row r="34" spans="6:9" ht="12.75">
      <c r="F34" s="212"/>
      <c r="G34" s="213"/>
      <c r="H34" s="213"/>
      <c r="I34" s="46"/>
    </row>
    <row r="35" spans="6:9" ht="12.75">
      <c r="F35" s="212"/>
      <c r="G35" s="213"/>
      <c r="H35" s="213"/>
      <c r="I35" s="46"/>
    </row>
    <row r="36" spans="6:9" ht="12.75">
      <c r="F36" s="212"/>
      <c r="G36" s="213"/>
      <c r="H36" s="213"/>
      <c r="I36" s="46"/>
    </row>
    <row r="37" spans="6:9" ht="12.75">
      <c r="F37" s="212"/>
      <c r="G37" s="213"/>
      <c r="H37" s="213"/>
      <c r="I37" s="46"/>
    </row>
    <row r="38" spans="6:9" ht="12.75">
      <c r="F38" s="212"/>
      <c r="G38" s="213"/>
      <c r="H38" s="213"/>
      <c r="I38" s="46"/>
    </row>
    <row r="39" spans="6:9" ht="12.75">
      <c r="F39" s="212"/>
      <c r="G39" s="213"/>
      <c r="H39" s="213"/>
      <c r="I39" s="46"/>
    </row>
    <row r="40" spans="6:9" ht="12.75">
      <c r="F40" s="212"/>
      <c r="G40" s="213"/>
      <c r="H40" s="213"/>
      <c r="I40" s="46"/>
    </row>
    <row r="41" spans="6:9" ht="12.75">
      <c r="F41" s="212"/>
      <c r="G41" s="213"/>
      <c r="H41" s="213"/>
      <c r="I41" s="46"/>
    </row>
    <row r="42" spans="6:9" ht="12.75">
      <c r="F42" s="212"/>
      <c r="G42" s="213"/>
      <c r="H42" s="213"/>
      <c r="I42" s="46"/>
    </row>
    <row r="43" spans="6:9" ht="12.75">
      <c r="F43" s="212"/>
      <c r="G43" s="213"/>
      <c r="H43" s="213"/>
      <c r="I43" s="46"/>
    </row>
    <row r="44" spans="6:9" ht="12.75">
      <c r="F44" s="212"/>
      <c r="G44" s="213"/>
      <c r="H44" s="213"/>
      <c r="I44" s="46"/>
    </row>
    <row r="45" spans="6:9" ht="12.75">
      <c r="F45" s="212"/>
      <c r="G45" s="213"/>
      <c r="H45" s="213"/>
      <c r="I45" s="46"/>
    </row>
    <row r="46" spans="6:9" ht="12.75">
      <c r="F46" s="212"/>
      <c r="G46" s="213"/>
      <c r="H46" s="213"/>
      <c r="I46" s="46"/>
    </row>
    <row r="47" spans="6:9" ht="12.75">
      <c r="F47" s="212"/>
      <c r="G47" s="213"/>
      <c r="H47" s="213"/>
      <c r="I47" s="46"/>
    </row>
    <row r="48" spans="6:9" ht="12.75">
      <c r="F48" s="212"/>
      <c r="G48" s="213"/>
      <c r="H48" s="213"/>
      <c r="I48" s="46"/>
    </row>
    <row r="49" spans="6:9" ht="12.75">
      <c r="F49" s="212"/>
      <c r="G49" s="213"/>
      <c r="H49" s="213"/>
      <c r="I49" s="46"/>
    </row>
    <row r="50" spans="6:9" ht="12.75">
      <c r="F50" s="212"/>
      <c r="G50" s="213"/>
      <c r="H50" s="213"/>
      <c r="I50" s="46"/>
    </row>
    <row r="51" spans="6:9" ht="12.75">
      <c r="F51" s="212"/>
      <c r="G51" s="213"/>
      <c r="H51" s="213"/>
      <c r="I51" s="46"/>
    </row>
    <row r="52" spans="6:9" ht="12.75">
      <c r="F52" s="212"/>
      <c r="G52" s="213"/>
      <c r="H52" s="213"/>
      <c r="I52" s="46"/>
    </row>
    <row r="53" spans="6:9" ht="12.75">
      <c r="F53" s="212"/>
      <c r="G53" s="213"/>
      <c r="H53" s="213"/>
      <c r="I53" s="46"/>
    </row>
    <row r="54" spans="6:9" ht="12.75">
      <c r="F54" s="212"/>
      <c r="G54" s="213"/>
      <c r="H54" s="213"/>
      <c r="I54" s="46"/>
    </row>
    <row r="55" spans="6:9" ht="12.75">
      <c r="F55" s="212"/>
      <c r="G55" s="213"/>
      <c r="H55" s="213"/>
      <c r="I55" s="46"/>
    </row>
    <row r="56" spans="6:9" ht="12.75">
      <c r="F56" s="212"/>
      <c r="G56" s="213"/>
      <c r="H56" s="213"/>
      <c r="I56" s="46"/>
    </row>
    <row r="57" spans="6:9" ht="12.75">
      <c r="F57" s="212"/>
      <c r="G57" s="213"/>
      <c r="H57" s="213"/>
      <c r="I57" s="46"/>
    </row>
    <row r="58" spans="6:9" ht="12.75">
      <c r="F58" s="212"/>
      <c r="G58" s="213"/>
      <c r="H58" s="213"/>
      <c r="I58" s="46"/>
    </row>
    <row r="59" spans="6:9" ht="12.75">
      <c r="F59" s="212"/>
      <c r="G59" s="213"/>
      <c r="H59" s="213"/>
      <c r="I59" s="46"/>
    </row>
    <row r="60" spans="6:9" ht="12.75">
      <c r="F60" s="212"/>
      <c r="G60" s="213"/>
      <c r="H60" s="213"/>
      <c r="I60" s="46"/>
    </row>
    <row r="61" spans="6:9" ht="12.75">
      <c r="F61" s="212"/>
      <c r="G61" s="213"/>
      <c r="H61" s="213"/>
      <c r="I61" s="46"/>
    </row>
    <row r="62" spans="6:9" ht="12.75">
      <c r="F62" s="212"/>
      <c r="G62" s="213"/>
      <c r="H62" s="213"/>
      <c r="I62" s="46"/>
    </row>
    <row r="63" spans="6:9" ht="12.75">
      <c r="F63" s="212"/>
      <c r="G63" s="213"/>
      <c r="H63" s="213"/>
      <c r="I63" s="46"/>
    </row>
    <row r="64" spans="6:9" ht="12.75">
      <c r="F64" s="212"/>
      <c r="G64" s="213"/>
      <c r="H64" s="213"/>
      <c r="I64" s="46"/>
    </row>
    <row r="65" spans="6:9" ht="12.75">
      <c r="F65" s="212"/>
      <c r="G65" s="213"/>
      <c r="H65" s="213"/>
      <c r="I65" s="46"/>
    </row>
    <row r="66" spans="6:9" ht="12.75">
      <c r="F66" s="212"/>
      <c r="G66" s="213"/>
      <c r="H66" s="213"/>
      <c r="I66" s="46"/>
    </row>
    <row r="67" spans="6:9" ht="12.75">
      <c r="F67" s="212"/>
      <c r="G67" s="213"/>
      <c r="H67" s="213"/>
      <c r="I67" s="46"/>
    </row>
    <row r="68" spans="6:9" ht="12.75">
      <c r="F68" s="212"/>
      <c r="G68" s="213"/>
      <c r="H68" s="213"/>
      <c r="I68" s="46"/>
    </row>
    <row r="69" spans="6:9" ht="12.75">
      <c r="F69" s="212"/>
      <c r="G69" s="213"/>
      <c r="H69" s="213"/>
      <c r="I69" s="46"/>
    </row>
    <row r="70" spans="6:9" ht="12.75">
      <c r="F70" s="212"/>
      <c r="G70" s="213"/>
      <c r="H70" s="213"/>
      <c r="I70" s="46"/>
    </row>
    <row r="71" spans="6:9" ht="12.75">
      <c r="F71" s="212"/>
      <c r="G71" s="213"/>
      <c r="H71" s="213"/>
      <c r="I71" s="46"/>
    </row>
    <row r="72" spans="6:9" ht="12.75">
      <c r="F72" s="212"/>
      <c r="G72" s="213"/>
      <c r="H72" s="213"/>
      <c r="I72" s="46"/>
    </row>
    <row r="73" spans="6:9" ht="12.75">
      <c r="F73" s="212"/>
      <c r="G73" s="213"/>
      <c r="H73" s="213"/>
      <c r="I73" s="46"/>
    </row>
    <row r="74" spans="6:9" ht="12.75">
      <c r="F74" s="212"/>
      <c r="G74" s="213"/>
      <c r="H74" s="213"/>
      <c r="I74" s="46"/>
    </row>
  </sheetData>
  <sheetProtection/>
  <mergeCells count="4">
    <mergeCell ref="H23:I2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130"/>
  <sheetViews>
    <sheetView showGridLines="0" showZeros="0" zoomScaleSheetLayoutView="100" workbookViewId="0" topLeftCell="A34">
      <selection activeCell="C13" sqref="C13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2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295" t="s">
        <v>229</v>
      </c>
      <c r="B1" s="295"/>
      <c r="C1" s="295"/>
      <c r="D1" s="295"/>
      <c r="E1" s="295"/>
      <c r="F1" s="295"/>
      <c r="G1" s="295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57" t="s">
        <v>2</v>
      </c>
      <c r="B3" s="58"/>
      <c r="C3" s="168" t="s">
        <v>97</v>
      </c>
      <c r="D3" s="169"/>
      <c r="E3" s="218" t="s">
        <v>78</v>
      </c>
      <c r="F3" s="219">
        <f>'C101 1 Rek'!H1</f>
        <v>1</v>
      </c>
      <c r="G3" s="220"/>
    </row>
    <row r="4" spans="1:7" ht="13.5" thickBot="1">
      <c r="A4" s="296" t="s">
        <v>69</v>
      </c>
      <c r="B4" s="291"/>
      <c r="C4" s="174" t="s">
        <v>100</v>
      </c>
      <c r="D4" s="175"/>
      <c r="E4" s="297" t="str">
        <f>'C101 1 Rek'!G2</f>
        <v>Rozpočet</v>
      </c>
      <c r="F4" s="298"/>
      <c r="G4" s="299"/>
    </row>
    <row r="5" spans="1:7" ht="13.5" thickTop="1">
      <c r="A5" s="221"/>
      <c r="G5" s="223"/>
    </row>
    <row r="6" spans="1:11" ht="27" customHeight="1">
      <c r="A6" s="224" t="s">
        <v>79</v>
      </c>
      <c r="B6" s="225" t="s">
        <v>80</v>
      </c>
      <c r="C6" s="225" t="s">
        <v>81</v>
      </c>
      <c r="D6" s="225" t="s">
        <v>82</v>
      </c>
      <c r="E6" s="226" t="s">
        <v>83</v>
      </c>
      <c r="F6" s="225" t="s">
        <v>84</v>
      </c>
      <c r="G6" s="227" t="s">
        <v>85</v>
      </c>
      <c r="H6" s="228" t="s">
        <v>86</v>
      </c>
      <c r="I6" s="228" t="s">
        <v>87</v>
      </c>
      <c r="J6" s="228" t="s">
        <v>88</v>
      </c>
      <c r="K6" s="228" t="s">
        <v>89</v>
      </c>
    </row>
    <row r="7" spans="1:15" ht="12.75">
      <c r="A7" s="229" t="s">
        <v>90</v>
      </c>
      <c r="B7" s="230" t="s">
        <v>91</v>
      </c>
      <c r="C7" s="231" t="s">
        <v>92</v>
      </c>
      <c r="D7" s="232"/>
      <c r="E7" s="233"/>
      <c r="F7" s="233"/>
      <c r="G7" s="234"/>
      <c r="H7" s="235"/>
      <c r="I7" s="236"/>
      <c r="J7" s="237"/>
      <c r="K7" s="238"/>
      <c r="O7" s="239">
        <v>1</v>
      </c>
    </row>
    <row r="8" spans="1:80" ht="12.75">
      <c r="A8" s="240">
        <v>1</v>
      </c>
      <c r="B8" s="241" t="s">
        <v>104</v>
      </c>
      <c r="C8" s="242" t="s">
        <v>105</v>
      </c>
      <c r="D8" s="243" t="s">
        <v>106</v>
      </c>
      <c r="E8" s="244">
        <v>3</v>
      </c>
      <c r="F8" s="244">
        <v>0</v>
      </c>
      <c r="G8" s="245">
        <f aca="true" t="shared" si="0" ref="G8:G28">E8*F8</f>
        <v>0</v>
      </c>
      <c r="H8" s="246">
        <v>0.0001</v>
      </c>
      <c r="I8" s="247">
        <f aca="true" t="shared" si="1" ref="I8:I28">E8*H8</f>
        <v>0.00030000000000000003</v>
      </c>
      <c r="J8" s="246">
        <v>0</v>
      </c>
      <c r="K8" s="247">
        <f aca="true" t="shared" si="2" ref="K8:K28">E8*J8</f>
        <v>0</v>
      </c>
      <c r="O8" s="239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28">IF(AZ8=1,G8,0)</f>
        <v>0</v>
      </c>
      <c r="BB8" s="214">
        <f aca="true" t="shared" si="4" ref="BB8:BB28">IF(AZ8=2,G8,0)</f>
        <v>0</v>
      </c>
      <c r="BC8" s="214">
        <f aca="true" t="shared" si="5" ref="BC8:BC28">IF(AZ8=3,G8,0)</f>
        <v>0</v>
      </c>
      <c r="BD8" s="214">
        <f aca="true" t="shared" si="6" ref="BD8:BD28">IF(AZ8=4,G8,0)</f>
        <v>0</v>
      </c>
      <c r="BE8" s="214">
        <f aca="true" t="shared" si="7" ref="BE8:BE28">IF(AZ8=5,G8,0)</f>
        <v>0</v>
      </c>
      <c r="CA8" s="239">
        <v>1</v>
      </c>
      <c r="CB8" s="239">
        <v>1</v>
      </c>
    </row>
    <row r="9" spans="1:80" ht="12.75">
      <c r="A9" s="240">
        <v>2</v>
      </c>
      <c r="B9" s="241" t="s">
        <v>107</v>
      </c>
      <c r="C9" s="242" t="s">
        <v>108</v>
      </c>
      <c r="D9" s="243" t="s">
        <v>109</v>
      </c>
      <c r="E9" s="244">
        <v>31.16</v>
      </c>
      <c r="F9" s="244">
        <v>0</v>
      </c>
      <c r="G9" s="245">
        <f t="shared" si="0"/>
        <v>0</v>
      </c>
      <c r="H9" s="246">
        <v>0</v>
      </c>
      <c r="I9" s="247">
        <f t="shared" si="1"/>
        <v>0</v>
      </c>
      <c r="J9" s="246">
        <v>0</v>
      </c>
      <c r="K9" s="247">
        <f t="shared" si="2"/>
        <v>0</v>
      </c>
      <c r="O9" s="239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39">
        <v>1</v>
      </c>
      <c r="CB9" s="239">
        <v>1</v>
      </c>
    </row>
    <row r="10" spans="1:80" ht="12.75">
      <c r="A10" s="240">
        <v>3</v>
      </c>
      <c r="B10" s="241" t="s">
        <v>110</v>
      </c>
      <c r="C10" s="242" t="s">
        <v>111</v>
      </c>
      <c r="D10" s="243" t="s">
        <v>109</v>
      </c>
      <c r="E10" s="244">
        <v>45.09</v>
      </c>
      <c r="F10" s="244">
        <v>0</v>
      </c>
      <c r="G10" s="245">
        <f t="shared" si="0"/>
        <v>0</v>
      </c>
      <c r="H10" s="246">
        <v>0</v>
      </c>
      <c r="I10" s="247">
        <f t="shared" si="1"/>
        <v>0</v>
      </c>
      <c r="J10" s="246">
        <v>0</v>
      </c>
      <c r="K10" s="247">
        <f t="shared" si="2"/>
        <v>0</v>
      </c>
      <c r="O10" s="239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39">
        <v>1</v>
      </c>
      <c r="CB10" s="239">
        <v>1</v>
      </c>
    </row>
    <row r="11" spans="1:80" ht="12.75">
      <c r="A11" s="240">
        <v>4</v>
      </c>
      <c r="B11" s="241" t="s">
        <v>112</v>
      </c>
      <c r="C11" s="242" t="s">
        <v>113</v>
      </c>
      <c r="D11" s="243" t="s">
        <v>109</v>
      </c>
      <c r="E11" s="244">
        <v>22.167</v>
      </c>
      <c r="F11" s="244">
        <v>0</v>
      </c>
      <c r="G11" s="245">
        <f t="shared" si="0"/>
        <v>0</v>
      </c>
      <c r="H11" s="246">
        <v>0</v>
      </c>
      <c r="I11" s="247">
        <f t="shared" si="1"/>
        <v>0</v>
      </c>
      <c r="J11" s="246">
        <v>0</v>
      </c>
      <c r="K11" s="247">
        <f t="shared" si="2"/>
        <v>0</v>
      </c>
      <c r="O11" s="239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39">
        <v>1</v>
      </c>
      <c r="CB11" s="239">
        <v>1</v>
      </c>
    </row>
    <row r="12" spans="1:80" ht="12.75">
      <c r="A12" s="240">
        <v>5</v>
      </c>
      <c r="B12" s="241" t="s">
        <v>114</v>
      </c>
      <c r="C12" s="242" t="s">
        <v>115</v>
      </c>
      <c r="D12" s="243" t="s">
        <v>109</v>
      </c>
      <c r="E12" s="244">
        <v>103.446</v>
      </c>
      <c r="F12" s="244">
        <v>0</v>
      </c>
      <c r="G12" s="245">
        <f t="shared" si="0"/>
        <v>0</v>
      </c>
      <c r="H12" s="246">
        <v>0</v>
      </c>
      <c r="I12" s="247">
        <f t="shared" si="1"/>
        <v>0</v>
      </c>
      <c r="J12" s="246">
        <v>0</v>
      </c>
      <c r="K12" s="247">
        <f t="shared" si="2"/>
        <v>0</v>
      </c>
      <c r="O12" s="239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39">
        <v>1</v>
      </c>
      <c r="CB12" s="239">
        <v>1</v>
      </c>
    </row>
    <row r="13" spans="1:80" ht="12.75">
      <c r="A13" s="240">
        <v>6</v>
      </c>
      <c r="B13" s="241" t="s">
        <v>116</v>
      </c>
      <c r="C13" s="242" t="s">
        <v>117</v>
      </c>
      <c r="D13" s="243" t="s">
        <v>109</v>
      </c>
      <c r="E13" s="244">
        <v>14.778</v>
      </c>
      <c r="F13" s="244">
        <v>0</v>
      </c>
      <c r="G13" s="245">
        <f t="shared" si="0"/>
        <v>0</v>
      </c>
      <c r="H13" s="246">
        <v>0</v>
      </c>
      <c r="I13" s="247">
        <f t="shared" si="1"/>
        <v>0</v>
      </c>
      <c r="J13" s="246">
        <v>0</v>
      </c>
      <c r="K13" s="247">
        <f t="shared" si="2"/>
        <v>0</v>
      </c>
      <c r="O13" s="239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39">
        <v>1</v>
      </c>
      <c r="CB13" s="239">
        <v>1</v>
      </c>
    </row>
    <row r="14" spans="1:80" ht="12.75">
      <c r="A14" s="240">
        <v>7</v>
      </c>
      <c r="B14" s="241" t="s">
        <v>118</v>
      </c>
      <c r="C14" s="242" t="s">
        <v>119</v>
      </c>
      <c r="D14" s="243" t="s">
        <v>109</v>
      </c>
      <c r="E14" s="244">
        <v>7.389</v>
      </c>
      <c r="F14" s="244">
        <v>0</v>
      </c>
      <c r="G14" s="245">
        <f t="shared" si="0"/>
        <v>0</v>
      </c>
      <c r="H14" s="246">
        <v>0.00589</v>
      </c>
      <c r="I14" s="247">
        <f t="shared" si="1"/>
        <v>0.043521210000000005</v>
      </c>
      <c r="J14" s="246">
        <v>0</v>
      </c>
      <c r="K14" s="247">
        <f t="shared" si="2"/>
        <v>0</v>
      </c>
      <c r="O14" s="239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39">
        <v>1</v>
      </c>
      <c r="CB14" s="239">
        <v>1</v>
      </c>
    </row>
    <row r="15" spans="1:80" ht="12.75">
      <c r="A15" s="240">
        <v>8</v>
      </c>
      <c r="B15" s="241" t="s">
        <v>120</v>
      </c>
      <c r="C15" s="242" t="s">
        <v>121</v>
      </c>
      <c r="D15" s="243" t="s">
        <v>109</v>
      </c>
      <c r="E15" s="244">
        <v>70.58</v>
      </c>
      <c r="F15" s="244">
        <v>0</v>
      </c>
      <c r="G15" s="245">
        <f t="shared" si="0"/>
        <v>0</v>
      </c>
      <c r="H15" s="246">
        <v>0</v>
      </c>
      <c r="I15" s="247">
        <f t="shared" si="1"/>
        <v>0</v>
      </c>
      <c r="J15" s="246">
        <v>0</v>
      </c>
      <c r="K15" s="247">
        <f t="shared" si="2"/>
        <v>0</v>
      </c>
      <c r="O15" s="239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39">
        <v>1</v>
      </c>
      <c r="CB15" s="239">
        <v>1</v>
      </c>
    </row>
    <row r="16" spans="1:80" ht="12.75">
      <c r="A16" s="240">
        <v>9</v>
      </c>
      <c r="B16" s="241" t="s">
        <v>122</v>
      </c>
      <c r="C16" s="242" t="s">
        <v>123</v>
      </c>
      <c r="D16" s="243" t="s">
        <v>106</v>
      </c>
      <c r="E16" s="244">
        <v>3</v>
      </c>
      <c r="F16" s="244">
        <v>0</v>
      </c>
      <c r="G16" s="245">
        <f t="shared" si="0"/>
        <v>0</v>
      </c>
      <c r="H16" s="246">
        <v>0</v>
      </c>
      <c r="I16" s="247">
        <f t="shared" si="1"/>
        <v>0</v>
      </c>
      <c r="J16" s="246">
        <v>0</v>
      </c>
      <c r="K16" s="247">
        <f t="shared" si="2"/>
        <v>0</v>
      </c>
      <c r="O16" s="239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39">
        <v>1</v>
      </c>
      <c r="CB16" s="239">
        <v>1</v>
      </c>
    </row>
    <row r="17" spans="1:80" ht="12.75">
      <c r="A17" s="240">
        <v>10</v>
      </c>
      <c r="B17" s="241" t="s">
        <v>124</v>
      </c>
      <c r="C17" s="242" t="s">
        <v>125</v>
      </c>
      <c r="D17" s="243" t="s">
        <v>109</v>
      </c>
      <c r="E17" s="244">
        <v>148.5</v>
      </c>
      <c r="F17" s="244">
        <v>0</v>
      </c>
      <c r="G17" s="245">
        <f t="shared" si="0"/>
        <v>0</v>
      </c>
      <c r="H17" s="246">
        <v>0</v>
      </c>
      <c r="I17" s="247">
        <f t="shared" si="1"/>
        <v>0</v>
      </c>
      <c r="J17" s="246">
        <v>0</v>
      </c>
      <c r="K17" s="247">
        <f t="shared" si="2"/>
        <v>0</v>
      </c>
      <c r="O17" s="239">
        <v>2</v>
      </c>
      <c r="AA17" s="214">
        <v>1</v>
      </c>
      <c r="AB17" s="214">
        <v>1</v>
      </c>
      <c r="AC17" s="214">
        <v>1</v>
      </c>
      <c r="AZ17" s="214">
        <v>1</v>
      </c>
      <c r="BA17" s="214">
        <f t="shared" si="3"/>
        <v>0</v>
      </c>
      <c r="BB17" s="214">
        <f t="shared" si="4"/>
        <v>0</v>
      </c>
      <c r="BC17" s="214">
        <f t="shared" si="5"/>
        <v>0</v>
      </c>
      <c r="BD17" s="214">
        <f t="shared" si="6"/>
        <v>0</v>
      </c>
      <c r="BE17" s="214">
        <f t="shared" si="7"/>
        <v>0</v>
      </c>
      <c r="CA17" s="239">
        <v>1</v>
      </c>
      <c r="CB17" s="239">
        <v>1</v>
      </c>
    </row>
    <row r="18" spans="1:80" ht="12.75">
      <c r="A18" s="240">
        <v>11</v>
      </c>
      <c r="B18" s="241" t="s">
        <v>126</v>
      </c>
      <c r="C18" s="242" t="s">
        <v>127</v>
      </c>
      <c r="D18" s="243" t="s">
        <v>109</v>
      </c>
      <c r="E18" s="244">
        <v>7.39</v>
      </c>
      <c r="F18" s="244">
        <v>0</v>
      </c>
      <c r="G18" s="245">
        <f t="shared" si="0"/>
        <v>0</v>
      </c>
      <c r="H18" s="246">
        <v>0</v>
      </c>
      <c r="I18" s="247">
        <f t="shared" si="1"/>
        <v>0</v>
      </c>
      <c r="J18" s="246">
        <v>0</v>
      </c>
      <c r="K18" s="247">
        <f t="shared" si="2"/>
        <v>0</v>
      </c>
      <c r="O18" s="239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 t="shared" si="3"/>
        <v>0</v>
      </c>
      <c r="BB18" s="214">
        <f t="shared" si="4"/>
        <v>0</v>
      </c>
      <c r="BC18" s="214">
        <f t="shared" si="5"/>
        <v>0</v>
      </c>
      <c r="BD18" s="214">
        <f t="shared" si="6"/>
        <v>0</v>
      </c>
      <c r="BE18" s="214">
        <f t="shared" si="7"/>
        <v>0</v>
      </c>
      <c r="CA18" s="239">
        <v>1</v>
      </c>
      <c r="CB18" s="239">
        <v>1</v>
      </c>
    </row>
    <row r="19" spans="1:80" ht="12.75">
      <c r="A19" s="240">
        <v>12</v>
      </c>
      <c r="B19" s="241" t="s">
        <v>128</v>
      </c>
      <c r="C19" s="242" t="s">
        <v>129</v>
      </c>
      <c r="D19" s="243" t="s">
        <v>109</v>
      </c>
      <c r="E19" s="244">
        <v>148.5</v>
      </c>
      <c r="F19" s="244">
        <v>0</v>
      </c>
      <c r="G19" s="245">
        <f t="shared" si="0"/>
        <v>0</v>
      </c>
      <c r="H19" s="246">
        <v>0</v>
      </c>
      <c r="I19" s="247">
        <f t="shared" si="1"/>
        <v>0</v>
      </c>
      <c r="J19" s="246">
        <v>0</v>
      </c>
      <c r="K19" s="247">
        <f t="shared" si="2"/>
        <v>0</v>
      </c>
      <c r="O19" s="239">
        <v>2</v>
      </c>
      <c r="AA19" s="214">
        <v>1</v>
      </c>
      <c r="AB19" s="214">
        <v>1</v>
      </c>
      <c r="AC19" s="214">
        <v>1</v>
      </c>
      <c r="AZ19" s="214">
        <v>1</v>
      </c>
      <c r="BA19" s="214">
        <f t="shared" si="3"/>
        <v>0</v>
      </c>
      <c r="BB19" s="214">
        <f t="shared" si="4"/>
        <v>0</v>
      </c>
      <c r="BC19" s="214">
        <f t="shared" si="5"/>
        <v>0</v>
      </c>
      <c r="BD19" s="214">
        <f t="shared" si="6"/>
        <v>0</v>
      </c>
      <c r="BE19" s="214">
        <f t="shared" si="7"/>
        <v>0</v>
      </c>
      <c r="CA19" s="239">
        <v>1</v>
      </c>
      <c r="CB19" s="239">
        <v>1</v>
      </c>
    </row>
    <row r="20" spans="1:80" ht="12.75">
      <c r="A20" s="240">
        <v>13</v>
      </c>
      <c r="B20" s="241" t="s">
        <v>130</v>
      </c>
      <c r="C20" s="242" t="s">
        <v>131</v>
      </c>
      <c r="D20" s="243" t="s">
        <v>109</v>
      </c>
      <c r="E20" s="244">
        <v>7.39</v>
      </c>
      <c r="F20" s="244">
        <v>0</v>
      </c>
      <c r="G20" s="245">
        <f t="shared" si="0"/>
        <v>0</v>
      </c>
      <c r="H20" s="246">
        <v>0</v>
      </c>
      <c r="I20" s="247">
        <f t="shared" si="1"/>
        <v>0</v>
      </c>
      <c r="J20" s="246">
        <v>0</v>
      </c>
      <c r="K20" s="247">
        <f t="shared" si="2"/>
        <v>0</v>
      </c>
      <c r="O20" s="239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 t="shared" si="3"/>
        <v>0</v>
      </c>
      <c r="BB20" s="214">
        <f t="shared" si="4"/>
        <v>0</v>
      </c>
      <c r="BC20" s="214">
        <f t="shared" si="5"/>
        <v>0</v>
      </c>
      <c r="BD20" s="214">
        <f t="shared" si="6"/>
        <v>0</v>
      </c>
      <c r="BE20" s="214">
        <f t="shared" si="7"/>
        <v>0</v>
      </c>
      <c r="CA20" s="239">
        <v>1</v>
      </c>
      <c r="CB20" s="239">
        <v>1</v>
      </c>
    </row>
    <row r="21" spans="1:80" ht="12.75">
      <c r="A21" s="240">
        <v>14</v>
      </c>
      <c r="B21" s="241" t="s">
        <v>132</v>
      </c>
      <c r="C21" s="242" t="s">
        <v>133</v>
      </c>
      <c r="D21" s="243" t="s">
        <v>109</v>
      </c>
      <c r="E21" s="244">
        <v>35.29</v>
      </c>
      <c r="F21" s="244">
        <v>0</v>
      </c>
      <c r="G21" s="245">
        <f t="shared" si="0"/>
        <v>0</v>
      </c>
      <c r="H21" s="246">
        <v>0</v>
      </c>
      <c r="I21" s="247">
        <f t="shared" si="1"/>
        <v>0</v>
      </c>
      <c r="J21" s="246">
        <v>0</v>
      </c>
      <c r="K21" s="247">
        <f t="shared" si="2"/>
        <v>0</v>
      </c>
      <c r="O21" s="239">
        <v>2</v>
      </c>
      <c r="AA21" s="214">
        <v>1</v>
      </c>
      <c r="AB21" s="214">
        <v>1</v>
      </c>
      <c r="AC21" s="214">
        <v>1</v>
      </c>
      <c r="AZ21" s="214">
        <v>1</v>
      </c>
      <c r="BA21" s="214">
        <f t="shared" si="3"/>
        <v>0</v>
      </c>
      <c r="BB21" s="214">
        <f t="shared" si="4"/>
        <v>0</v>
      </c>
      <c r="BC21" s="214">
        <f t="shared" si="5"/>
        <v>0</v>
      </c>
      <c r="BD21" s="214">
        <f t="shared" si="6"/>
        <v>0</v>
      </c>
      <c r="BE21" s="214">
        <f t="shared" si="7"/>
        <v>0</v>
      </c>
      <c r="CA21" s="239">
        <v>1</v>
      </c>
      <c r="CB21" s="239">
        <v>1</v>
      </c>
    </row>
    <row r="22" spans="1:80" ht="12.75">
      <c r="A22" s="240">
        <v>15</v>
      </c>
      <c r="B22" s="241" t="s">
        <v>134</v>
      </c>
      <c r="C22" s="242" t="s">
        <v>135</v>
      </c>
      <c r="D22" s="243" t="s">
        <v>102</v>
      </c>
      <c r="E22" s="244">
        <v>295.33</v>
      </c>
      <c r="F22" s="244">
        <v>0</v>
      </c>
      <c r="G22" s="245">
        <f t="shared" si="0"/>
        <v>0</v>
      </c>
      <c r="H22" s="246">
        <v>0</v>
      </c>
      <c r="I22" s="247">
        <f t="shared" si="1"/>
        <v>0</v>
      </c>
      <c r="J22" s="246">
        <v>0</v>
      </c>
      <c r="K22" s="247">
        <f t="shared" si="2"/>
        <v>0</v>
      </c>
      <c r="O22" s="239">
        <v>2</v>
      </c>
      <c r="AA22" s="214">
        <v>1</v>
      </c>
      <c r="AB22" s="214">
        <v>1</v>
      </c>
      <c r="AC22" s="214">
        <v>1</v>
      </c>
      <c r="AZ22" s="214">
        <v>1</v>
      </c>
      <c r="BA22" s="214">
        <f t="shared" si="3"/>
        <v>0</v>
      </c>
      <c r="BB22" s="214">
        <f t="shared" si="4"/>
        <v>0</v>
      </c>
      <c r="BC22" s="214">
        <f t="shared" si="5"/>
        <v>0</v>
      </c>
      <c r="BD22" s="214">
        <f t="shared" si="6"/>
        <v>0</v>
      </c>
      <c r="BE22" s="214">
        <f t="shared" si="7"/>
        <v>0</v>
      </c>
      <c r="CA22" s="239">
        <v>1</v>
      </c>
      <c r="CB22" s="239">
        <v>1</v>
      </c>
    </row>
    <row r="23" spans="1:80" ht="12.75">
      <c r="A23" s="240">
        <v>16</v>
      </c>
      <c r="B23" s="241" t="s">
        <v>136</v>
      </c>
      <c r="C23" s="242" t="s">
        <v>137</v>
      </c>
      <c r="D23" s="243" t="s">
        <v>102</v>
      </c>
      <c r="E23" s="244">
        <v>453.53</v>
      </c>
      <c r="F23" s="244">
        <v>0</v>
      </c>
      <c r="G23" s="245">
        <f t="shared" si="0"/>
        <v>0</v>
      </c>
      <c r="H23" s="246">
        <v>0</v>
      </c>
      <c r="I23" s="247">
        <f t="shared" si="1"/>
        <v>0</v>
      </c>
      <c r="J23" s="246">
        <v>0</v>
      </c>
      <c r="K23" s="247">
        <f t="shared" si="2"/>
        <v>0</v>
      </c>
      <c r="O23" s="239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 t="shared" si="3"/>
        <v>0</v>
      </c>
      <c r="BB23" s="214">
        <f t="shared" si="4"/>
        <v>0</v>
      </c>
      <c r="BC23" s="214">
        <f t="shared" si="5"/>
        <v>0</v>
      </c>
      <c r="BD23" s="214">
        <f t="shared" si="6"/>
        <v>0</v>
      </c>
      <c r="BE23" s="214">
        <f t="shared" si="7"/>
        <v>0</v>
      </c>
      <c r="CA23" s="239">
        <v>1</v>
      </c>
      <c r="CB23" s="239">
        <v>1</v>
      </c>
    </row>
    <row r="24" spans="1:80" ht="12.75">
      <c r="A24" s="240">
        <v>17</v>
      </c>
      <c r="B24" s="241" t="s">
        <v>138</v>
      </c>
      <c r="C24" s="242" t="s">
        <v>139</v>
      </c>
      <c r="D24" s="243" t="s">
        <v>102</v>
      </c>
      <c r="E24" s="244">
        <v>201.24</v>
      </c>
      <c r="F24" s="244">
        <v>0</v>
      </c>
      <c r="G24" s="245">
        <f t="shared" si="0"/>
        <v>0</v>
      </c>
      <c r="H24" s="246">
        <v>0</v>
      </c>
      <c r="I24" s="247">
        <f t="shared" si="1"/>
        <v>0</v>
      </c>
      <c r="J24" s="246">
        <v>0</v>
      </c>
      <c r="K24" s="247">
        <f t="shared" si="2"/>
        <v>0</v>
      </c>
      <c r="O24" s="239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 t="shared" si="3"/>
        <v>0</v>
      </c>
      <c r="BB24" s="214">
        <f t="shared" si="4"/>
        <v>0</v>
      </c>
      <c r="BC24" s="214">
        <f t="shared" si="5"/>
        <v>0</v>
      </c>
      <c r="BD24" s="214">
        <f t="shared" si="6"/>
        <v>0</v>
      </c>
      <c r="BE24" s="214">
        <f t="shared" si="7"/>
        <v>0</v>
      </c>
      <c r="CA24" s="239">
        <v>1</v>
      </c>
      <c r="CB24" s="239">
        <v>1</v>
      </c>
    </row>
    <row r="25" spans="1:80" ht="22.5">
      <c r="A25" s="240">
        <v>18</v>
      </c>
      <c r="B25" s="241" t="s">
        <v>140</v>
      </c>
      <c r="C25" s="242" t="s">
        <v>141</v>
      </c>
      <c r="D25" s="243" t="s">
        <v>102</v>
      </c>
      <c r="E25" s="244">
        <v>295.33</v>
      </c>
      <c r="F25" s="244">
        <v>0</v>
      </c>
      <c r="G25" s="245">
        <f t="shared" si="0"/>
        <v>0</v>
      </c>
      <c r="H25" s="246">
        <v>0</v>
      </c>
      <c r="I25" s="247">
        <f t="shared" si="1"/>
        <v>0</v>
      </c>
      <c r="J25" s="246">
        <v>0</v>
      </c>
      <c r="K25" s="247">
        <f t="shared" si="2"/>
        <v>0</v>
      </c>
      <c r="O25" s="239">
        <v>2</v>
      </c>
      <c r="AA25" s="214">
        <v>1</v>
      </c>
      <c r="AB25" s="214">
        <v>0</v>
      </c>
      <c r="AC25" s="214">
        <v>0</v>
      </c>
      <c r="AZ25" s="214">
        <v>1</v>
      </c>
      <c r="BA25" s="214">
        <f t="shared" si="3"/>
        <v>0</v>
      </c>
      <c r="BB25" s="214">
        <f t="shared" si="4"/>
        <v>0</v>
      </c>
      <c r="BC25" s="214">
        <f t="shared" si="5"/>
        <v>0</v>
      </c>
      <c r="BD25" s="214">
        <f t="shared" si="6"/>
        <v>0</v>
      </c>
      <c r="BE25" s="214">
        <f t="shared" si="7"/>
        <v>0</v>
      </c>
      <c r="CA25" s="239">
        <v>1</v>
      </c>
      <c r="CB25" s="239">
        <v>0</v>
      </c>
    </row>
    <row r="26" spans="1:80" ht="12.75">
      <c r="A26" s="240">
        <v>19</v>
      </c>
      <c r="B26" s="241" t="s">
        <v>142</v>
      </c>
      <c r="C26" s="242" t="s">
        <v>143</v>
      </c>
      <c r="D26" s="243" t="s">
        <v>109</v>
      </c>
      <c r="E26" s="244">
        <v>155.89</v>
      </c>
      <c r="F26" s="244">
        <v>0</v>
      </c>
      <c r="G26" s="245">
        <f t="shared" si="0"/>
        <v>0</v>
      </c>
      <c r="H26" s="246">
        <v>0</v>
      </c>
      <c r="I26" s="247">
        <f t="shared" si="1"/>
        <v>0</v>
      </c>
      <c r="J26" s="246"/>
      <c r="K26" s="247">
        <f t="shared" si="2"/>
        <v>0</v>
      </c>
      <c r="O26" s="239">
        <v>2</v>
      </c>
      <c r="AA26" s="214">
        <v>12</v>
      </c>
      <c r="AB26" s="214">
        <v>0</v>
      </c>
      <c r="AC26" s="214">
        <v>61</v>
      </c>
      <c r="AZ26" s="214">
        <v>1</v>
      </c>
      <c r="BA26" s="214">
        <f t="shared" si="3"/>
        <v>0</v>
      </c>
      <c r="BB26" s="214">
        <f t="shared" si="4"/>
        <v>0</v>
      </c>
      <c r="BC26" s="214">
        <f t="shared" si="5"/>
        <v>0</v>
      </c>
      <c r="BD26" s="214">
        <f t="shared" si="6"/>
        <v>0</v>
      </c>
      <c r="BE26" s="214">
        <f t="shared" si="7"/>
        <v>0</v>
      </c>
      <c r="CA26" s="239">
        <v>12</v>
      </c>
      <c r="CB26" s="239">
        <v>0</v>
      </c>
    </row>
    <row r="27" spans="1:80" ht="12.75">
      <c r="A27" s="240">
        <v>20</v>
      </c>
      <c r="B27" s="241" t="s">
        <v>144</v>
      </c>
      <c r="C27" s="242" t="s">
        <v>145</v>
      </c>
      <c r="D27" s="243" t="s">
        <v>93</v>
      </c>
      <c r="E27" s="244">
        <v>3</v>
      </c>
      <c r="F27" s="244">
        <v>0</v>
      </c>
      <c r="G27" s="245">
        <f t="shared" si="0"/>
        <v>0</v>
      </c>
      <c r="H27" s="246">
        <v>0</v>
      </c>
      <c r="I27" s="247">
        <f t="shared" si="1"/>
        <v>0</v>
      </c>
      <c r="J27" s="246"/>
      <c r="K27" s="247">
        <f t="shared" si="2"/>
        <v>0</v>
      </c>
      <c r="O27" s="239">
        <v>2</v>
      </c>
      <c r="AA27" s="214">
        <v>12</v>
      </c>
      <c r="AB27" s="214">
        <v>0</v>
      </c>
      <c r="AC27" s="214">
        <v>65</v>
      </c>
      <c r="AZ27" s="214">
        <v>1</v>
      </c>
      <c r="BA27" s="214">
        <f t="shared" si="3"/>
        <v>0</v>
      </c>
      <c r="BB27" s="214">
        <f t="shared" si="4"/>
        <v>0</v>
      </c>
      <c r="BC27" s="214">
        <f t="shared" si="5"/>
        <v>0</v>
      </c>
      <c r="BD27" s="214">
        <f t="shared" si="6"/>
        <v>0</v>
      </c>
      <c r="BE27" s="214">
        <f t="shared" si="7"/>
        <v>0</v>
      </c>
      <c r="CA27" s="239">
        <v>12</v>
      </c>
      <c r="CB27" s="239">
        <v>0</v>
      </c>
    </row>
    <row r="28" spans="1:80" ht="12.75">
      <c r="A28" s="240">
        <v>21</v>
      </c>
      <c r="B28" s="241" t="s">
        <v>146</v>
      </c>
      <c r="C28" s="242" t="s">
        <v>147</v>
      </c>
      <c r="D28" s="243" t="s">
        <v>148</v>
      </c>
      <c r="E28" s="244">
        <v>7.3832</v>
      </c>
      <c r="F28" s="244">
        <v>0</v>
      </c>
      <c r="G28" s="245">
        <f t="shared" si="0"/>
        <v>0</v>
      </c>
      <c r="H28" s="246">
        <v>0.001</v>
      </c>
      <c r="I28" s="247">
        <f t="shared" si="1"/>
        <v>0.0073832</v>
      </c>
      <c r="J28" s="246"/>
      <c r="K28" s="247">
        <f t="shared" si="2"/>
        <v>0</v>
      </c>
      <c r="O28" s="239">
        <v>2</v>
      </c>
      <c r="AA28" s="214">
        <v>3</v>
      </c>
      <c r="AB28" s="214">
        <v>1</v>
      </c>
      <c r="AC28" s="214">
        <v>572400</v>
      </c>
      <c r="AZ28" s="214">
        <v>1</v>
      </c>
      <c r="BA28" s="214">
        <f t="shared" si="3"/>
        <v>0</v>
      </c>
      <c r="BB28" s="214">
        <f t="shared" si="4"/>
        <v>0</v>
      </c>
      <c r="BC28" s="214">
        <f t="shared" si="5"/>
        <v>0</v>
      </c>
      <c r="BD28" s="214">
        <f t="shared" si="6"/>
        <v>0</v>
      </c>
      <c r="BE28" s="214">
        <f t="shared" si="7"/>
        <v>0</v>
      </c>
      <c r="CA28" s="239">
        <v>3</v>
      </c>
      <c r="CB28" s="239">
        <v>1</v>
      </c>
    </row>
    <row r="29" spans="1:57" ht="12.75">
      <c r="A29" s="249"/>
      <c r="B29" s="250" t="s">
        <v>94</v>
      </c>
      <c r="C29" s="251" t="s">
        <v>103</v>
      </c>
      <c r="D29" s="252"/>
      <c r="E29" s="253"/>
      <c r="F29" s="254"/>
      <c r="G29" s="255">
        <f>SUM(G7:G28)</f>
        <v>0</v>
      </c>
      <c r="H29" s="256"/>
      <c r="I29" s="257">
        <f>SUM(I7:I28)</f>
        <v>0.051204410000000006</v>
      </c>
      <c r="J29" s="256"/>
      <c r="K29" s="257">
        <f>SUM(K7:K28)</f>
        <v>0</v>
      </c>
      <c r="O29" s="239">
        <v>4</v>
      </c>
      <c r="BA29" s="258">
        <f>SUM(BA7:BA28)</f>
        <v>0</v>
      </c>
      <c r="BB29" s="258">
        <f>SUM(BB7:BB28)</f>
        <v>0</v>
      </c>
      <c r="BC29" s="258">
        <f>SUM(BC7:BC28)</f>
        <v>0</v>
      </c>
      <c r="BD29" s="258">
        <f>SUM(BD7:BD28)</f>
        <v>0</v>
      </c>
      <c r="BE29" s="258">
        <f>SUM(BE7:BE28)</f>
        <v>0</v>
      </c>
    </row>
    <row r="30" spans="1:15" ht="12.75">
      <c r="A30" s="229" t="s">
        <v>90</v>
      </c>
      <c r="B30" s="230" t="s">
        <v>149</v>
      </c>
      <c r="C30" s="231" t="s">
        <v>150</v>
      </c>
      <c r="D30" s="232"/>
      <c r="E30" s="233"/>
      <c r="F30" s="233"/>
      <c r="G30" s="234"/>
      <c r="H30" s="235"/>
      <c r="I30" s="236"/>
      <c r="J30" s="237"/>
      <c r="K30" s="238"/>
      <c r="O30" s="239">
        <v>1</v>
      </c>
    </row>
    <row r="31" spans="1:80" ht="12.75">
      <c r="A31" s="240">
        <v>22</v>
      </c>
      <c r="B31" s="241" t="s">
        <v>152</v>
      </c>
      <c r="C31" s="242" t="s">
        <v>153</v>
      </c>
      <c r="D31" s="243" t="s">
        <v>102</v>
      </c>
      <c r="E31" s="244">
        <v>39.0427</v>
      </c>
      <c r="F31" s="244">
        <v>0</v>
      </c>
      <c r="G31" s="245">
        <f aca="true" t="shared" si="8" ref="G31:G40">E31*F31</f>
        <v>0</v>
      </c>
      <c r="H31" s="246">
        <v>0.098</v>
      </c>
      <c r="I31" s="247">
        <f aca="true" t="shared" si="9" ref="I31:I40">E31*H31</f>
        <v>3.8261846000000004</v>
      </c>
      <c r="J31" s="246">
        <v>0</v>
      </c>
      <c r="K31" s="247">
        <f aca="true" t="shared" si="10" ref="K31:K40">E31*J31</f>
        <v>0</v>
      </c>
      <c r="O31" s="239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 aca="true" t="shared" si="11" ref="BA31:BA40">IF(AZ31=1,G31,0)</f>
        <v>0</v>
      </c>
      <c r="BB31" s="214">
        <f aca="true" t="shared" si="12" ref="BB31:BB40">IF(AZ31=2,G31,0)</f>
        <v>0</v>
      </c>
      <c r="BC31" s="214">
        <f aca="true" t="shared" si="13" ref="BC31:BC40">IF(AZ31=3,G31,0)</f>
        <v>0</v>
      </c>
      <c r="BD31" s="214">
        <f aca="true" t="shared" si="14" ref="BD31:BD40">IF(AZ31=4,G31,0)</f>
        <v>0</v>
      </c>
      <c r="BE31" s="214">
        <f aca="true" t="shared" si="15" ref="BE31:BE40">IF(AZ31=5,G31,0)</f>
        <v>0</v>
      </c>
      <c r="CA31" s="239">
        <v>1</v>
      </c>
      <c r="CB31" s="239">
        <v>1</v>
      </c>
    </row>
    <row r="32" spans="1:80" ht="12.75">
      <c r="A32" s="240">
        <v>23</v>
      </c>
      <c r="B32" s="241" t="s">
        <v>154</v>
      </c>
      <c r="C32" s="242" t="s">
        <v>155</v>
      </c>
      <c r="D32" s="243" t="s">
        <v>102</v>
      </c>
      <c r="E32" s="244">
        <v>34.7852</v>
      </c>
      <c r="F32" s="244">
        <v>0</v>
      </c>
      <c r="G32" s="245">
        <f t="shared" si="8"/>
        <v>0</v>
      </c>
      <c r="H32" s="246">
        <v>0.189</v>
      </c>
      <c r="I32" s="247">
        <f t="shared" si="9"/>
        <v>6.5744028000000005</v>
      </c>
      <c r="J32" s="246">
        <v>0</v>
      </c>
      <c r="K32" s="247">
        <f t="shared" si="10"/>
        <v>0</v>
      </c>
      <c r="O32" s="239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 t="shared" si="11"/>
        <v>0</v>
      </c>
      <c r="BB32" s="214">
        <f t="shared" si="12"/>
        <v>0</v>
      </c>
      <c r="BC32" s="214">
        <f t="shared" si="13"/>
        <v>0</v>
      </c>
      <c r="BD32" s="214">
        <f t="shared" si="14"/>
        <v>0</v>
      </c>
      <c r="BE32" s="214">
        <f t="shared" si="15"/>
        <v>0</v>
      </c>
      <c r="CA32" s="239">
        <v>1</v>
      </c>
      <c r="CB32" s="239">
        <v>1</v>
      </c>
    </row>
    <row r="33" spans="1:80" ht="12.75">
      <c r="A33" s="240">
        <v>24</v>
      </c>
      <c r="B33" s="241" t="s">
        <v>156</v>
      </c>
      <c r="C33" s="242" t="s">
        <v>157</v>
      </c>
      <c r="D33" s="243" t="s">
        <v>102</v>
      </c>
      <c r="E33" s="244">
        <v>188.01</v>
      </c>
      <c r="F33" s="244">
        <v>0</v>
      </c>
      <c r="G33" s="245">
        <f t="shared" si="8"/>
        <v>0</v>
      </c>
      <c r="H33" s="246">
        <v>0.27994</v>
      </c>
      <c r="I33" s="247">
        <f t="shared" si="9"/>
        <v>52.6315194</v>
      </c>
      <c r="J33" s="246">
        <v>0</v>
      </c>
      <c r="K33" s="247">
        <f t="shared" si="10"/>
        <v>0</v>
      </c>
      <c r="O33" s="239">
        <v>2</v>
      </c>
      <c r="AA33" s="214">
        <v>1</v>
      </c>
      <c r="AB33" s="214">
        <v>1</v>
      </c>
      <c r="AC33" s="214">
        <v>1</v>
      </c>
      <c r="AZ33" s="214">
        <v>1</v>
      </c>
      <c r="BA33" s="214">
        <f t="shared" si="11"/>
        <v>0</v>
      </c>
      <c r="BB33" s="214">
        <f t="shared" si="12"/>
        <v>0</v>
      </c>
      <c r="BC33" s="214">
        <f t="shared" si="13"/>
        <v>0</v>
      </c>
      <c r="BD33" s="214">
        <f t="shared" si="14"/>
        <v>0</v>
      </c>
      <c r="BE33" s="214">
        <f t="shared" si="15"/>
        <v>0</v>
      </c>
      <c r="CA33" s="239">
        <v>1</v>
      </c>
      <c r="CB33" s="239">
        <v>1</v>
      </c>
    </row>
    <row r="34" spans="1:80" ht="12.75">
      <c r="A34" s="240">
        <v>25</v>
      </c>
      <c r="B34" s="241" t="s">
        <v>158</v>
      </c>
      <c r="C34" s="242" t="s">
        <v>159</v>
      </c>
      <c r="D34" s="243" t="s">
        <v>102</v>
      </c>
      <c r="E34" s="244">
        <v>202.67</v>
      </c>
      <c r="F34" s="244">
        <v>0</v>
      </c>
      <c r="G34" s="245">
        <f t="shared" si="8"/>
        <v>0</v>
      </c>
      <c r="H34" s="246">
        <v>0.0739</v>
      </c>
      <c r="I34" s="247">
        <f t="shared" si="9"/>
        <v>14.977312999999997</v>
      </c>
      <c r="J34" s="246">
        <v>0</v>
      </c>
      <c r="K34" s="247">
        <f t="shared" si="10"/>
        <v>0</v>
      </c>
      <c r="O34" s="239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 t="shared" si="11"/>
        <v>0</v>
      </c>
      <c r="BB34" s="214">
        <f t="shared" si="12"/>
        <v>0</v>
      </c>
      <c r="BC34" s="214">
        <f t="shared" si="13"/>
        <v>0</v>
      </c>
      <c r="BD34" s="214">
        <f t="shared" si="14"/>
        <v>0</v>
      </c>
      <c r="BE34" s="214">
        <f t="shared" si="15"/>
        <v>0</v>
      </c>
      <c r="CA34" s="239">
        <v>1</v>
      </c>
      <c r="CB34" s="239">
        <v>1</v>
      </c>
    </row>
    <row r="35" spans="1:80" ht="22.5">
      <c r="A35" s="240">
        <v>26</v>
      </c>
      <c r="B35" s="241" t="s">
        <v>160</v>
      </c>
      <c r="C35" s="242" t="s">
        <v>161</v>
      </c>
      <c r="D35" s="243" t="s">
        <v>102</v>
      </c>
      <c r="E35" s="244">
        <v>193.26</v>
      </c>
      <c r="F35" s="244">
        <v>0</v>
      </c>
      <c r="G35" s="245">
        <f t="shared" si="8"/>
        <v>0</v>
      </c>
      <c r="H35" s="246">
        <v>0.51086</v>
      </c>
      <c r="I35" s="247">
        <f t="shared" si="9"/>
        <v>98.72880359999999</v>
      </c>
      <c r="J35" s="246"/>
      <c r="K35" s="247">
        <f t="shared" si="10"/>
        <v>0</v>
      </c>
      <c r="O35" s="239">
        <v>2</v>
      </c>
      <c r="AA35" s="214">
        <v>12</v>
      </c>
      <c r="AB35" s="214">
        <v>0</v>
      </c>
      <c r="AC35" s="214">
        <v>81</v>
      </c>
      <c r="AZ35" s="214">
        <v>1</v>
      </c>
      <c r="BA35" s="214">
        <f t="shared" si="11"/>
        <v>0</v>
      </c>
      <c r="BB35" s="214">
        <f t="shared" si="12"/>
        <v>0</v>
      </c>
      <c r="BC35" s="214">
        <f t="shared" si="13"/>
        <v>0</v>
      </c>
      <c r="BD35" s="214">
        <f t="shared" si="14"/>
        <v>0</v>
      </c>
      <c r="BE35" s="214">
        <f t="shared" si="15"/>
        <v>0</v>
      </c>
      <c r="CA35" s="239">
        <v>12</v>
      </c>
      <c r="CB35" s="239">
        <v>0</v>
      </c>
    </row>
    <row r="36" spans="1:80" ht="22.5">
      <c r="A36" s="240">
        <v>27</v>
      </c>
      <c r="B36" s="241" t="s">
        <v>162</v>
      </c>
      <c r="C36" s="242" t="s">
        <v>163</v>
      </c>
      <c r="D36" s="243" t="s">
        <v>102</v>
      </c>
      <c r="E36" s="244">
        <v>23.52</v>
      </c>
      <c r="F36" s="244">
        <v>0</v>
      </c>
      <c r="G36" s="245">
        <f t="shared" si="8"/>
        <v>0</v>
      </c>
      <c r="H36" s="246">
        <v>0</v>
      </c>
      <c r="I36" s="247">
        <f t="shared" si="9"/>
        <v>0</v>
      </c>
      <c r="J36" s="246"/>
      <c r="K36" s="247">
        <f t="shared" si="10"/>
        <v>0</v>
      </c>
      <c r="O36" s="239">
        <v>2</v>
      </c>
      <c r="AA36" s="214">
        <v>12</v>
      </c>
      <c r="AB36" s="214">
        <v>0</v>
      </c>
      <c r="AC36" s="214">
        <v>133</v>
      </c>
      <c r="AZ36" s="214">
        <v>1</v>
      </c>
      <c r="BA36" s="214">
        <f t="shared" si="11"/>
        <v>0</v>
      </c>
      <c r="BB36" s="214">
        <f t="shared" si="12"/>
        <v>0</v>
      </c>
      <c r="BC36" s="214">
        <f t="shared" si="13"/>
        <v>0</v>
      </c>
      <c r="BD36" s="214">
        <f t="shared" si="14"/>
        <v>0</v>
      </c>
      <c r="BE36" s="214">
        <f t="shared" si="15"/>
        <v>0</v>
      </c>
      <c r="CA36" s="239">
        <v>12</v>
      </c>
      <c r="CB36" s="239">
        <v>0</v>
      </c>
    </row>
    <row r="37" spans="1:80" ht="22.5">
      <c r="A37" s="240">
        <v>28</v>
      </c>
      <c r="B37" s="241" t="s">
        <v>164</v>
      </c>
      <c r="C37" s="242" t="s">
        <v>165</v>
      </c>
      <c r="D37" s="243" t="s">
        <v>166</v>
      </c>
      <c r="E37" s="244">
        <v>8.7</v>
      </c>
      <c r="F37" s="244">
        <v>0</v>
      </c>
      <c r="G37" s="245">
        <f t="shared" si="8"/>
        <v>0</v>
      </c>
      <c r="H37" s="246">
        <v>0</v>
      </c>
      <c r="I37" s="247">
        <f t="shared" si="9"/>
        <v>0</v>
      </c>
      <c r="J37" s="246"/>
      <c r="K37" s="247">
        <f t="shared" si="10"/>
        <v>0</v>
      </c>
      <c r="O37" s="239">
        <v>2</v>
      </c>
      <c r="AA37" s="214">
        <v>12</v>
      </c>
      <c r="AB37" s="214">
        <v>0</v>
      </c>
      <c r="AC37" s="214">
        <v>141</v>
      </c>
      <c r="AZ37" s="214">
        <v>1</v>
      </c>
      <c r="BA37" s="214">
        <f t="shared" si="11"/>
        <v>0</v>
      </c>
      <c r="BB37" s="214">
        <f t="shared" si="12"/>
        <v>0</v>
      </c>
      <c r="BC37" s="214">
        <f t="shared" si="13"/>
        <v>0</v>
      </c>
      <c r="BD37" s="214">
        <f t="shared" si="14"/>
        <v>0</v>
      </c>
      <c r="BE37" s="214">
        <f t="shared" si="15"/>
        <v>0</v>
      </c>
      <c r="CA37" s="239">
        <v>12</v>
      </c>
      <c r="CB37" s="239">
        <v>0</v>
      </c>
    </row>
    <row r="38" spans="1:80" ht="12.75">
      <c r="A38" s="240">
        <v>29</v>
      </c>
      <c r="B38" s="241" t="s">
        <v>167</v>
      </c>
      <c r="C38" s="242" t="s">
        <v>168</v>
      </c>
      <c r="D38" s="243" t="s">
        <v>102</v>
      </c>
      <c r="E38" s="244">
        <v>4.72</v>
      </c>
      <c r="F38" s="244">
        <v>0</v>
      </c>
      <c r="G38" s="245">
        <f t="shared" si="8"/>
        <v>0</v>
      </c>
      <c r="H38" s="246">
        <v>0.131</v>
      </c>
      <c r="I38" s="247">
        <f t="shared" si="9"/>
        <v>0.61832</v>
      </c>
      <c r="J38" s="246"/>
      <c r="K38" s="247">
        <f t="shared" si="10"/>
        <v>0</v>
      </c>
      <c r="O38" s="239">
        <v>2</v>
      </c>
      <c r="AA38" s="214">
        <v>3</v>
      </c>
      <c r="AB38" s="214">
        <v>1</v>
      </c>
      <c r="AC38" s="214">
        <v>59245267</v>
      </c>
      <c r="AZ38" s="214">
        <v>1</v>
      </c>
      <c r="BA38" s="214">
        <f t="shared" si="11"/>
        <v>0</v>
      </c>
      <c r="BB38" s="214">
        <f t="shared" si="12"/>
        <v>0</v>
      </c>
      <c r="BC38" s="214">
        <f t="shared" si="13"/>
        <v>0</v>
      </c>
      <c r="BD38" s="214">
        <f t="shared" si="14"/>
        <v>0</v>
      </c>
      <c r="BE38" s="214">
        <f t="shared" si="15"/>
        <v>0</v>
      </c>
      <c r="CA38" s="239">
        <v>3</v>
      </c>
      <c r="CB38" s="239">
        <v>1</v>
      </c>
    </row>
    <row r="39" spans="1:80" ht="12.75">
      <c r="A39" s="240">
        <v>30</v>
      </c>
      <c r="B39" s="241" t="s">
        <v>169</v>
      </c>
      <c r="C39" s="242" t="s">
        <v>170</v>
      </c>
      <c r="D39" s="243" t="s">
        <v>102</v>
      </c>
      <c r="E39" s="244">
        <v>197.75</v>
      </c>
      <c r="F39" s="244">
        <v>0</v>
      </c>
      <c r="G39" s="245">
        <f t="shared" si="8"/>
        <v>0</v>
      </c>
      <c r="H39" s="246">
        <v>0.131</v>
      </c>
      <c r="I39" s="247">
        <f t="shared" si="9"/>
        <v>25.905250000000002</v>
      </c>
      <c r="J39" s="246"/>
      <c r="K39" s="247">
        <f t="shared" si="10"/>
        <v>0</v>
      </c>
      <c r="O39" s="239">
        <v>2</v>
      </c>
      <c r="AA39" s="214">
        <v>3</v>
      </c>
      <c r="AB39" s="214">
        <v>1</v>
      </c>
      <c r="AC39" s="214">
        <v>59245308</v>
      </c>
      <c r="AZ39" s="214">
        <v>1</v>
      </c>
      <c r="BA39" s="214">
        <f t="shared" si="11"/>
        <v>0</v>
      </c>
      <c r="BB39" s="214">
        <f t="shared" si="12"/>
        <v>0</v>
      </c>
      <c r="BC39" s="214">
        <f t="shared" si="13"/>
        <v>0</v>
      </c>
      <c r="BD39" s="214">
        <f t="shared" si="14"/>
        <v>0</v>
      </c>
      <c r="BE39" s="214">
        <f t="shared" si="15"/>
        <v>0</v>
      </c>
      <c r="CA39" s="239">
        <v>3</v>
      </c>
      <c r="CB39" s="239">
        <v>1</v>
      </c>
    </row>
    <row r="40" spans="1:80" ht="12.75">
      <c r="A40" s="240">
        <v>31</v>
      </c>
      <c r="B40" s="241" t="s">
        <v>171</v>
      </c>
      <c r="C40" s="242" t="s">
        <v>172</v>
      </c>
      <c r="D40" s="243" t="s">
        <v>173</v>
      </c>
      <c r="E40" s="244">
        <v>203.31299781</v>
      </c>
      <c r="F40" s="244">
        <v>0</v>
      </c>
      <c r="G40" s="245">
        <f t="shared" si="8"/>
        <v>0</v>
      </c>
      <c r="H40" s="246">
        <v>0</v>
      </c>
      <c r="I40" s="247">
        <f t="shared" si="9"/>
        <v>0</v>
      </c>
      <c r="J40" s="246"/>
      <c r="K40" s="247">
        <f t="shared" si="10"/>
        <v>0</v>
      </c>
      <c r="O40" s="239">
        <v>2</v>
      </c>
      <c r="AA40" s="214">
        <v>7</v>
      </c>
      <c r="AB40" s="214">
        <v>1</v>
      </c>
      <c r="AC40" s="214">
        <v>2</v>
      </c>
      <c r="AZ40" s="214">
        <v>1</v>
      </c>
      <c r="BA40" s="214">
        <f t="shared" si="11"/>
        <v>0</v>
      </c>
      <c r="BB40" s="214">
        <f t="shared" si="12"/>
        <v>0</v>
      </c>
      <c r="BC40" s="214">
        <f t="shared" si="13"/>
        <v>0</v>
      </c>
      <c r="BD40" s="214">
        <f t="shared" si="14"/>
        <v>0</v>
      </c>
      <c r="BE40" s="214">
        <f t="shared" si="15"/>
        <v>0</v>
      </c>
      <c r="CA40" s="239">
        <v>7</v>
      </c>
      <c r="CB40" s="239">
        <v>1</v>
      </c>
    </row>
    <row r="41" spans="1:57" ht="12.75">
      <c r="A41" s="249"/>
      <c r="B41" s="250" t="s">
        <v>94</v>
      </c>
      <c r="C41" s="251" t="s">
        <v>151</v>
      </c>
      <c r="D41" s="252"/>
      <c r="E41" s="253"/>
      <c r="F41" s="254"/>
      <c r="G41" s="255">
        <f>SUM(G30:G40)</f>
        <v>0</v>
      </c>
      <c r="H41" s="256"/>
      <c r="I41" s="257">
        <f>SUM(I30:I40)</f>
        <v>203.2617934</v>
      </c>
      <c r="J41" s="256"/>
      <c r="K41" s="257">
        <f>SUM(K30:K40)</f>
        <v>0</v>
      </c>
      <c r="O41" s="239">
        <v>4</v>
      </c>
      <c r="BA41" s="258">
        <f>SUM(BA30:BA40)</f>
        <v>0</v>
      </c>
      <c r="BB41" s="258">
        <f>SUM(BB30:BB40)</f>
        <v>0</v>
      </c>
      <c r="BC41" s="258">
        <f>SUM(BC30:BC40)</f>
        <v>0</v>
      </c>
      <c r="BD41" s="258">
        <f>SUM(BD30:BD40)</f>
        <v>0</v>
      </c>
      <c r="BE41" s="258">
        <f>SUM(BE30:BE40)</f>
        <v>0</v>
      </c>
    </row>
    <row r="42" spans="1:15" ht="12.75">
      <c r="A42" s="229" t="s">
        <v>90</v>
      </c>
      <c r="B42" s="230" t="s">
        <v>174</v>
      </c>
      <c r="C42" s="231" t="s">
        <v>175</v>
      </c>
      <c r="D42" s="232"/>
      <c r="E42" s="233"/>
      <c r="F42" s="233"/>
      <c r="G42" s="234"/>
      <c r="H42" s="235"/>
      <c r="I42" s="236"/>
      <c r="J42" s="237"/>
      <c r="K42" s="238"/>
      <c r="O42" s="239">
        <v>1</v>
      </c>
    </row>
    <row r="43" spans="1:80" ht="12.75">
      <c r="A43" s="240">
        <v>32</v>
      </c>
      <c r="B43" s="241" t="s">
        <v>177</v>
      </c>
      <c r="C43" s="242" t="s">
        <v>178</v>
      </c>
      <c r="D43" s="243" t="s">
        <v>166</v>
      </c>
      <c r="E43" s="244">
        <v>272</v>
      </c>
      <c r="F43" s="244">
        <v>0</v>
      </c>
      <c r="G43" s="245">
        <f aca="true" t="shared" si="16" ref="G43:G56">E43*F43</f>
        <v>0</v>
      </c>
      <c r="H43" s="246">
        <v>0</v>
      </c>
      <c r="I43" s="247">
        <f aca="true" t="shared" si="17" ref="I43:I56">E43*H43</f>
        <v>0</v>
      </c>
      <c r="J43" s="246">
        <v>0</v>
      </c>
      <c r="K43" s="247">
        <f aca="true" t="shared" si="18" ref="K43:K56">E43*J43</f>
        <v>0</v>
      </c>
      <c r="O43" s="239">
        <v>2</v>
      </c>
      <c r="AA43" s="214">
        <v>1</v>
      </c>
      <c r="AB43" s="214">
        <v>9</v>
      </c>
      <c r="AC43" s="214">
        <v>9</v>
      </c>
      <c r="AZ43" s="214">
        <v>1</v>
      </c>
      <c r="BA43" s="214">
        <f aca="true" t="shared" si="19" ref="BA43:BA56">IF(AZ43=1,G43,0)</f>
        <v>0</v>
      </c>
      <c r="BB43" s="214">
        <f aca="true" t="shared" si="20" ref="BB43:BB56">IF(AZ43=2,G43,0)</f>
        <v>0</v>
      </c>
      <c r="BC43" s="214">
        <f aca="true" t="shared" si="21" ref="BC43:BC56">IF(AZ43=3,G43,0)</f>
        <v>0</v>
      </c>
      <c r="BD43" s="214">
        <f aca="true" t="shared" si="22" ref="BD43:BD56">IF(AZ43=4,G43,0)</f>
        <v>0</v>
      </c>
      <c r="BE43" s="214">
        <f aca="true" t="shared" si="23" ref="BE43:BE56">IF(AZ43=5,G43,0)</f>
        <v>0</v>
      </c>
      <c r="CA43" s="239">
        <v>1</v>
      </c>
      <c r="CB43" s="239">
        <v>9</v>
      </c>
    </row>
    <row r="44" spans="1:80" ht="12.75">
      <c r="A44" s="240">
        <v>33</v>
      </c>
      <c r="B44" s="241" t="s">
        <v>179</v>
      </c>
      <c r="C44" s="242" t="s">
        <v>180</v>
      </c>
      <c r="D44" s="243" t="s">
        <v>106</v>
      </c>
      <c r="E44" s="244">
        <v>2</v>
      </c>
      <c r="F44" s="244">
        <v>0</v>
      </c>
      <c r="G44" s="245">
        <f t="shared" si="16"/>
        <v>0</v>
      </c>
      <c r="H44" s="246">
        <v>0.2459</v>
      </c>
      <c r="I44" s="247">
        <f t="shared" si="17"/>
        <v>0.4918</v>
      </c>
      <c r="J44" s="246">
        <v>0</v>
      </c>
      <c r="K44" s="247">
        <f t="shared" si="18"/>
        <v>0</v>
      </c>
      <c r="O44" s="239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 t="shared" si="19"/>
        <v>0</v>
      </c>
      <c r="BB44" s="214">
        <f t="shared" si="20"/>
        <v>0</v>
      </c>
      <c r="BC44" s="214">
        <f t="shared" si="21"/>
        <v>0</v>
      </c>
      <c r="BD44" s="214">
        <f t="shared" si="22"/>
        <v>0</v>
      </c>
      <c r="BE44" s="214">
        <f t="shared" si="23"/>
        <v>0</v>
      </c>
      <c r="CA44" s="239">
        <v>1</v>
      </c>
      <c r="CB44" s="239">
        <v>1</v>
      </c>
    </row>
    <row r="45" spans="1:80" ht="12.75">
      <c r="A45" s="240">
        <v>34</v>
      </c>
      <c r="B45" s="241" t="s">
        <v>181</v>
      </c>
      <c r="C45" s="242" t="s">
        <v>182</v>
      </c>
      <c r="D45" s="243" t="s">
        <v>106</v>
      </c>
      <c r="E45" s="244">
        <v>2</v>
      </c>
      <c r="F45" s="244">
        <v>0</v>
      </c>
      <c r="G45" s="245">
        <f t="shared" si="16"/>
        <v>0</v>
      </c>
      <c r="H45" s="246">
        <v>0.1124</v>
      </c>
      <c r="I45" s="247">
        <f t="shared" si="17"/>
        <v>0.2248</v>
      </c>
      <c r="J45" s="246">
        <v>0</v>
      </c>
      <c r="K45" s="247">
        <f t="shared" si="18"/>
        <v>0</v>
      </c>
      <c r="O45" s="239">
        <v>2</v>
      </c>
      <c r="AA45" s="214">
        <v>1</v>
      </c>
      <c r="AB45" s="214">
        <v>1</v>
      </c>
      <c r="AC45" s="214">
        <v>1</v>
      </c>
      <c r="AZ45" s="214">
        <v>1</v>
      </c>
      <c r="BA45" s="214">
        <f t="shared" si="19"/>
        <v>0</v>
      </c>
      <c r="BB45" s="214">
        <f t="shared" si="20"/>
        <v>0</v>
      </c>
      <c r="BC45" s="214">
        <f t="shared" si="21"/>
        <v>0</v>
      </c>
      <c r="BD45" s="214">
        <f t="shared" si="22"/>
        <v>0</v>
      </c>
      <c r="BE45" s="214">
        <f t="shared" si="23"/>
        <v>0</v>
      </c>
      <c r="CA45" s="239">
        <v>1</v>
      </c>
      <c r="CB45" s="239">
        <v>1</v>
      </c>
    </row>
    <row r="46" spans="1:80" ht="22.5">
      <c r="A46" s="240">
        <v>35</v>
      </c>
      <c r="B46" s="241" t="s">
        <v>183</v>
      </c>
      <c r="C46" s="242" t="s">
        <v>184</v>
      </c>
      <c r="D46" s="243" t="s">
        <v>166</v>
      </c>
      <c r="E46" s="244">
        <v>293.812</v>
      </c>
      <c r="F46" s="244">
        <v>0</v>
      </c>
      <c r="G46" s="245">
        <f t="shared" si="16"/>
        <v>0</v>
      </c>
      <c r="H46" s="246">
        <v>0.19049</v>
      </c>
      <c r="I46" s="247">
        <f t="shared" si="17"/>
        <v>55.96824788</v>
      </c>
      <c r="J46" s="246">
        <v>0</v>
      </c>
      <c r="K46" s="247">
        <f t="shared" si="18"/>
        <v>0</v>
      </c>
      <c r="O46" s="239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 t="shared" si="19"/>
        <v>0</v>
      </c>
      <c r="BB46" s="214">
        <f t="shared" si="20"/>
        <v>0</v>
      </c>
      <c r="BC46" s="214">
        <f t="shared" si="21"/>
        <v>0</v>
      </c>
      <c r="BD46" s="214">
        <f t="shared" si="22"/>
        <v>0</v>
      </c>
      <c r="BE46" s="214">
        <f t="shared" si="23"/>
        <v>0</v>
      </c>
      <c r="CA46" s="239">
        <v>1</v>
      </c>
      <c r="CB46" s="239">
        <v>1</v>
      </c>
    </row>
    <row r="47" spans="1:80" ht="22.5">
      <c r="A47" s="240">
        <v>36</v>
      </c>
      <c r="B47" s="241" t="s">
        <v>185</v>
      </c>
      <c r="C47" s="242" t="s">
        <v>186</v>
      </c>
      <c r="D47" s="243" t="s">
        <v>109</v>
      </c>
      <c r="E47" s="244">
        <v>18.7576</v>
      </c>
      <c r="F47" s="244">
        <v>0</v>
      </c>
      <c r="G47" s="245">
        <f t="shared" si="16"/>
        <v>0</v>
      </c>
      <c r="H47" s="246">
        <v>2.363</v>
      </c>
      <c r="I47" s="247">
        <f t="shared" si="17"/>
        <v>44.3242088</v>
      </c>
      <c r="J47" s="246">
        <v>0</v>
      </c>
      <c r="K47" s="247">
        <f t="shared" si="18"/>
        <v>0</v>
      </c>
      <c r="O47" s="239">
        <v>2</v>
      </c>
      <c r="AA47" s="214">
        <v>1</v>
      </c>
      <c r="AB47" s="214">
        <v>1</v>
      </c>
      <c r="AC47" s="214">
        <v>1</v>
      </c>
      <c r="AZ47" s="214">
        <v>1</v>
      </c>
      <c r="BA47" s="214">
        <f t="shared" si="19"/>
        <v>0</v>
      </c>
      <c r="BB47" s="214">
        <f t="shared" si="20"/>
        <v>0</v>
      </c>
      <c r="BC47" s="214">
        <f t="shared" si="21"/>
        <v>0</v>
      </c>
      <c r="BD47" s="214">
        <f t="shared" si="22"/>
        <v>0</v>
      </c>
      <c r="BE47" s="214">
        <f t="shared" si="23"/>
        <v>0</v>
      </c>
      <c r="CA47" s="239">
        <v>1</v>
      </c>
      <c r="CB47" s="239">
        <v>1</v>
      </c>
    </row>
    <row r="48" spans="1:80" ht="12.75">
      <c r="A48" s="240">
        <v>37</v>
      </c>
      <c r="B48" s="241" t="s">
        <v>187</v>
      </c>
      <c r="C48" s="242" t="s">
        <v>188</v>
      </c>
      <c r="D48" s="243" t="s">
        <v>166</v>
      </c>
      <c r="E48" s="244">
        <v>27.9</v>
      </c>
      <c r="F48" s="244">
        <v>0</v>
      </c>
      <c r="G48" s="245">
        <f t="shared" si="16"/>
        <v>0</v>
      </c>
      <c r="H48" s="246">
        <v>0</v>
      </c>
      <c r="I48" s="247">
        <f t="shared" si="17"/>
        <v>0</v>
      </c>
      <c r="J48" s="246">
        <v>0</v>
      </c>
      <c r="K48" s="247">
        <f t="shared" si="18"/>
        <v>0</v>
      </c>
      <c r="O48" s="239">
        <v>2</v>
      </c>
      <c r="AA48" s="214">
        <v>1</v>
      </c>
      <c r="AB48" s="214">
        <v>1</v>
      </c>
      <c r="AC48" s="214">
        <v>1</v>
      </c>
      <c r="AZ48" s="214">
        <v>1</v>
      </c>
      <c r="BA48" s="214">
        <f t="shared" si="19"/>
        <v>0</v>
      </c>
      <c r="BB48" s="214">
        <f t="shared" si="20"/>
        <v>0</v>
      </c>
      <c r="BC48" s="214">
        <f t="shared" si="21"/>
        <v>0</v>
      </c>
      <c r="BD48" s="214">
        <f t="shared" si="22"/>
        <v>0</v>
      </c>
      <c r="BE48" s="214">
        <f t="shared" si="23"/>
        <v>0</v>
      </c>
      <c r="CA48" s="239">
        <v>1</v>
      </c>
      <c r="CB48" s="239">
        <v>1</v>
      </c>
    </row>
    <row r="49" spans="1:80" ht="12.75">
      <c r="A49" s="240">
        <v>38</v>
      </c>
      <c r="B49" s="241" t="s">
        <v>189</v>
      </c>
      <c r="C49" s="242" t="s">
        <v>190</v>
      </c>
      <c r="D49" s="243" t="s">
        <v>191</v>
      </c>
      <c r="E49" s="244">
        <v>1</v>
      </c>
      <c r="F49" s="244">
        <v>0</v>
      </c>
      <c r="G49" s="245">
        <f t="shared" si="16"/>
        <v>0</v>
      </c>
      <c r="H49" s="246">
        <v>0</v>
      </c>
      <c r="I49" s="247">
        <f t="shared" si="17"/>
        <v>0</v>
      </c>
      <c r="J49" s="246"/>
      <c r="K49" s="247">
        <f t="shared" si="18"/>
        <v>0</v>
      </c>
      <c r="O49" s="239">
        <v>2</v>
      </c>
      <c r="AA49" s="214">
        <v>12</v>
      </c>
      <c r="AB49" s="214">
        <v>0</v>
      </c>
      <c r="AC49" s="214">
        <v>145</v>
      </c>
      <c r="AZ49" s="214">
        <v>1</v>
      </c>
      <c r="BA49" s="214">
        <f t="shared" si="19"/>
        <v>0</v>
      </c>
      <c r="BB49" s="214">
        <f t="shared" si="20"/>
        <v>0</v>
      </c>
      <c r="BC49" s="214">
        <f t="shared" si="21"/>
        <v>0</v>
      </c>
      <c r="BD49" s="214">
        <f t="shared" si="22"/>
        <v>0</v>
      </c>
      <c r="BE49" s="214">
        <f t="shared" si="23"/>
        <v>0</v>
      </c>
      <c r="CA49" s="239">
        <v>12</v>
      </c>
      <c r="CB49" s="239">
        <v>0</v>
      </c>
    </row>
    <row r="50" spans="1:80" ht="12.75">
      <c r="A50" s="240">
        <v>39</v>
      </c>
      <c r="B50" s="241" t="s">
        <v>192</v>
      </c>
      <c r="C50" s="242" t="s">
        <v>193</v>
      </c>
      <c r="D50" s="243" t="s">
        <v>191</v>
      </c>
      <c r="E50" s="244">
        <v>1</v>
      </c>
      <c r="F50" s="244">
        <v>0</v>
      </c>
      <c r="G50" s="245">
        <f t="shared" si="16"/>
        <v>0</v>
      </c>
      <c r="H50" s="246">
        <v>0</v>
      </c>
      <c r="I50" s="247">
        <f t="shared" si="17"/>
        <v>0</v>
      </c>
      <c r="J50" s="246"/>
      <c r="K50" s="247">
        <f t="shared" si="18"/>
        <v>0</v>
      </c>
      <c r="O50" s="239">
        <v>2</v>
      </c>
      <c r="AA50" s="214">
        <v>12</v>
      </c>
      <c r="AB50" s="214">
        <v>0</v>
      </c>
      <c r="AC50" s="214">
        <v>146</v>
      </c>
      <c r="AZ50" s="214">
        <v>1</v>
      </c>
      <c r="BA50" s="214">
        <f t="shared" si="19"/>
        <v>0</v>
      </c>
      <c r="BB50" s="214">
        <f t="shared" si="20"/>
        <v>0</v>
      </c>
      <c r="BC50" s="214">
        <f t="shared" si="21"/>
        <v>0</v>
      </c>
      <c r="BD50" s="214">
        <f t="shared" si="22"/>
        <v>0</v>
      </c>
      <c r="BE50" s="214">
        <f t="shared" si="23"/>
        <v>0</v>
      </c>
      <c r="CA50" s="239">
        <v>12</v>
      </c>
      <c r="CB50" s="239">
        <v>0</v>
      </c>
    </row>
    <row r="51" spans="1:80" ht="12.75">
      <c r="A51" s="240">
        <v>40</v>
      </c>
      <c r="B51" s="241" t="s">
        <v>194</v>
      </c>
      <c r="C51" s="242" t="s">
        <v>195</v>
      </c>
      <c r="D51" s="243" t="s">
        <v>191</v>
      </c>
      <c r="E51" s="244">
        <v>1</v>
      </c>
      <c r="F51" s="244">
        <v>0</v>
      </c>
      <c r="G51" s="245">
        <f t="shared" si="16"/>
        <v>0</v>
      </c>
      <c r="H51" s="246">
        <v>0</v>
      </c>
      <c r="I51" s="247">
        <f t="shared" si="17"/>
        <v>0</v>
      </c>
      <c r="J51" s="246"/>
      <c r="K51" s="247">
        <f t="shared" si="18"/>
        <v>0</v>
      </c>
      <c r="O51" s="239">
        <v>2</v>
      </c>
      <c r="AA51" s="214">
        <v>12</v>
      </c>
      <c r="AB51" s="214">
        <v>0</v>
      </c>
      <c r="AC51" s="214">
        <v>147</v>
      </c>
      <c r="AZ51" s="214">
        <v>1</v>
      </c>
      <c r="BA51" s="214">
        <f t="shared" si="19"/>
        <v>0</v>
      </c>
      <c r="BB51" s="214">
        <f t="shared" si="20"/>
        <v>0</v>
      </c>
      <c r="BC51" s="214">
        <f t="shared" si="21"/>
        <v>0</v>
      </c>
      <c r="BD51" s="214">
        <f t="shared" si="22"/>
        <v>0</v>
      </c>
      <c r="BE51" s="214">
        <f t="shared" si="23"/>
        <v>0</v>
      </c>
      <c r="CA51" s="239">
        <v>12</v>
      </c>
      <c r="CB51" s="239">
        <v>0</v>
      </c>
    </row>
    <row r="52" spans="1:80" ht="12.75">
      <c r="A52" s="240">
        <v>41</v>
      </c>
      <c r="B52" s="241" t="s">
        <v>196</v>
      </c>
      <c r="C52" s="242" t="s">
        <v>197</v>
      </c>
      <c r="D52" s="243" t="s">
        <v>93</v>
      </c>
      <c r="E52" s="244">
        <v>1</v>
      </c>
      <c r="F52" s="244">
        <v>0</v>
      </c>
      <c r="G52" s="245">
        <f t="shared" si="16"/>
        <v>0</v>
      </c>
      <c r="H52" s="246">
        <v>0</v>
      </c>
      <c r="I52" s="247">
        <f t="shared" si="17"/>
        <v>0</v>
      </c>
      <c r="J52" s="246"/>
      <c r="K52" s="247">
        <f t="shared" si="18"/>
        <v>0</v>
      </c>
      <c r="O52" s="239">
        <v>2</v>
      </c>
      <c r="AA52" s="214">
        <v>12</v>
      </c>
      <c r="AB52" s="214">
        <v>0</v>
      </c>
      <c r="AC52" s="214">
        <v>87</v>
      </c>
      <c r="AZ52" s="214">
        <v>1</v>
      </c>
      <c r="BA52" s="214">
        <f t="shared" si="19"/>
        <v>0</v>
      </c>
      <c r="BB52" s="214">
        <f t="shared" si="20"/>
        <v>0</v>
      </c>
      <c r="BC52" s="214">
        <f t="shared" si="21"/>
        <v>0</v>
      </c>
      <c r="BD52" s="214">
        <f t="shared" si="22"/>
        <v>0</v>
      </c>
      <c r="BE52" s="214">
        <f t="shared" si="23"/>
        <v>0</v>
      </c>
      <c r="CA52" s="239">
        <v>12</v>
      </c>
      <c r="CB52" s="239">
        <v>0</v>
      </c>
    </row>
    <row r="53" spans="1:80" ht="22.5">
      <c r="A53" s="240">
        <v>42</v>
      </c>
      <c r="B53" s="241" t="s">
        <v>198</v>
      </c>
      <c r="C53" s="242" t="s">
        <v>199</v>
      </c>
      <c r="D53" s="243" t="s">
        <v>106</v>
      </c>
      <c r="E53" s="244">
        <v>1</v>
      </c>
      <c r="F53" s="244">
        <v>0</v>
      </c>
      <c r="G53" s="245">
        <f t="shared" si="16"/>
        <v>0</v>
      </c>
      <c r="H53" s="246">
        <v>0.2459</v>
      </c>
      <c r="I53" s="247">
        <f t="shared" si="17"/>
        <v>0.2459</v>
      </c>
      <c r="J53" s="246"/>
      <c r="K53" s="247">
        <f t="shared" si="18"/>
        <v>0</v>
      </c>
      <c r="O53" s="239">
        <v>2</v>
      </c>
      <c r="AA53" s="214">
        <v>12</v>
      </c>
      <c r="AB53" s="214">
        <v>0</v>
      </c>
      <c r="AC53" s="214">
        <v>140</v>
      </c>
      <c r="AZ53" s="214">
        <v>1</v>
      </c>
      <c r="BA53" s="214">
        <f t="shared" si="19"/>
        <v>0</v>
      </c>
      <c r="BB53" s="214">
        <f t="shared" si="20"/>
        <v>0</v>
      </c>
      <c r="BC53" s="214">
        <f t="shared" si="21"/>
        <v>0</v>
      </c>
      <c r="BD53" s="214">
        <f t="shared" si="22"/>
        <v>0</v>
      </c>
      <c r="BE53" s="214">
        <f t="shared" si="23"/>
        <v>0</v>
      </c>
      <c r="CA53" s="239">
        <v>12</v>
      </c>
      <c r="CB53" s="239">
        <v>0</v>
      </c>
    </row>
    <row r="54" spans="1:80" ht="22.5">
      <c r="A54" s="240">
        <v>43</v>
      </c>
      <c r="B54" s="241" t="s">
        <v>200</v>
      </c>
      <c r="C54" s="242" t="s">
        <v>201</v>
      </c>
      <c r="D54" s="243" t="s">
        <v>106</v>
      </c>
      <c r="E54" s="244">
        <v>2</v>
      </c>
      <c r="F54" s="244">
        <v>0</v>
      </c>
      <c r="G54" s="245">
        <f t="shared" si="16"/>
        <v>0</v>
      </c>
      <c r="H54" s="246">
        <v>0.2459</v>
      </c>
      <c r="I54" s="247">
        <f t="shared" si="17"/>
        <v>0.4918</v>
      </c>
      <c r="J54" s="246"/>
      <c r="K54" s="247">
        <f t="shared" si="18"/>
        <v>0</v>
      </c>
      <c r="O54" s="239">
        <v>2</v>
      </c>
      <c r="AA54" s="214">
        <v>12</v>
      </c>
      <c r="AB54" s="214">
        <v>0</v>
      </c>
      <c r="AC54" s="214">
        <v>135</v>
      </c>
      <c r="AZ54" s="214">
        <v>1</v>
      </c>
      <c r="BA54" s="214">
        <f t="shared" si="19"/>
        <v>0</v>
      </c>
      <c r="BB54" s="214">
        <f t="shared" si="20"/>
        <v>0</v>
      </c>
      <c r="BC54" s="214">
        <f t="shared" si="21"/>
        <v>0</v>
      </c>
      <c r="BD54" s="214">
        <f t="shared" si="22"/>
        <v>0</v>
      </c>
      <c r="BE54" s="214">
        <f t="shared" si="23"/>
        <v>0</v>
      </c>
      <c r="CA54" s="239">
        <v>12</v>
      </c>
      <c r="CB54" s="239">
        <v>0</v>
      </c>
    </row>
    <row r="55" spans="1:80" ht="12.75">
      <c r="A55" s="240">
        <v>44</v>
      </c>
      <c r="B55" s="241" t="s">
        <v>202</v>
      </c>
      <c r="C55" s="242" t="s">
        <v>203</v>
      </c>
      <c r="D55" s="243" t="s">
        <v>166</v>
      </c>
      <c r="E55" s="244">
        <v>272</v>
      </c>
      <c r="F55" s="244">
        <v>0</v>
      </c>
      <c r="G55" s="245">
        <f t="shared" si="16"/>
        <v>0</v>
      </c>
      <c r="H55" s="246">
        <v>0</v>
      </c>
      <c r="I55" s="247">
        <f t="shared" si="17"/>
        <v>0</v>
      </c>
      <c r="J55" s="246"/>
      <c r="K55" s="247">
        <f t="shared" si="18"/>
        <v>0</v>
      </c>
      <c r="O55" s="239">
        <v>2</v>
      </c>
      <c r="AA55" s="214">
        <v>12</v>
      </c>
      <c r="AB55" s="214">
        <v>0</v>
      </c>
      <c r="AC55" s="214">
        <v>137</v>
      </c>
      <c r="AZ55" s="214">
        <v>1</v>
      </c>
      <c r="BA55" s="214">
        <f t="shared" si="19"/>
        <v>0</v>
      </c>
      <c r="BB55" s="214">
        <f t="shared" si="20"/>
        <v>0</v>
      </c>
      <c r="BC55" s="214">
        <f t="shared" si="21"/>
        <v>0</v>
      </c>
      <c r="BD55" s="214">
        <f t="shared" si="22"/>
        <v>0</v>
      </c>
      <c r="BE55" s="214">
        <f t="shared" si="23"/>
        <v>0</v>
      </c>
      <c r="CA55" s="239">
        <v>12</v>
      </c>
      <c r="CB55" s="239">
        <v>0</v>
      </c>
    </row>
    <row r="56" spans="1:80" ht="22.5">
      <c r="A56" s="240">
        <v>45</v>
      </c>
      <c r="B56" s="241" t="s">
        <v>204</v>
      </c>
      <c r="C56" s="242" t="s">
        <v>205</v>
      </c>
      <c r="D56" s="243" t="s">
        <v>93</v>
      </c>
      <c r="E56" s="244">
        <v>1</v>
      </c>
      <c r="F56" s="244">
        <v>0</v>
      </c>
      <c r="G56" s="245">
        <f t="shared" si="16"/>
        <v>0</v>
      </c>
      <c r="H56" s="246">
        <v>0</v>
      </c>
      <c r="I56" s="247">
        <f t="shared" si="17"/>
        <v>0</v>
      </c>
      <c r="J56" s="246"/>
      <c r="K56" s="247">
        <f t="shared" si="18"/>
        <v>0</v>
      </c>
      <c r="O56" s="239">
        <v>2</v>
      </c>
      <c r="AA56" s="214">
        <v>12</v>
      </c>
      <c r="AB56" s="214">
        <v>0</v>
      </c>
      <c r="AC56" s="214">
        <v>148</v>
      </c>
      <c r="AZ56" s="214">
        <v>1</v>
      </c>
      <c r="BA56" s="214">
        <f t="shared" si="19"/>
        <v>0</v>
      </c>
      <c r="BB56" s="214">
        <f t="shared" si="20"/>
        <v>0</v>
      </c>
      <c r="BC56" s="214">
        <f t="shared" si="21"/>
        <v>0</v>
      </c>
      <c r="BD56" s="214">
        <f t="shared" si="22"/>
        <v>0</v>
      </c>
      <c r="BE56" s="214">
        <f t="shared" si="23"/>
        <v>0</v>
      </c>
      <c r="CA56" s="239">
        <v>12</v>
      </c>
      <c r="CB56" s="239">
        <v>0</v>
      </c>
    </row>
    <row r="57" spans="1:57" ht="12.75">
      <c r="A57" s="249"/>
      <c r="B57" s="250" t="s">
        <v>94</v>
      </c>
      <c r="C57" s="251" t="s">
        <v>176</v>
      </c>
      <c r="D57" s="252"/>
      <c r="E57" s="253"/>
      <c r="F57" s="254"/>
      <c r="G57" s="255">
        <f>SUM(G42:G56)</f>
        <v>0</v>
      </c>
      <c r="H57" s="256"/>
      <c r="I57" s="257">
        <f>SUM(I42:I56)</f>
        <v>101.74675668</v>
      </c>
      <c r="J57" s="256"/>
      <c r="K57" s="257">
        <f>SUM(K42:K56)</f>
        <v>0</v>
      </c>
      <c r="O57" s="239">
        <v>4</v>
      </c>
      <c r="BA57" s="258">
        <f>SUM(BA42:BA56)</f>
        <v>0</v>
      </c>
      <c r="BB57" s="258">
        <f>SUM(BB42:BB56)</f>
        <v>0</v>
      </c>
      <c r="BC57" s="258">
        <f>SUM(BC42:BC56)</f>
        <v>0</v>
      </c>
      <c r="BD57" s="258">
        <f>SUM(BD42:BD56)</f>
        <v>0</v>
      </c>
      <c r="BE57" s="258">
        <f>SUM(BE42:BE56)</f>
        <v>0</v>
      </c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ht="12.75">
      <c r="E76" s="214"/>
    </row>
    <row r="77" ht="12.75">
      <c r="E77" s="214"/>
    </row>
    <row r="78" ht="12.75">
      <c r="E78" s="214"/>
    </row>
    <row r="79" ht="12.75">
      <c r="E79" s="214"/>
    </row>
    <row r="80" ht="12.75">
      <c r="E80" s="214"/>
    </row>
    <row r="81" spans="1:7" ht="12.75">
      <c r="A81" s="248"/>
      <c r="B81" s="248"/>
      <c r="C81" s="248"/>
      <c r="D81" s="248"/>
      <c r="E81" s="248"/>
      <c r="F81" s="248"/>
      <c r="G81" s="248"/>
    </row>
    <row r="82" spans="1:7" ht="12.75">
      <c r="A82" s="248"/>
      <c r="B82" s="248"/>
      <c r="C82" s="248"/>
      <c r="D82" s="248"/>
      <c r="E82" s="248"/>
      <c r="F82" s="248"/>
      <c r="G82" s="248"/>
    </row>
    <row r="83" spans="1:7" ht="12.75">
      <c r="A83" s="248"/>
      <c r="B83" s="248"/>
      <c r="C83" s="248"/>
      <c r="D83" s="248"/>
      <c r="E83" s="248"/>
      <c r="F83" s="248"/>
      <c r="G83" s="248"/>
    </row>
    <row r="84" spans="1:7" ht="12.75">
      <c r="A84" s="248"/>
      <c r="B84" s="248"/>
      <c r="C84" s="248"/>
      <c r="D84" s="248"/>
      <c r="E84" s="248"/>
      <c r="F84" s="248"/>
      <c r="G84" s="248"/>
    </row>
    <row r="85" ht="12.75">
      <c r="E85" s="214"/>
    </row>
    <row r="86" ht="12.75">
      <c r="E86" s="214"/>
    </row>
    <row r="87" ht="12.75">
      <c r="E87" s="214"/>
    </row>
    <row r="88" ht="12.75">
      <c r="E88" s="214"/>
    </row>
    <row r="89" ht="12.75">
      <c r="E89" s="214"/>
    </row>
    <row r="90" ht="12.75">
      <c r="E90" s="214"/>
    </row>
    <row r="91" ht="12.75">
      <c r="E91" s="214"/>
    </row>
    <row r="92" ht="12.75">
      <c r="E92" s="214"/>
    </row>
    <row r="93" ht="12.75">
      <c r="E93" s="214"/>
    </row>
    <row r="94" ht="12.75">
      <c r="E94" s="214"/>
    </row>
    <row r="95" ht="12.75">
      <c r="E95" s="214"/>
    </row>
    <row r="96" ht="12.75">
      <c r="E96" s="214"/>
    </row>
    <row r="97" ht="12.75">
      <c r="E97" s="214"/>
    </row>
    <row r="98" ht="12.75">
      <c r="E98" s="214"/>
    </row>
    <row r="99" ht="12.75">
      <c r="E99" s="214"/>
    </row>
    <row r="100" ht="12.75">
      <c r="E100" s="214"/>
    </row>
    <row r="101" ht="12.75">
      <c r="E101" s="214"/>
    </row>
    <row r="102" ht="12.75">
      <c r="E102" s="214"/>
    </row>
    <row r="103" ht="12.75">
      <c r="E103" s="214"/>
    </row>
    <row r="104" ht="12.75">
      <c r="E104" s="214"/>
    </row>
    <row r="105" ht="12.75">
      <c r="E105" s="214"/>
    </row>
    <row r="106" ht="12.75">
      <c r="E106" s="214"/>
    </row>
    <row r="107" ht="12.75">
      <c r="E107" s="214"/>
    </row>
    <row r="108" ht="12.75">
      <c r="E108" s="214"/>
    </row>
    <row r="109" ht="12.75">
      <c r="E109" s="214"/>
    </row>
    <row r="110" ht="12.75">
      <c r="E110" s="214"/>
    </row>
    <row r="111" ht="12.75">
      <c r="E111" s="214"/>
    </row>
    <row r="112" ht="12.75">
      <c r="E112" s="214"/>
    </row>
    <row r="113" ht="12.75">
      <c r="E113" s="214"/>
    </row>
    <row r="114" ht="12.75">
      <c r="E114" s="214"/>
    </row>
    <row r="115" ht="12.75">
      <c r="E115" s="214"/>
    </row>
    <row r="116" spans="1:2" ht="12.75">
      <c r="A116" s="259"/>
      <c r="B116" s="259"/>
    </row>
    <row r="117" spans="1:7" ht="12.75">
      <c r="A117" s="248"/>
      <c r="B117" s="248"/>
      <c r="C117" s="260"/>
      <c r="D117" s="260"/>
      <c r="E117" s="261"/>
      <c r="F117" s="260"/>
      <c r="G117" s="262"/>
    </row>
    <row r="118" spans="1:7" ht="12.75">
      <c r="A118" s="263"/>
      <c r="B118" s="263"/>
      <c r="C118" s="248"/>
      <c r="D118" s="248"/>
      <c r="E118" s="264"/>
      <c r="F118" s="248"/>
      <c r="G118" s="248"/>
    </row>
    <row r="119" spans="1:7" ht="12.75">
      <c r="A119" s="248"/>
      <c r="B119" s="248"/>
      <c r="C119" s="248"/>
      <c r="D119" s="248"/>
      <c r="E119" s="264"/>
      <c r="F119" s="248"/>
      <c r="G119" s="248"/>
    </row>
    <row r="120" spans="1:7" ht="12.75">
      <c r="A120" s="248"/>
      <c r="B120" s="248"/>
      <c r="C120" s="248"/>
      <c r="D120" s="248"/>
      <c r="E120" s="264"/>
      <c r="F120" s="248"/>
      <c r="G120" s="248"/>
    </row>
    <row r="121" spans="1:7" ht="12.75">
      <c r="A121" s="248"/>
      <c r="B121" s="248"/>
      <c r="C121" s="248"/>
      <c r="D121" s="248"/>
      <c r="E121" s="264"/>
      <c r="F121" s="248"/>
      <c r="G121" s="248"/>
    </row>
    <row r="122" spans="1:7" ht="12.75">
      <c r="A122" s="248"/>
      <c r="B122" s="248"/>
      <c r="C122" s="248"/>
      <c r="D122" s="248"/>
      <c r="E122" s="264"/>
      <c r="F122" s="248"/>
      <c r="G122" s="248"/>
    </row>
    <row r="123" spans="1:7" ht="12.75">
      <c r="A123" s="248"/>
      <c r="B123" s="248"/>
      <c r="C123" s="248"/>
      <c r="D123" s="248"/>
      <c r="E123" s="264"/>
      <c r="F123" s="248"/>
      <c r="G123" s="248"/>
    </row>
    <row r="124" spans="1:7" ht="12.75">
      <c r="A124" s="248"/>
      <c r="B124" s="248"/>
      <c r="C124" s="248"/>
      <c r="D124" s="248"/>
      <c r="E124" s="264"/>
      <c r="F124" s="248"/>
      <c r="G124" s="248"/>
    </row>
    <row r="125" spans="1:7" ht="12.75">
      <c r="A125" s="248"/>
      <c r="B125" s="248"/>
      <c r="C125" s="248"/>
      <c r="D125" s="248"/>
      <c r="E125" s="264"/>
      <c r="F125" s="248"/>
      <c r="G125" s="248"/>
    </row>
    <row r="126" spans="1:7" ht="12.75">
      <c r="A126" s="248"/>
      <c r="B126" s="248"/>
      <c r="C126" s="248"/>
      <c r="D126" s="248"/>
      <c r="E126" s="264"/>
      <c r="F126" s="248"/>
      <c r="G126" s="248"/>
    </row>
    <row r="127" spans="1:7" ht="12.75">
      <c r="A127" s="248"/>
      <c r="B127" s="248"/>
      <c r="C127" s="248"/>
      <c r="D127" s="248"/>
      <c r="E127" s="264"/>
      <c r="F127" s="248"/>
      <c r="G127" s="248"/>
    </row>
    <row r="128" spans="1:7" ht="12.75">
      <c r="A128" s="248"/>
      <c r="B128" s="248"/>
      <c r="C128" s="248"/>
      <c r="D128" s="248"/>
      <c r="E128" s="264"/>
      <c r="F128" s="248"/>
      <c r="G128" s="248"/>
    </row>
    <row r="129" spans="1:7" ht="12.75">
      <c r="A129" s="248"/>
      <c r="B129" s="248"/>
      <c r="C129" s="248"/>
      <c r="D129" s="248"/>
      <c r="E129" s="264"/>
      <c r="F129" s="248"/>
      <c r="G129" s="248"/>
    </row>
    <row r="130" spans="1:7" ht="12.75">
      <c r="A130" s="248"/>
      <c r="B130" s="248"/>
      <c r="C130" s="248"/>
      <c r="D130" s="248"/>
      <c r="E130" s="264"/>
      <c r="F130" s="248"/>
      <c r="G130" s="24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6" t="s">
        <v>228</v>
      </c>
      <c r="B1" s="77"/>
      <c r="C1" s="77"/>
      <c r="D1" s="77"/>
      <c r="E1" s="77"/>
      <c r="F1" s="77"/>
      <c r="G1" s="77"/>
    </row>
    <row r="2" spans="1:7" ht="12.75" customHeight="1">
      <c r="A2" s="78" t="s">
        <v>25</v>
      </c>
      <c r="B2" s="79"/>
      <c r="C2" s="80">
        <v>1</v>
      </c>
      <c r="D2" s="80" t="s">
        <v>25</v>
      </c>
      <c r="E2" s="79"/>
      <c r="F2" s="81" t="s">
        <v>26</v>
      </c>
      <c r="G2" s="82" t="s">
        <v>219</v>
      </c>
    </row>
    <row r="3" spans="1:7" ht="3" customHeight="1" hidden="1">
      <c r="A3" s="83"/>
      <c r="B3" s="84"/>
      <c r="C3" s="85"/>
      <c r="D3" s="85"/>
      <c r="E3" s="84"/>
      <c r="F3" s="86"/>
      <c r="G3" s="87"/>
    </row>
    <row r="4" spans="1:7" ht="12" customHeight="1">
      <c r="A4" s="88" t="s">
        <v>27</v>
      </c>
      <c r="B4" s="84"/>
      <c r="C4" s="85"/>
      <c r="D4" s="85"/>
      <c r="E4" s="84"/>
      <c r="F4" s="86" t="s">
        <v>28</v>
      </c>
      <c r="G4" s="89"/>
    </row>
    <row r="5" spans="1:7" ht="12.75" customHeight="1">
      <c r="A5" s="90" t="s">
        <v>216</v>
      </c>
      <c r="B5" s="91"/>
      <c r="C5" s="92" t="s">
        <v>217</v>
      </c>
      <c r="D5" s="93"/>
      <c r="E5" s="94"/>
      <c r="F5" s="86" t="s">
        <v>29</v>
      </c>
      <c r="G5" s="87" t="s">
        <v>102</v>
      </c>
    </row>
    <row r="6" spans="1:15" ht="12.75" customHeight="1">
      <c r="A6" s="88" t="s">
        <v>30</v>
      </c>
      <c r="B6" s="84"/>
      <c r="C6" s="85"/>
      <c r="D6" s="85"/>
      <c r="E6" s="84"/>
      <c r="F6" s="95" t="s">
        <v>31</v>
      </c>
      <c r="G6" s="96"/>
      <c r="O6" s="97"/>
    </row>
    <row r="7" spans="1:7" ht="12.75" customHeight="1">
      <c r="A7" s="98" t="s">
        <v>95</v>
      </c>
      <c r="B7" s="99"/>
      <c r="C7" s="100" t="s">
        <v>96</v>
      </c>
      <c r="D7" s="101"/>
      <c r="E7" s="101"/>
      <c r="F7" s="102" t="s">
        <v>32</v>
      </c>
      <c r="G7" s="96">
        <f>IF(G6=0,,ROUND((F30+F32)/G6,1))</f>
        <v>0</v>
      </c>
    </row>
    <row r="8" spans="1:9" ht="12.75">
      <c r="A8" s="103" t="s">
        <v>33</v>
      </c>
      <c r="B8" s="86"/>
      <c r="C8" s="283" t="s">
        <v>215</v>
      </c>
      <c r="D8" s="283"/>
      <c r="E8" s="284"/>
      <c r="F8" s="104" t="s">
        <v>34</v>
      </c>
      <c r="G8" s="105"/>
      <c r="H8" s="106"/>
      <c r="I8" s="107"/>
    </row>
    <row r="9" spans="1:8" ht="12.75">
      <c r="A9" s="103" t="s">
        <v>35</v>
      </c>
      <c r="B9" s="86"/>
      <c r="C9" s="283"/>
      <c r="D9" s="283"/>
      <c r="E9" s="284"/>
      <c r="F9" s="86"/>
      <c r="G9" s="108"/>
      <c r="H9" s="109"/>
    </row>
    <row r="10" spans="1:8" ht="12.75">
      <c r="A10" s="103" t="s">
        <v>36</v>
      </c>
      <c r="B10" s="86"/>
      <c r="C10" s="283" t="s">
        <v>214</v>
      </c>
      <c r="D10" s="283"/>
      <c r="E10" s="283"/>
      <c r="F10" s="110"/>
      <c r="G10" s="111"/>
      <c r="H10" s="112"/>
    </row>
    <row r="11" spans="1:57" ht="13.5" customHeight="1">
      <c r="A11" s="103" t="s">
        <v>37</v>
      </c>
      <c r="B11" s="86"/>
      <c r="C11" s="283"/>
      <c r="D11" s="283"/>
      <c r="E11" s="283"/>
      <c r="F11" s="113" t="s">
        <v>38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39</v>
      </c>
      <c r="B12" s="84"/>
      <c r="C12" s="285"/>
      <c r="D12" s="285"/>
      <c r="E12" s="285"/>
      <c r="F12" s="117" t="s">
        <v>40</v>
      </c>
      <c r="G12" s="118"/>
      <c r="H12" s="109"/>
    </row>
    <row r="13" spans="1:8" ht="28.5" customHeight="1" thickBot="1">
      <c r="A13" s="119" t="s">
        <v>41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42</v>
      </c>
      <c r="B14" s="124"/>
      <c r="C14" s="125"/>
      <c r="D14" s="126" t="s">
        <v>43</v>
      </c>
      <c r="E14" s="127"/>
      <c r="F14" s="127"/>
      <c r="G14" s="125"/>
    </row>
    <row r="15" spans="1:7" ht="15.75" customHeight="1">
      <c r="A15" s="128"/>
      <c r="B15" s="129" t="s">
        <v>44</v>
      </c>
      <c r="C15" s="130">
        <f>'C701 1 Rek'!E8</f>
        <v>0</v>
      </c>
      <c r="D15" s="131" t="str">
        <f>'C701 1 Rek'!A13</f>
        <v>Ztížené výrobní podmínky</v>
      </c>
      <c r="E15" s="132"/>
      <c r="F15" s="133"/>
      <c r="G15" s="130">
        <f>'C701 1 Rek'!I13</f>
        <v>0</v>
      </c>
    </row>
    <row r="16" spans="1:7" ht="15.75" customHeight="1">
      <c r="A16" s="128" t="s">
        <v>45</v>
      </c>
      <c r="B16" s="129" t="s">
        <v>46</v>
      </c>
      <c r="C16" s="130">
        <f>'C701 1 Rek'!F8</f>
        <v>0</v>
      </c>
      <c r="D16" s="83" t="str">
        <f>'C701 1 Rek'!A14</f>
        <v>Oborová přirážka</v>
      </c>
      <c r="E16" s="134"/>
      <c r="F16" s="135"/>
      <c r="G16" s="130">
        <f>'C701 1 Rek'!I14</f>
        <v>0</v>
      </c>
    </row>
    <row r="17" spans="1:7" ht="15.75" customHeight="1">
      <c r="A17" s="128" t="s">
        <v>47</v>
      </c>
      <c r="B17" s="129" t="s">
        <v>48</v>
      </c>
      <c r="C17" s="130">
        <f>'C701 1 Rek'!H8</f>
        <v>0</v>
      </c>
      <c r="D17" s="83" t="str">
        <f>'C701 1 Rek'!A15</f>
        <v>Přesun stavebních kapacit</v>
      </c>
      <c r="E17" s="134"/>
      <c r="F17" s="135"/>
      <c r="G17" s="130">
        <f>'C701 1 Rek'!I15</f>
        <v>0</v>
      </c>
    </row>
    <row r="18" spans="1:7" ht="15.75" customHeight="1">
      <c r="A18" s="136" t="s">
        <v>49</v>
      </c>
      <c r="B18" s="137" t="s">
        <v>50</v>
      </c>
      <c r="C18" s="130">
        <f>'C701 1 Rek'!G8</f>
        <v>0</v>
      </c>
      <c r="D18" s="83" t="str">
        <f>'C701 1 Rek'!A16</f>
        <v>Mimostaveništní doprava</v>
      </c>
      <c r="E18" s="134"/>
      <c r="F18" s="135"/>
      <c r="G18" s="130">
        <f>'C701 1 Rek'!I16</f>
        <v>0</v>
      </c>
    </row>
    <row r="19" spans="1:7" ht="15.75" customHeight="1">
      <c r="A19" s="138" t="s">
        <v>51</v>
      </c>
      <c r="B19" s="129"/>
      <c r="C19" s="130">
        <f>SUM(C15:C18)</f>
        <v>0</v>
      </c>
      <c r="D19" s="83" t="str">
        <f>'C701 1 Rek'!A17</f>
        <v>Zařízení staveniště</v>
      </c>
      <c r="E19" s="134"/>
      <c r="F19" s="135"/>
      <c r="G19" s="130">
        <f>'C701 1 Rek'!I17</f>
        <v>0</v>
      </c>
    </row>
    <row r="20" spans="1:7" ht="15.75" customHeight="1">
      <c r="A20" s="138"/>
      <c r="B20" s="129"/>
      <c r="C20" s="130"/>
      <c r="D20" s="83" t="str">
        <f>'C701 1 Rek'!A18</f>
        <v>Provoz investora</v>
      </c>
      <c r="E20" s="134"/>
      <c r="F20" s="135"/>
      <c r="G20" s="130">
        <f>'C701 1 Rek'!I18</f>
        <v>0</v>
      </c>
    </row>
    <row r="21" spans="1:7" ht="15.75" customHeight="1">
      <c r="A21" s="138" t="s">
        <v>24</v>
      </c>
      <c r="B21" s="129"/>
      <c r="C21" s="130">
        <f>'C701 1 Rek'!I8</f>
        <v>0</v>
      </c>
      <c r="D21" s="83" t="str">
        <f>'C701 1 Rek'!A19</f>
        <v>Kompletační činnost (IČD)</v>
      </c>
      <c r="E21" s="134"/>
      <c r="F21" s="135"/>
      <c r="G21" s="130">
        <f>'C701 1 Rek'!I19</f>
        <v>0</v>
      </c>
    </row>
    <row r="22" spans="1:7" ht="15.75" customHeight="1">
      <c r="A22" s="139" t="s">
        <v>52</v>
      </c>
      <c r="B22" s="109"/>
      <c r="C22" s="130">
        <f>C19+C21</f>
        <v>0</v>
      </c>
      <c r="D22" s="83" t="s">
        <v>53</v>
      </c>
      <c r="E22" s="134"/>
      <c r="F22" s="135"/>
      <c r="G22" s="130">
        <f>G23-SUM(G15:G21)</f>
        <v>0</v>
      </c>
    </row>
    <row r="23" spans="1:7" ht="15.75" customHeight="1" thickBot="1">
      <c r="A23" s="286" t="s">
        <v>54</v>
      </c>
      <c r="B23" s="287"/>
      <c r="C23" s="140">
        <f>C22+G23</f>
        <v>0</v>
      </c>
      <c r="D23" s="141" t="s">
        <v>55</v>
      </c>
      <c r="E23" s="142"/>
      <c r="F23" s="143"/>
      <c r="G23" s="130">
        <f>'C701 1 Rek'!H21</f>
        <v>0</v>
      </c>
    </row>
    <row r="24" spans="1:7" ht="12.75">
      <c r="A24" s="144" t="s">
        <v>56</v>
      </c>
      <c r="B24" s="145"/>
      <c r="C24" s="146"/>
      <c r="D24" s="145" t="s">
        <v>57</v>
      </c>
      <c r="E24" s="145"/>
      <c r="F24" s="147" t="s">
        <v>58</v>
      </c>
      <c r="G24" s="148"/>
    </row>
    <row r="25" spans="1:7" ht="12.75">
      <c r="A25" s="139" t="s">
        <v>59</v>
      </c>
      <c r="B25" s="109"/>
      <c r="C25" s="149"/>
      <c r="D25" s="109" t="s">
        <v>59</v>
      </c>
      <c r="F25" s="150" t="s">
        <v>59</v>
      </c>
      <c r="G25" s="151"/>
    </row>
    <row r="26" spans="1:7" ht="37.5" customHeight="1">
      <c r="A26" s="139" t="s">
        <v>60</v>
      </c>
      <c r="B26" s="152"/>
      <c r="C26" s="149"/>
      <c r="D26" s="109" t="s">
        <v>60</v>
      </c>
      <c r="F26" s="150" t="s">
        <v>60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61</v>
      </c>
      <c r="B28" s="109"/>
      <c r="C28" s="149"/>
      <c r="D28" s="150" t="s">
        <v>62</v>
      </c>
      <c r="E28" s="149"/>
      <c r="F28" s="154" t="s">
        <v>62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63</v>
      </c>
      <c r="E30" s="160"/>
      <c r="F30" s="277">
        <f>C23-F32</f>
        <v>0</v>
      </c>
      <c r="G30" s="278"/>
    </row>
    <row r="31" spans="1:7" ht="12.75">
      <c r="A31" s="157" t="s">
        <v>64</v>
      </c>
      <c r="B31" s="158"/>
      <c r="C31" s="159">
        <f>C30</f>
        <v>21</v>
      </c>
      <c r="D31" s="158" t="s">
        <v>65</v>
      </c>
      <c r="E31" s="160"/>
      <c r="F31" s="277">
        <f>ROUND(PRODUCT(F30,C31/100),0)</f>
        <v>0</v>
      </c>
      <c r="G31" s="278"/>
    </row>
    <row r="32" spans="1:7" ht="12.75">
      <c r="A32" s="157" t="s">
        <v>11</v>
      </c>
      <c r="B32" s="158"/>
      <c r="C32" s="159">
        <v>0</v>
      </c>
      <c r="D32" s="158" t="s">
        <v>65</v>
      </c>
      <c r="E32" s="160"/>
      <c r="F32" s="277">
        <v>0</v>
      </c>
      <c r="G32" s="278"/>
    </row>
    <row r="33" spans="1:7" ht="12.75">
      <c r="A33" s="157" t="s">
        <v>64</v>
      </c>
      <c r="B33" s="161"/>
      <c r="C33" s="162">
        <f>C32</f>
        <v>0</v>
      </c>
      <c r="D33" s="158" t="s">
        <v>65</v>
      </c>
      <c r="E33" s="135"/>
      <c r="F33" s="277">
        <f>ROUND(PRODUCT(F32,C33/100),0)</f>
        <v>0</v>
      </c>
      <c r="G33" s="278"/>
    </row>
    <row r="34" spans="1:7" s="166" customFormat="1" ht="19.5" customHeight="1" thickBot="1">
      <c r="A34" s="163" t="s">
        <v>66</v>
      </c>
      <c r="B34" s="164"/>
      <c r="C34" s="164"/>
      <c r="D34" s="164"/>
      <c r="E34" s="165"/>
      <c r="F34" s="280">
        <f>ROUND(SUM(F30:F33),0)</f>
        <v>0</v>
      </c>
      <c r="G34" s="281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2"/>
      <c r="C37" s="282"/>
      <c r="D37" s="282"/>
      <c r="E37" s="282"/>
      <c r="F37" s="282"/>
      <c r="G37" s="282"/>
      <c r="H37" s="1" t="s">
        <v>1</v>
      </c>
    </row>
    <row r="38" spans="1:8" ht="12.75" customHeight="1">
      <c r="A38" s="167"/>
      <c r="B38" s="282"/>
      <c r="C38" s="282"/>
      <c r="D38" s="282"/>
      <c r="E38" s="282"/>
      <c r="F38" s="282"/>
      <c r="G38" s="282"/>
      <c r="H38" s="1" t="s">
        <v>1</v>
      </c>
    </row>
    <row r="39" spans="1:8" ht="12.75">
      <c r="A39" s="167"/>
      <c r="B39" s="282"/>
      <c r="C39" s="282"/>
      <c r="D39" s="282"/>
      <c r="E39" s="282"/>
      <c r="F39" s="282"/>
      <c r="G39" s="282"/>
      <c r="H39" s="1" t="s">
        <v>1</v>
      </c>
    </row>
    <row r="40" spans="1:8" ht="12.75">
      <c r="A40" s="167"/>
      <c r="B40" s="282"/>
      <c r="C40" s="282"/>
      <c r="D40" s="282"/>
      <c r="E40" s="282"/>
      <c r="F40" s="282"/>
      <c r="G40" s="282"/>
      <c r="H40" s="1" t="s">
        <v>1</v>
      </c>
    </row>
    <row r="41" spans="1:8" ht="12.75">
      <c r="A41" s="167"/>
      <c r="B41" s="282"/>
      <c r="C41" s="282"/>
      <c r="D41" s="282"/>
      <c r="E41" s="282"/>
      <c r="F41" s="282"/>
      <c r="G41" s="282"/>
      <c r="H41" s="1" t="s">
        <v>1</v>
      </c>
    </row>
    <row r="42" spans="1:8" ht="12.75">
      <c r="A42" s="167"/>
      <c r="B42" s="282"/>
      <c r="C42" s="282"/>
      <c r="D42" s="282"/>
      <c r="E42" s="282"/>
      <c r="F42" s="282"/>
      <c r="G42" s="282"/>
      <c r="H42" s="1" t="s">
        <v>1</v>
      </c>
    </row>
    <row r="43" spans="1:8" ht="12.75">
      <c r="A43" s="167"/>
      <c r="B43" s="282"/>
      <c r="C43" s="282"/>
      <c r="D43" s="282"/>
      <c r="E43" s="282"/>
      <c r="F43" s="282"/>
      <c r="G43" s="282"/>
      <c r="H43" s="1" t="s">
        <v>1</v>
      </c>
    </row>
    <row r="44" spans="1:8" ht="12.75" customHeight="1">
      <c r="A44" s="167"/>
      <c r="B44" s="282"/>
      <c r="C44" s="282"/>
      <c r="D44" s="282"/>
      <c r="E44" s="282"/>
      <c r="F44" s="282"/>
      <c r="G44" s="282"/>
      <c r="H44" s="1" t="s">
        <v>1</v>
      </c>
    </row>
    <row r="45" spans="1:8" ht="12.75" customHeight="1">
      <c r="A45" s="167"/>
      <c r="B45" s="282"/>
      <c r="C45" s="282"/>
      <c r="D45" s="282"/>
      <c r="E45" s="282"/>
      <c r="F45" s="282"/>
      <c r="G45" s="282"/>
      <c r="H45" s="1" t="s">
        <v>1</v>
      </c>
    </row>
    <row r="46" spans="2:7" ht="12.75">
      <c r="B46" s="279"/>
      <c r="C46" s="279"/>
      <c r="D46" s="279"/>
      <c r="E46" s="279"/>
      <c r="F46" s="279"/>
      <c r="G46" s="279"/>
    </row>
    <row r="47" spans="2:7" ht="12.75">
      <c r="B47" s="279"/>
      <c r="C47" s="279"/>
      <c r="D47" s="279"/>
      <c r="E47" s="279"/>
      <c r="F47" s="279"/>
      <c r="G47" s="279"/>
    </row>
    <row r="48" spans="2:7" ht="12.75">
      <c r="B48" s="279"/>
      <c r="C48" s="279"/>
      <c r="D48" s="279"/>
      <c r="E48" s="279"/>
      <c r="F48" s="279"/>
      <c r="G48" s="279"/>
    </row>
    <row r="49" spans="2:7" ht="12.75">
      <c r="B49" s="279"/>
      <c r="C49" s="279"/>
      <c r="D49" s="279"/>
      <c r="E49" s="279"/>
      <c r="F49" s="279"/>
      <c r="G49" s="279"/>
    </row>
    <row r="50" spans="2:7" ht="12.75">
      <c r="B50" s="279"/>
      <c r="C50" s="279"/>
      <c r="D50" s="279"/>
      <c r="E50" s="279"/>
      <c r="F50" s="279"/>
      <c r="G50" s="279"/>
    </row>
    <row r="51" spans="2:7" ht="12.75">
      <c r="B51" s="279"/>
      <c r="C51" s="279"/>
      <c r="D51" s="279"/>
      <c r="E51" s="279"/>
      <c r="F51" s="279"/>
      <c r="G51" s="279"/>
    </row>
  </sheetData>
  <sheetProtection/>
  <mergeCells count="18">
    <mergeCell ref="C8:E8"/>
    <mergeCell ref="C10:E10"/>
    <mergeCell ref="C12:E12"/>
    <mergeCell ref="A23:B23"/>
    <mergeCell ref="C9:E9"/>
    <mergeCell ref="C11:E11"/>
    <mergeCell ref="B51:G51"/>
    <mergeCell ref="B46:G46"/>
    <mergeCell ref="B47:G47"/>
    <mergeCell ref="B48:G48"/>
    <mergeCell ref="B50:G50"/>
    <mergeCell ref="F34:G34"/>
    <mergeCell ref="B37:G45"/>
    <mergeCell ref="B49:G49"/>
    <mergeCell ref="F30:G30"/>
    <mergeCell ref="F31:G31"/>
    <mergeCell ref="F32:G32"/>
    <mergeCell ref="F33:G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7" t="s">
        <v>2</v>
      </c>
      <c r="B1" s="58"/>
      <c r="C1" s="168" t="s">
        <v>97</v>
      </c>
      <c r="D1" s="169"/>
      <c r="E1" s="170"/>
      <c r="F1" s="169"/>
      <c r="G1" s="171" t="s">
        <v>68</v>
      </c>
      <c r="H1" s="172">
        <v>1</v>
      </c>
      <c r="I1" s="173"/>
    </row>
    <row r="2" spans="1:9" ht="13.5" thickBot="1">
      <c r="A2" s="290" t="s">
        <v>69</v>
      </c>
      <c r="B2" s="291"/>
      <c r="C2" s="174" t="s">
        <v>218</v>
      </c>
      <c r="D2" s="175"/>
      <c r="E2" s="176"/>
      <c r="F2" s="175"/>
      <c r="G2" s="292" t="s">
        <v>25</v>
      </c>
      <c r="H2" s="293"/>
      <c r="I2" s="294"/>
    </row>
    <row r="3" ht="13.5" thickTop="1">
      <c r="F3" s="109"/>
    </row>
    <row r="4" spans="1:9" ht="19.5" customHeight="1">
      <c r="A4" s="177" t="s">
        <v>70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71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65" t="str">
        <f>'C701 1 Pol'!B7</f>
        <v>2</v>
      </c>
      <c r="B7" s="64" t="str">
        <f>'C701 1 Pol'!C7</f>
        <v>Základy a zvláštní zakládání</v>
      </c>
      <c r="D7" s="186"/>
      <c r="E7" s="266">
        <f>'C701 1 Pol'!BA9</f>
        <v>0</v>
      </c>
      <c r="F7" s="267">
        <f>'C701 1 Pol'!BB9</f>
        <v>0</v>
      </c>
      <c r="G7" s="267">
        <f>'C701 1 Pol'!BC9</f>
        <v>0</v>
      </c>
      <c r="H7" s="267">
        <f>'C701 1 Pol'!BD9</f>
        <v>0</v>
      </c>
      <c r="I7" s="268">
        <f>'C701 1 Pol'!BE9</f>
        <v>0</v>
      </c>
    </row>
    <row r="8" spans="1:9" s="14" customFormat="1" ht="13.5" thickBot="1">
      <c r="A8" s="187"/>
      <c r="B8" s="188" t="s">
        <v>72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73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74</v>
      </c>
      <c r="B12" s="145"/>
      <c r="C12" s="145"/>
      <c r="D12" s="194"/>
      <c r="E12" s="195" t="s">
        <v>75</v>
      </c>
      <c r="F12" s="196" t="s">
        <v>12</v>
      </c>
      <c r="G12" s="197" t="s">
        <v>76</v>
      </c>
      <c r="H12" s="198"/>
      <c r="I12" s="199" t="s">
        <v>75</v>
      </c>
    </row>
    <row r="13" spans="1:53" ht="12.75">
      <c r="A13" s="138" t="s">
        <v>206</v>
      </c>
      <c r="B13" s="129"/>
      <c r="C13" s="129"/>
      <c r="D13" s="200"/>
      <c r="E13" s="201"/>
      <c r="F13" s="202"/>
      <c r="G13" s="203">
        <v>0</v>
      </c>
      <c r="H13" s="204"/>
      <c r="I13" s="205">
        <f aca="true" t="shared" si="0" ref="I13:I20">E13+F13*G13/100</f>
        <v>0</v>
      </c>
      <c r="BA13" s="1">
        <v>0</v>
      </c>
    </row>
    <row r="14" spans="1:53" ht="12.75">
      <c r="A14" s="138" t="s">
        <v>207</v>
      </c>
      <c r="B14" s="129"/>
      <c r="C14" s="129"/>
      <c r="D14" s="200"/>
      <c r="E14" s="201"/>
      <c r="F14" s="202"/>
      <c r="G14" s="203">
        <v>0</v>
      </c>
      <c r="H14" s="204"/>
      <c r="I14" s="205">
        <f t="shared" si="0"/>
        <v>0</v>
      </c>
      <c r="BA14" s="1">
        <v>0</v>
      </c>
    </row>
    <row r="15" spans="1:53" ht="12.75">
      <c r="A15" s="138" t="s">
        <v>208</v>
      </c>
      <c r="B15" s="129"/>
      <c r="C15" s="129"/>
      <c r="D15" s="200"/>
      <c r="E15" s="201"/>
      <c r="F15" s="202"/>
      <c r="G15" s="203">
        <v>0</v>
      </c>
      <c r="H15" s="204"/>
      <c r="I15" s="205">
        <f t="shared" si="0"/>
        <v>0</v>
      </c>
      <c r="BA15" s="1">
        <v>0</v>
      </c>
    </row>
    <row r="16" spans="1:53" ht="12.75">
      <c r="A16" s="138" t="s">
        <v>209</v>
      </c>
      <c r="B16" s="129"/>
      <c r="C16" s="129"/>
      <c r="D16" s="200"/>
      <c r="E16" s="201"/>
      <c r="F16" s="202"/>
      <c r="G16" s="203">
        <v>0</v>
      </c>
      <c r="H16" s="204"/>
      <c r="I16" s="205">
        <f t="shared" si="0"/>
        <v>0</v>
      </c>
      <c r="BA16" s="1">
        <v>0</v>
      </c>
    </row>
    <row r="17" spans="1:53" ht="12.75">
      <c r="A17" s="138" t="s">
        <v>210</v>
      </c>
      <c r="B17" s="129"/>
      <c r="C17" s="129"/>
      <c r="D17" s="200"/>
      <c r="E17" s="201"/>
      <c r="F17" s="202"/>
      <c r="G17" s="203">
        <v>0</v>
      </c>
      <c r="H17" s="204"/>
      <c r="I17" s="205">
        <f t="shared" si="0"/>
        <v>0</v>
      </c>
      <c r="BA17" s="1">
        <v>1</v>
      </c>
    </row>
    <row r="18" spans="1:53" ht="12.75">
      <c r="A18" s="138" t="s">
        <v>211</v>
      </c>
      <c r="B18" s="129"/>
      <c r="C18" s="129"/>
      <c r="D18" s="200"/>
      <c r="E18" s="201"/>
      <c r="F18" s="202"/>
      <c r="G18" s="203">
        <v>0</v>
      </c>
      <c r="H18" s="204"/>
      <c r="I18" s="205">
        <f t="shared" si="0"/>
        <v>0</v>
      </c>
      <c r="BA18" s="1">
        <v>1</v>
      </c>
    </row>
    <row r="19" spans="1:53" ht="12.75">
      <c r="A19" s="138" t="s">
        <v>212</v>
      </c>
      <c r="B19" s="129"/>
      <c r="C19" s="129"/>
      <c r="D19" s="200"/>
      <c r="E19" s="201"/>
      <c r="F19" s="202"/>
      <c r="G19" s="203">
        <v>0</v>
      </c>
      <c r="H19" s="204"/>
      <c r="I19" s="205">
        <f t="shared" si="0"/>
        <v>0</v>
      </c>
      <c r="BA19" s="1">
        <v>2</v>
      </c>
    </row>
    <row r="20" spans="1:53" ht="12.75">
      <c r="A20" s="138" t="s">
        <v>213</v>
      </c>
      <c r="B20" s="129"/>
      <c r="C20" s="129"/>
      <c r="D20" s="200"/>
      <c r="E20" s="201"/>
      <c r="F20" s="202"/>
      <c r="G20" s="203">
        <v>0</v>
      </c>
      <c r="H20" s="204"/>
      <c r="I20" s="205">
        <f t="shared" si="0"/>
        <v>0</v>
      </c>
      <c r="BA20" s="1">
        <v>2</v>
      </c>
    </row>
    <row r="21" spans="1:9" ht="13.5" thickBot="1">
      <c r="A21" s="206"/>
      <c r="B21" s="207" t="s">
        <v>77</v>
      </c>
      <c r="C21" s="208"/>
      <c r="D21" s="209"/>
      <c r="E21" s="210"/>
      <c r="F21" s="211"/>
      <c r="G21" s="211"/>
      <c r="H21" s="288">
        <f>SUM(I13:I20)</f>
        <v>0</v>
      </c>
      <c r="I21" s="289"/>
    </row>
    <row r="23" spans="2:9" ht="12.75">
      <c r="B23" s="14"/>
      <c r="F23" s="212"/>
      <c r="G23" s="213"/>
      <c r="H23" s="213"/>
      <c r="I23" s="46"/>
    </row>
    <row r="24" spans="6:9" ht="12.75">
      <c r="F24" s="212"/>
      <c r="G24" s="213"/>
      <c r="H24" s="213"/>
      <c r="I24" s="46"/>
    </row>
    <row r="25" spans="6:9" ht="12.75">
      <c r="F25" s="212"/>
      <c r="G25" s="213"/>
      <c r="H25" s="213"/>
      <c r="I25" s="46"/>
    </row>
    <row r="26" spans="6:9" ht="12.75">
      <c r="F26" s="212"/>
      <c r="G26" s="213"/>
      <c r="H26" s="213"/>
      <c r="I26" s="46"/>
    </row>
    <row r="27" spans="6:9" ht="12.75">
      <c r="F27" s="212"/>
      <c r="G27" s="213"/>
      <c r="H27" s="213"/>
      <c r="I27" s="46"/>
    </row>
    <row r="28" spans="6:9" ht="12.75">
      <c r="F28" s="212"/>
      <c r="G28" s="213"/>
      <c r="H28" s="213"/>
      <c r="I28" s="46"/>
    </row>
    <row r="29" spans="6:9" ht="12.75">
      <c r="F29" s="212"/>
      <c r="G29" s="213"/>
      <c r="H29" s="213"/>
      <c r="I29" s="46"/>
    </row>
    <row r="30" spans="6:9" ht="12.75">
      <c r="F30" s="212"/>
      <c r="G30" s="213"/>
      <c r="H30" s="213"/>
      <c r="I30" s="46"/>
    </row>
    <row r="31" spans="6:9" ht="12.75">
      <c r="F31" s="212"/>
      <c r="G31" s="213"/>
      <c r="H31" s="213"/>
      <c r="I31" s="46"/>
    </row>
    <row r="32" spans="6:9" ht="12.75">
      <c r="F32" s="212"/>
      <c r="G32" s="213"/>
      <c r="H32" s="213"/>
      <c r="I32" s="46"/>
    </row>
    <row r="33" spans="6:9" ht="12.75">
      <c r="F33" s="212"/>
      <c r="G33" s="213"/>
      <c r="H33" s="213"/>
      <c r="I33" s="46"/>
    </row>
    <row r="34" spans="6:9" ht="12.75">
      <c r="F34" s="212"/>
      <c r="G34" s="213"/>
      <c r="H34" s="213"/>
      <c r="I34" s="46"/>
    </row>
    <row r="35" spans="6:9" ht="12.75">
      <c r="F35" s="212"/>
      <c r="G35" s="213"/>
      <c r="H35" s="213"/>
      <c r="I35" s="46"/>
    </row>
    <row r="36" spans="6:9" ht="12.75">
      <c r="F36" s="212"/>
      <c r="G36" s="213"/>
      <c r="H36" s="213"/>
      <c r="I36" s="46"/>
    </row>
    <row r="37" spans="6:9" ht="12.75">
      <c r="F37" s="212"/>
      <c r="G37" s="213"/>
      <c r="H37" s="213"/>
      <c r="I37" s="46"/>
    </row>
    <row r="38" spans="6:9" ht="12.75">
      <c r="F38" s="212"/>
      <c r="G38" s="213"/>
      <c r="H38" s="213"/>
      <c r="I38" s="46"/>
    </row>
    <row r="39" spans="6:9" ht="12.75">
      <c r="F39" s="212"/>
      <c r="G39" s="213"/>
      <c r="H39" s="213"/>
      <c r="I39" s="46"/>
    </row>
    <row r="40" spans="6:9" ht="12.75">
      <c r="F40" s="212"/>
      <c r="G40" s="213"/>
      <c r="H40" s="213"/>
      <c r="I40" s="46"/>
    </row>
    <row r="41" spans="6:9" ht="12.75">
      <c r="F41" s="212"/>
      <c r="G41" s="213"/>
      <c r="H41" s="213"/>
      <c r="I41" s="46"/>
    </row>
    <row r="42" spans="6:9" ht="12.75">
      <c r="F42" s="212"/>
      <c r="G42" s="213"/>
      <c r="H42" s="213"/>
      <c r="I42" s="46"/>
    </row>
    <row r="43" spans="6:9" ht="12.75">
      <c r="F43" s="212"/>
      <c r="G43" s="213"/>
      <c r="H43" s="213"/>
      <c r="I43" s="46"/>
    </row>
    <row r="44" spans="6:9" ht="12.75">
      <c r="F44" s="212"/>
      <c r="G44" s="213"/>
      <c r="H44" s="213"/>
      <c r="I44" s="46"/>
    </row>
    <row r="45" spans="6:9" ht="12.75">
      <c r="F45" s="212"/>
      <c r="G45" s="213"/>
      <c r="H45" s="213"/>
      <c r="I45" s="46"/>
    </row>
    <row r="46" spans="6:9" ht="12.75">
      <c r="F46" s="212"/>
      <c r="G46" s="213"/>
      <c r="H46" s="213"/>
      <c r="I46" s="46"/>
    </row>
    <row r="47" spans="6:9" ht="12.75">
      <c r="F47" s="212"/>
      <c r="G47" s="213"/>
      <c r="H47" s="213"/>
      <c r="I47" s="46"/>
    </row>
    <row r="48" spans="6:9" ht="12.75">
      <c r="F48" s="212"/>
      <c r="G48" s="213"/>
      <c r="H48" s="213"/>
      <c r="I48" s="46"/>
    </row>
    <row r="49" spans="6:9" ht="12.75">
      <c r="F49" s="212"/>
      <c r="G49" s="213"/>
      <c r="H49" s="213"/>
      <c r="I49" s="46"/>
    </row>
    <row r="50" spans="6:9" ht="12.75">
      <c r="F50" s="212"/>
      <c r="G50" s="213"/>
      <c r="H50" s="213"/>
      <c r="I50" s="46"/>
    </row>
    <row r="51" spans="6:9" ht="12.75">
      <c r="F51" s="212"/>
      <c r="G51" s="213"/>
      <c r="H51" s="213"/>
      <c r="I51" s="46"/>
    </row>
    <row r="52" spans="6:9" ht="12.75">
      <c r="F52" s="212"/>
      <c r="G52" s="213"/>
      <c r="H52" s="213"/>
      <c r="I52" s="46"/>
    </row>
    <row r="53" spans="6:9" ht="12.75">
      <c r="F53" s="212"/>
      <c r="G53" s="213"/>
      <c r="H53" s="213"/>
      <c r="I53" s="46"/>
    </row>
    <row r="54" spans="6:9" ht="12.75">
      <c r="F54" s="212"/>
      <c r="G54" s="213"/>
      <c r="H54" s="213"/>
      <c r="I54" s="46"/>
    </row>
    <row r="55" spans="6:9" ht="12.75">
      <c r="F55" s="212"/>
      <c r="G55" s="213"/>
      <c r="H55" s="213"/>
      <c r="I55" s="46"/>
    </row>
    <row r="56" spans="6:9" ht="12.75">
      <c r="F56" s="212"/>
      <c r="G56" s="213"/>
      <c r="H56" s="213"/>
      <c r="I56" s="46"/>
    </row>
    <row r="57" spans="6:9" ht="12.75">
      <c r="F57" s="212"/>
      <c r="G57" s="213"/>
      <c r="H57" s="213"/>
      <c r="I57" s="46"/>
    </row>
    <row r="58" spans="6:9" ht="12.75">
      <c r="F58" s="212"/>
      <c r="G58" s="213"/>
      <c r="H58" s="213"/>
      <c r="I58" s="46"/>
    </row>
    <row r="59" spans="6:9" ht="12.75">
      <c r="F59" s="212"/>
      <c r="G59" s="213"/>
      <c r="H59" s="213"/>
      <c r="I59" s="46"/>
    </row>
    <row r="60" spans="6:9" ht="12.75">
      <c r="F60" s="212"/>
      <c r="G60" s="213"/>
      <c r="H60" s="213"/>
      <c r="I60" s="46"/>
    </row>
    <row r="61" spans="6:9" ht="12.75">
      <c r="F61" s="212"/>
      <c r="G61" s="213"/>
      <c r="H61" s="213"/>
      <c r="I61" s="46"/>
    </row>
    <row r="62" spans="6:9" ht="12.75">
      <c r="F62" s="212"/>
      <c r="G62" s="213"/>
      <c r="H62" s="213"/>
      <c r="I62" s="46"/>
    </row>
    <row r="63" spans="6:9" ht="12.75">
      <c r="F63" s="212"/>
      <c r="G63" s="213"/>
      <c r="H63" s="213"/>
      <c r="I63" s="46"/>
    </row>
    <row r="64" spans="6:9" ht="12.75">
      <c r="F64" s="212"/>
      <c r="G64" s="213"/>
      <c r="H64" s="213"/>
      <c r="I64" s="46"/>
    </row>
    <row r="65" spans="6:9" ht="12.75">
      <c r="F65" s="212"/>
      <c r="G65" s="213"/>
      <c r="H65" s="213"/>
      <c r="I65" s="46"/>
    </row>
    <row r="66" spans="6:9" ht="12.75">
      <c r="F66" s="212"/>
      <c r="G66" s="213"/>
      <c r="H66" s="213"/>
      <c r="I66" s="46"/>
    </row>
    <row r="67" spans="6:9" ht="12.75">
      <c r="F67" s="212"/>
      <c r="G67" s="213"/>
      <c r="H67" s="213"/>
      <c r="I67" s="46"/>
    </row>
    <row r="68" spans="6:9" ht="12.75">
      <c r="F68" s="212"/>
      <c r="G68" s="213"/>
      <c r="H68" s="213"/>
      <c r="I68" s="46"/>
    </row>
    <row r="69" spans="6:9" ht="12.75">
      <c r="F69" s="212"/>
      <c r="G69" s="213"/>
      <c r="H69" s="213"/>
      <c r="I69" s="46"/>
    </row>
    <row r="70" spans="6:9" ht="12.75">
      <c r="F70" s="212"/>
      <c r="G70" s="213"/>
      <c r="H70" s="213"/>
      <c r="I70" s="46"/>
    </row>
    <row r="71" spans="6:9" ht="12.75">
      <c r="F71" s="212"/>
      <c r="G71" s="213"/>
      <c r="H71" s="213"/>
      <c r="I71" s="46"/>
    </row>
    <row r="72" spans="6:9" ht="12.75">
      <c r="F72" s="212"/>
      <c r="G72" s="213"/>
      <c r="H72" s="213"/>
      <c r="I72" s="46"/>
    </row>
  </sheetData>
  <sheetProtection/>
  <mergeCells count="4">
    <mergeCell ref="H21:I2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82"/>
  <sheetViews>
    <sheetView showGridLines="0" showZeros="0" tabSelected="1" zoomScaleSheetLayoutView="100" workbookViewId="0" topLeftCell="A1">
      <selection activeCell="C15" sqref="C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2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295" t="s">
        <v>229</v>
      </c>
      <c r="B1" s="295"/>
      <c r="C1" s="295"/>
      <c r="D1" s="295"/>
      <c r="E1" s="295"/>
      <c r="F1" s="295"/>
      <c r="G1" s="295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57" t="s">
        <v>2</v>
      </c>
      <c r="B3" s="58"/>
      <c r="C3" s="168" t="s">
        <v>97</v>
      </c>
      <c r="D3" s="169"/>
      <c r="E3" s="218" t="s">
        <v>78</v>
      </c>
      <c r="F3" s="219">
        <f>'C701 1 Rek'!H1</f>
        <v>1</v>
      </c>
      <c r="G3" s="220"/>
    </row>
    <row r="4" spans="1:7" ht="13.5" thickBot="1">
      <c r="A4" s="296" t="s">
        <v>69</v>
      </c>
      <c r="B4" s="291"/>
      <c r="C4" s="174" t="s">
        <v>218</v>
      </c>
      <c r="D4" s="175"/>
      <c r="E4" s="297" t="str">
        <f>'C701 1 Rek'!G2</f>
        <v>Rozpočet</v>
      </c>
      <c r="F4" s="298"/>
      <c r="G4" s="299"/>
    </row>
    <row r="5" spans="1:7" ht="13.5" thickTop="1">
      <c r="A5" s="221"/>
      <c r="G5" s="223"/>
    </row>
    <row r="6" spans="1:11" ht="27" customHeight="1">
      <c r="A6" s="224" t="s">
        <v>79</v>
      </c>
      <c r="B6" s="225" t="s">
        <v>80</v>
      </c>
      <c r="C6" s="225" t="s">
        <v>81</v>
      </c>
      <c r="D6" s="225" t="s">
        <v>82</v>
      </c>
      <c r="E6" s="226" t="s">
        <v>83</v>
      </c>
      <c r="F6" s="225" t="s">
        <v>84</v>
      </c>
      <c r="G6" s="227" t="s">
        <v>85</v>
      </c>
      <c r="H6" s="228" t="s">
        <v>86</v>
      </c>
      <c r="I6" s="228" t="s">
        <v>87</v>
      </c>
      <c r="J6" s="228" t="s">
        <v>88</v>
      </c>
      <c r="K6" s="228" t="s">
        <v>89</v>
      </c>
    </row>
    <row r="7" spans="1:15" ht="12.75">
      <c r="A7" s="229" t="s">
        <v>90</v>
      </c>
      <c r="B7" s="230" t="s">
        <v>220</v>
      </c>
      <c r="C7" s="231" t="s">
        <v>221</v>
      </c>
      <c r="D7" s="232"/>
      <c r="E7" s="233"/>
      <c r="F7" s="233"/>
      <c r="G7" s="234"/>
      <c r="H7" s="235"/>
      <c r="I7" s="236"/>
      <c r="J7" s="237"/>
      <c r="K7" s="238"/>
      <c r="O7" s="239">
        <v>1</v>
      </c>
    </row>
    <row r="8" spans="1:80" ht="22.5">
      <c r="A8" s="240">
        <v>1</v>
      </c>
      <c r="B8" s="241" t="s">
        <v>91</v>
      </c>
      <c r="C8" s="242" t="s">
        <v>223</v>
      </c>
      <c r="D8" s="243" t="s">
        <v>166</v>
      </c>
      <c r="E8" s="244">
        <v>7.3</v>
      </c>
      <c r="F8" s="244">
        <v>0</v>
      </c>
      <c r="G8" s="245">
        <f>E8*F8</f>
        <v>0</v>
      </c>
      <c r="H8" s="246">
        <v>0.77548</v>
      </c>
      <c r="I8" s="247">
        <f>E8*H8</f>
        <v>5.661003999999999</v>
      </c>
      <c r="J8" s="246">
        <v>0</v>
      </c>
      <c r="K8" s="247">
        <f>E8*J8</f>
        <v>0</v>
      </c>
      <c r="O8" s="239">
        <v>2</v>
      </c>
      <c r="AA8" s="214">
        <v>2</v>
      </c>
      <c r="AB8" s="214">
        <v>0</v>
      </c>
      <c r="AC8" s="214">
        <v>0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39">
        <v>2</v>
      </c>
      <c r="CB8" s="239">
        <v>0</v>
      </c>
    </row>
    <row r="9" spans="1:57" ht="12.75">
      <c r="A9" s="249"/>
      <c r="B9" s="250" t="s">
        <v>94</v>
      </c>
      <c r="C9" s="251" t="s">
        <v>222</v>
      </c>
      <c r="D9" s="252"/>
      <c r="E9" s="253"/>
      <c r="F9" s="254"/>
      <c r="G9" s="255">
        <f>SUM(G7:G8)</f>
        <v>0</v>
      </c>
      <c r="H9" s="256"/>
      <c r="I9" s="257">
        <f>SUM(I7:I8)</f>
        <v>5.661003999999999</v>
      </c>
      <c r="J9" s="256"/>
      <c r="K9" s="257">
        <f>SUM(K7:K8)</f>
        <v>0</v>
      </c>
      <c r="O9" s="239">
        <v>4</v>
      </c>
      <c r="BA9" s="258">
        <f>SUM(BA7:BA8)</f>
        <v>0</v>
      </c>
      <c r="BB9" s="258">
        <f>SUM(BB7:BB8)</f>
        <v>0</v>
      </c>
      <c r="BC9" s="258">
        <f>SUM(BC7:BC8)</f>
        <v>0</v>
      </c>
      <c r="BD9" s="258">
        <f>SUM(BD7:BD8)</f>
        <v>0</v>
      </c>
      <c r="BE9" s="258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48"/>
      <c r="B33" s="248"/>
      <c r="C33" s="248"/>
      <c r="D33" s="248"/>
      <c r="E33" s="248"/>
      <c r="F33" s="248"/>
      <c r="G33" s="248"/>
    </row>
    <row r="34" spans="1:7" ht="12.75">
      <c r="A34" s="248"/>
      <c r="B34" s="248"/>
      <c r="C34" s="248"/>
      <c r="D34" s="248"/>
      <c r="E34" s="248"/>
      <c r="F34" s="248"/>
      <c r="G34" s="248"/>
    </row>
    <row r="35" spans="1:7" ht="12.75">
      <c r="A35" s="248"/>
      <c r="B35" s="248"/>
      <c r="C35" s="248"/>
      <c r="D35" s="248"/>
      <c r="E35" s="248"/>
      <c r="F35" s="248"/>
      <c r="G35" s="248"/>
    </row>
    <row r="36" spans="1:7" ht="12.75">
      <c r="A36" s="248"/>
      <c r="B36" s="248"/>
      <c r="C36" s="248"/>
      <c r="D36" s="248"/>
      <c r="E36" s="248"/>
      <c r="F36" s="248"/>
      <c r="G36" s="248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59"/>
      <c r="B68" s="259"/>
    </row>
    <row r="69" spans="1:7" ht="12.75">
      <c r="A69" s="248"/>
      <c r="B69" s="248"/>
      <c r="C69" s="260"/>
      <c r="D69" s="260"/>
      <c r="E69" s="261"/>
      <c r="F69" s="260"/>
      <c r="G69" s="262"/>
    </row>
    <row r="70" spans="1:7" ht="12.75">
      <c r="A70" s="263"/>
      <c r="B70" s="263"/>
      <c r="C70" s="248"/>
      <c r="D70" s="248"/>
      <c r="E70" s="264"/>
      <c r="F70" s="248"/>
      <c r="G70" s="248"/>
    </row>
    <row r="71" spans="1:7" ht="12.75">
      <c r="A71" s="248"/>
      <c r="B71" s="248"/>
      <c r="C71" s="248"/>
      <c r="D71" s="248"/>
      <c r="E71" s="264"/>
      <c r="F71" s="248"/>
      <c r="G71" s="248"/>
    </row>
    <row r="72" spans="1:7" ht="12.75">
      <c r="A72" s="248"/>
      <c r="B72" s="248"/>
      <c r="C72" s="248"/>
      <c r="D72" s="248"/>
      <c r="E72" s="264"/>
      <c r="F72" s="248"/>
      <c r="G72" s="248"/>
    </row>
    <row r="73" spans="1:7" ht="12.75">
      <c r="A73" s="248"/>
      <c r="B73" s="248"/>
      <c r="C73" s="248"/>
      <c r="D73" s="248"/>
      <c r="E73" s="264"/>
      <c r="F73" s="248"/>
      <c r="G73" s="248"/>
    </row>
    <row r="74" spans="1:7" ht="12.75">
      <c r="A74" s="248"/>
      <c r="B74" s="248"/>
      <c r="C74" s="248"/>
      <c r="D74" s="248"/>
      <c r="E74" s="264"/>
      <c r="F74" s="248"/>
      <c r="G74" s="248"/>
    </row>
    <row r="75" spans="1:7" ht="12.75">
      <c r="A75" s="248"/>
      <c r="B75" s="248"/>
      <c r="C75" s="248"/>
      <c r="D75" s="248"/>
      <c r="E75" s="264"/>
      <c r="F75" s="248"/>
      <c r="G75" s="248"/>
    </row>
    <row r="76" spans="1:7" ht="12.75">
      <c r="A76" s="248"/>
      <c r="B76" s="248"/>
      <c r="C76" s="248"/>
      <c r="D76" s="248"/>
      <c r="E76" s="264"/>
      <c r="F76" s="248"/>
      <c r="G76" s="248"/>
    </row>
    <row r="77" spans="1:7" ht="12.75">
      <c r="A77" s="248"/>
      <c r="B77" s="248"/>
      <c r="C77" s="248"/>
      <c r="D77" s="248"/>
      <c r="E77" s="264"/>
      <c r="F77" s="248"/>
      <c r="G77" s="248"/>
    </row>
    <row r="78" spans="1:7" ht="12.75">
      <c r="A78" s="248"/>
      <c r="B78" s="248"/>
      <c r="C78" s="248"/>
      <c r="D78" s="248"/>
      <c r="E78" s="264"/>
      <c r="F78" s="248"/>
      <c r="G78" s="248"/>
    </row>
    <row r="79" spans="1:7" ht="12.75">
      <c r="A79" s="248"/>
      <c r="B79" s="248"/>
      <c r="C79" s="248"/>
      <c r="D79" s="248"/>
      <c r="E79" s="264"/>
      <c r="F79" s="248"/>
      <c r="G79" s="248"/>
    </row>
    <row r="80" spans="1:7" ht="12.75">
      <c r="A80" s="248"/>
      <c r="B80" s="248"/>
      <c r="C80" s="248"/>
      <c r="D80" s="248"/>
      <c r="E80" s="264"/>
      <c r="F80" s="248"/>
      <c r="G80" s="248"/>
    </row>
    <row r="81" spans="1:7" ht="12.75">
      <c r="A81" s="248"/>
      <c r="B81" s="248"/>
      <c r="C81" s="248"/>
      <c r="D81" s="248"/>
      <c r="E81" s="264"/>
      <c r="F81" s="248"/>
      <c r="G81" s="248"/>
    </row>
    <row r="82" spans="1:7" ht="12.75">
      <c r="A82" s="248"/>
      <c r="B82" s="248"/>
      <c r="C82" s="248"/>
      <c r="D82" s="248"/>
      <c r="E82" s="264"/>
      <c r="F82" s="248"/>
      <c r="G82" s="24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urad5</cp:lastModifiedBy>
  <dcterms:created xsi:type="dcterms:W3CDTF">2015-05-15T13:45:22Z</dcterms:created>
  <dcterms:modified xsi:type="dcterms:W3CDTF">2015-10-09T06:35:08Z</dcterms:modified>
  <cp:category/>
  <cp:version/>
  <cp:contentType/>
  <cp:contentStatus/>
</cp:coreProperties>
</file>