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<sst xmlns="http://schemas.openxmlformats.org/spreadsheetml/2006/main" count="504" uniqueCount="210">
  <si>
    <t>Stavební rozpočet</t>
  </si>
  <si>
    <t>Název stavby:</t>
  </si>
  <si>
    <t>OPRAVA ÚČELOVÉ KOMUNIKACE - PETROVICE</t>
  </si>
  <si>
    <t>Doba výstavby:</t>
  </si>
  <si>
    <t>62 dní</t>
  </si>
  <si>
    <t>Objednatel:</t>
  </si>
  <si>
    <t>Druh stavby:</t>
  </si>
  <si>
    <t>OPRAVA KOMUNIKACE</t>
  </si>
  <si>
    <t>Začátek výstavby:</t>
  </si>
  <si>
    <t>1.6.2015</t>
  </si>
  <si>
    <t>Projektant:</t>
  </si>
  <si>
    <t>Lokalita:</t>
  </si>
  <si>
    <t>NOVÉ MĚSTO NA MORAVĚ - PETROVICE</t>
  </si>
  <si>
    <t>Konec výstavby:</t>
  </si>
  <si>
    <t>1.6.2016</t>
  </si>
  <si>
    <t>Zhotovitel:</t>
  </si>
  <si>
    <t>JKSO:</t>
  </si>
  <si>
    <t>Zpracováno dne:</t>
  </si>
  <si>
    <t>11.11.2014</t>
  </si>
  <si>
    <t>Zpracoval:</t>
  </si>
  <si>
    <t>Maša Josef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</si>
  <si>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</si>
  <si>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</si>
  <si>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</si>
  <si>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</si>
  <si>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</si>
  <si>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</si>
  <si>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</si>
  <si>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</si>
  <si>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</si>
  <si>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</si>
  <si>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</si>
  <si>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</si>
  <si>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</si>
  <si>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</si>
  <si>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</si>
  <si>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</si>
  <si>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</si>
  <si>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</si>
  <si>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</si>
  <si>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</si>
  <si>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</si>
  <si>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</si>
  <si>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</si>
  <si>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</si>
  <si>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</si>
  <si>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</si>
  <si>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</t>
  </si>
  <si>
    <t>Odkopávky a prokopávky</t>
  </si>
  <si>
    <t>HS</t>
  </si>
  <si>
    <t>1</t>
  </si>
  <si>
    <t>122202201R00</t>
  </si>
  <si>
    <t>Odkopávky pro silnice v hor. 3 do 100 m3</t>
  </si>
  <si>
    <t>m3</t>
  </si>
  <si>
    <t>RTS II / 2014</t>
  </si>
  <si>
    <t>12_</t>
  </si>
  <si>
    <t>1_</t>
  </si>
  <si>
    <t>_</t>
  </si>
  <si>
    <t>16</t>
  </si>
  <si>
    <t>Přemístění výkopku</t>
  </si>
  <si>
    <t>2</t>
  </si>
  <si>
    <t>162601102R00</t>
  </si>
  <si>
    <t>Vodorovné přemístění výkopku z hor.1-4 do 5000 m</t>
  </si>
  <si>
    <t>16_</t>
  </si>
  <si>
    <t>3</t>
  </si>
  <si>
    <t>167101101R00</t>
  </si>
  <si>
    <t>Nakládání výkopku z hor.1-4 v množství do 100 m3</t>
  </si>
  <si>
    <t>45</t>
  </si>
  <si>
    <t>Podkladní a vedlejší konstrukce (inženýr. stavby kromě vozovek a železnič. svršku)</t>
  </si>
  <si>
    <t>4</t>
  </si>
  <si>
    <t>451571111R00</t>
  </si>
  <si>
    <t>Lože dlažby ze štěrkopísků tl. do 10 cm</t>
  </si>
  <si>
    <t>m2</t>
  </si>
  <si>
    <t>45_</t>
  </si>
  <si>
    <t>4_</t>
  </si>
  <si>
    <t>56</t>
  </si>
  <si>
    <t>Podkladní vrstvy komunikací, letišť a ploch</t>
  </si>
  <si>
    <t>5</t>
  </si>
  <si>
    <t>569731111R00</t>
  </si>
  <si>
    <t>Zpevnění krajnic kamenivem drceným tl. 10 cm</t>
  </si>
  <si>
    <t>56_</t>
  </si>
  <si>
    <t>5_</t>
  </si>
  <si>
    <t>59</t>
  </si>
  <si>
    <t>Dlažby pozemních komunikací a ploch</t>
  </si>
  <si>
    <t>6</t>
  </si>
  <si>
    <t>596215040R00</t>
  </si>
  <si>
    <t>Kladení zámkové dlažby tl. 8 cm do drtě tl. 4 cm</t>
  </si>
  <si>
    <t>RTS II / 2009</t>
  </si>
  <si>
    <t>59_</t>
  </si>
  <si>
    <t>89</t>
  </si>
  <si>
    <t>Ostatní konstrukce</t>
  </si>
  <si>
    <t>7</t>
  </si>
  <si>
    <t>894411010RBF</t>
  </si>
  <si>
    <t>Vpusť uliční z dílců DN 450,s odkalištěm,napojení</t>
  </si>
  <si>
    <t>kus</t>
  </si>
  <si>
    <t>89_</t>
  </si>
  <si>
    <t>8_</t>
  </si>
  <si>
    <t>H22</t>
  </si>
  <si>
    <t>Komunikace pozemní a letiště</t>
  </si>
  <si>
    <t>PR</t>
  </si>
  <si>
    <t>8</t>
  </si>
  <si>
    <t>998223011R00</t>
  </si>
  <si>
    <t>Přesun hmot, pozemní komunikace, kryt dlážděný</t>
  </si>
  <si>
    <t>t</t>
  </si>
  <si>
    <t>H22_</t>
  </si>
  <si>
    <t>9_</t>
  </si>
  <si>
    <t>9</t>
  </si>
  <si>
    <t>998225194R00</t>
  </si>
  <si>
    <t>Přesun hmot, komunikace živičné, příplatek do 5 km</t>
  </si>
  <si>
    <t>M46</t>
  </si>
  <si>
    <t>Zemní práce při montážích</t>
  </si>
  <si>
    <t>MP</t>
  </si>
  <si>
    <t>10</t>
  </si>
  <si>
    <t>460030061R00</t>
  </si>
  <si>
    <t>Kladení dlažby do lože z písku</t>
  </si>
  <si>
    <t>M46_</t>
  </si>
  <si>
    <t>Ostatní materiál</t>
  </si>
  <si>
    <t>OM</t>
  </si>
  <si>
    <t>11</t>
  </si>
  <si>
    <t>59217010</t>
  </si>
  <si>
    <t>Obrubník silniční betonový 150x250x1000 mm</t>
  </si>
  <si>
    <t>0</t>
  </si>
  <si>
    <t>Z99999_</t>
  </si>
  <si>
    <t>Z_</t>
  </si>
  <si>
    <t>59217476</t>
  </si>
  <si>
    <t>Obrubník silniční nájezdový 1000/150/150 šedý</t>
  </si>
  <si>
    <t>13</t>
  </si>
  <si>
    <t>583418064</t>
  </si>
  <si>
    <t>Kamenivo drcené frakce  16/32 B kraj Vysočina</t>
  </si>
  <si>
    <t>T</t>
  </si>
  <si>
    <t>14</t>
  </si>
  <si>
    <t>583415064</t>
  </si>
  <si>
    <t>Kamenivo drcené frakce  8/16  B kraj Vysočina</t>
  </si>
  <si>
    <t>15</t>
  </si>
  <si>
    <t>59248000</t>
  </si>
  <si>
    <t>Dlažba zámková RYOLIT 20/16/8 II přírodní</t>
  </si>
  <si>
    <t>58337370</t>
  </si>
  <si>
    <t>Štěrkopísek frakce 0-63 C</t>
  </si>
  <si>
    <t>17</t>
  </si>
  <si>
    <t>28656333</t>
  </si>
  <si>
    <t>Koleno kanalizační ULTRA-RIB 2  DN 150/45°</t>
  </si>
  <si>
    <t>18</t>
  </si>
  <si>
    <t>28614251</t>
  </si>
  <si>
    <t>Trubka kanalizač. ULTRA-RIB 2 SN 10 150x3000 mm PP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</si>
  <si>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</si>
  <si>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</si>
  <si>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</si>
  <si>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</si>
  <si>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</si>
  <si>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</si>
  <si>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</si>
  <si>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</si>
  <si>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</si>
  <si>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</si>
  <si>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</si>
  <si>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</si>
  <si>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</si>
  <si>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</si>
  <si>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</si>
  <si>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</si>
  <si>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</si>
  <si>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</si>
  <si>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</si>
  <si>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</si>
  <si>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</si>
  <si>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</si>
  <si>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</si>
  <si>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</si>
  <si>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</si>
  <si>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</si>
  <si>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</si>
  <si>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</si>
  <si>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</si>
  <si>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</si>
  <si>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</si>
  <si>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</si>
  <si>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</si>
  <si>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</si>
  <si>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</si>
  <si>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</si>
  <si>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</si>
  <si>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</si>
  <si>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</si>
  <si>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</si>
  <si>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</si>
  <si>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</si>
  <si>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</si>
  <si>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</si>
  <si>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</si>
  <si>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</si>
  <si>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</si>
  <si>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</si>
  <si>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</si>
  <si>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</si>
  <si>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</si>
  <si>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</si>
  <si>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</si>
  <si>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</si>
  <si>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</si>
  <si>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</si>
  <si>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</si>
  <si>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</si>
  <si>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</si>
  <si>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</si>
  <si>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</si>
  <si>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</si>
  <si>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</si>
  <si>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</si>
  <si>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</si>
  <si>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Jedná se o II. etapu výstavby parkovacích a zpevněných ploch v ulici Hornická v Novém Městě na Moravě u č.p. 972. Parkoviště je ze zámkové dlažby a zpevněné plochy (vstup do zahrádkářské kolonie) je navržen az asfaltobetonu AB II.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</si>
</sst>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4" fontId="1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5" fontId="1" fillId="0" borderId="16" xfId="0" applyNumberFormat="1" applyFont="1" applyFill="1" applyBorder="1" applyAlignment="1" applyProtection="1">
      <alignment horizontal="left" vertical="center"/>
      <protection/>
    </xf>
    <xf numFmtId="165" fontId="1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right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7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5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3" xfId="0" applyNumberFormat="1" applyFont="1" applyFill="1" applyBorder="1" applyAlignment="1" applyProtection="1">
      <alignment horizontal="left"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7" fontId="1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righ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3" fillId="0" borderId="27" xfId="0" applyNumberFormat="1" applyFont="1" applyFill="1" applyBorder="1" applyAlignment="1" applyProtection="1">
      <alignment horizontal="left" vertic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28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6" fontId="1" fillId="0" borderId="29" xfId="0" applyNumberFormat="1" applyFont="1" applyFill="1" applyBorder="1" applyAlignment="1" applyProtection="1">
      <alignment horizontal="left" vertical="center"/>
      <protection/>
    </xf>
    <xf numFmtId="165" fontId="6" fillId="0" borderId="30" xfId="0" applyNumberFormat="1" applyFont="1" applyFill="1" applyBorder="1" applyAlignment="1" applyProtection="1">
      <alignment horizontal="center" vertical="center"/>
      <protection/>
    </xf>
    <xf numFmtId="165" fontId="7" fillId="2" borderId="31" xfId="0" applyNumberFormat="1" applyFont="1" applyFill="1" applyBorder="1" applyAlignment="1" applyProtection="1">
      <alignment horizontal="center" vertical="center"/>
      <protection/>
    </xf>
    <xf numFmtId="165" fontId="8" fillId="0" borderId="31" xfId="0" applyNumberFormat="1" applyFont="1" applyFill="1" applyBorder="1" applyAlignment="1" applyProtection="1">
      <alignment horizontal="left" vertical="center"/>
      <protection/>
    </xf>
    <xf numFmtId="165" fontId="9" fillId="0" borderId="32" xfId="0" applyNumberFormat="1" applyFont="1" applyFill="1" applyBorder="1" applyAlignment="1" applyProtection="1">
      <alignment horizontal="left" vertical="center"/>
      <protection/>
    </xf>
    <xf numFmtId="165" fontId="10" fillId="0" borderId="31" xfId="0" applyNumberFormat="1" applyFont="1" applyFill="1" applyBorder="1" applyAlignment="1" applyProtection="1">
      <alignment horizontal="left" vertical="center"/>
      <protection/>
    </xf>
    <xf numFmtId="167" fontId="10" fillId="0" borderId="31" xfId="0" applyNumberFormat="1" applyFont="1" applyFill="1" applyBorder="1" applyAlignment="1" applyProtection="1">
      <alignment horizontal="right" vertical="center"/>
      <protection/>
    </xf>
    <xf numFmtId="165" fontId="9" fillId="0" borderId="33" xfId="0" applyNumberFormat="1" applyFont="1" applyFill="1" applyBorder="1" applyAlignment="1" applyProtection="1">
      <alignment horizontal="left" vertical="center"/>
      <protection/>
    </xf>
    <xf numFmtId="165" fontId="10" fillId="0" borderId="31" xfId="0" applyNumberFormat="1" applyFont="1" applyFill="1" applyBorder="1" applyAlignment="1" applyProtection="1">
      <alignment horizontal="righ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vertical="center"/>
      <protection/>
    </xf>
    <xf numFmtId="167" fontId="10" fillId="0" borderId="20" xfId="0" applyNumberFormat="1" applyFont="1" applyFill="1" applyBorder="1" applyAlignment="1" applyProtection="1">
      <alignment horizontal="right"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4" fontId="1" fillId="0" borderId="35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5" fontId="9" fillId="2" borderId="35" xfId="0" applyNumberFormat="1" applyFont="1" applyFill="1" applyBorder="1" applyAlignment="1" applyProtection="1">
      <alignment horizontal="left" vertical="center"/>
      <protection/>
    </xf>
    <xf numFmtId="167" fontId="9" fillId="2" borderId="36" xfId="0" applyNumberFormat="1" applyFont="1" applyFill="1" applyBorder="1" applyAlignment="1" applyProtection="1">
      <alignment horizontal="right" vertical="center"/>
      <protection/>
    </xf>
    <xf numFmtId="164" fontId="1" fillId="0" borderId="28" xfId="0" applyNumberFormat="1" applyFont="1" applyFill="1" applyBorder="1" applyAlignment="1" applyProtection="1">
      <alignment vertical="center"/>
      <protection/>
    </xf>
    <xf numFmtId="164" fontId="1" fillId="0" borderId="37" xfId="0" applyNumberFormat="1" applyFont="1" applyFill="1" applyBorder="1" applyAlignment="1" applyProtection="1">
      <alignment vertical="center"/>
      <protection/>
    </xf>
    <xf numFmtId="165" fontId="10" fillId="0" borderId="14" xfId="0" applyNumberFormat="1" applyFont="1" applyFill="1" applyBorder="1" applyAlignment="1" applyProtection="1">
      <alignment horizontal="left" vertical="center"/>
      <protection/>
    </xf>
    <xf numFmtId="165" fontId="10" fillId="0" borderId="38" xfId="0" applyNumberFormat="1" applyFont="1" applyFill="1" applyBorder="1" applyAlignment="1" applyProtection="1">
      <alignment horizontal="left"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5" fontId="4" fillId="0" borderId="2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workbookViewId="0" topLeftCell="A1">
      <selection activeCell="D8" sqref="D8"/>
    </sheetView>
  </sheetViews>
  <sheetFormatPr defaultColWidth="12.57421875" defaultRowHeight="12.75"/>
  <cols>
    <col min="1" max="1" width="3.7109375" style="1" customWidth="1"/>
    <col min="2" max="2" width="6.8515625" style="1" customWidth="1"/>
    <col min="3" max="3" width="13.28125" style="1" customWidth="1"/>
    <col min="4" max="4" width="50.57421875" style="1" customWidth="1"/>
    <col min="5" max="5" width="4.2812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47" width="0" style="1" hidden="1" customWidth="1"/>
    <col min="48" max="16384" width="11.57421875" style="0" customWidth="1"/>
  </cols>
  <sheetData>
    <row r="1" spans="1:13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4" t="s">
        <v>2</v>
      </c>
      <c r="E2" s="5" t="s">
        <v>3</v>
      </c>
      <c r="F2" s="5"/>
      <c r="G2" s="5" t="s">
        <v>4</v>
      </c>
      <c r="H2" s="5"/>
      <c r="I2" s="6" t="s">
        <v>5</v>
      </c>
      <c r="J2" s="7"/>
      <c r="K2" s="7"/>
      <c r="L2" s="7"/>
      <c r="M2" s="7"/>
      <c r="N2" s="8"/>
    </row>
    <row r="3" spans="1:14" ht="12.75">
      <c r="A3" s="3"/>
      <c r="B3" s="3"/>
      <c r="C3" s="3"/>
      <c r="D3" s="4"/>
      <c r="E3" s="5"/>
      <c r="F3" s="5"/>
      <c r="G3" s="5"/>
      <c r="H3" s="5"/>
      <c r="I3" s="6"/>
      <c r="J3" s="6"/>
      <c r="K3" s="7"/>
      <c r="L3" s="7"/>
      <c r="M3" s="7"/>
      <c r="N3" s="8"/>
    </row>
    <row r="4" spans="1:14" ht="12.75" customHeight="1">
      <c r="A4" s="9" t="s">
        <v>6</v>
      </c>
      <c r="B4" s="9"/>
      <c r="C4" s="9"/>
      <c r="D4" s="10" t="s">
        <v>7</v>
      </c>
      <c r="E4" s="11" t="s">
        <v>8</v>
      </c>
      <c r="F4" s="11"/>
      <c r="G4" s="12" t="s">
        <v>9</v>
      </c>
      <c r="H4" s="12"/>
      <c r="I4" s="10" t="s">
        <v>10</v>
      </c>
      <c r="J4" s="13"/>
      <c r="K4" s="13"/>
      <c r="L4" s="13"/>
      <c r="M4" s="13"/>
      <c r="N4" s="8"/>
    </row>
    <row r="5" spans="1:14" ht="12.75">
      <c r="A5" s="9"/>
      <c r="B5" s="9"/>
      <c r="C5" s="9"/>
      <c r="D5" s="10"/>
      <c r="E5" s="10"/>
      <c r="F5" s="11"/>
      <c r="G5" s="12"/>
      <c r="H5" s="12"/>
      <c r="I5" s="10"/>
      <c r="J5" s="10"/>
      <c r="K5" s="13"/>
      <c r="L5" s="13"/>
      <c r="M5" s="13"/>
      <c r="N5" s="8"/>
    </row>
    <row r="6" spans="1:14" ht="12.75" customHeight="1">
      <c r="A6" s="9" t="s">
        <v>11</v>
      </c>
      <c r="B6" s="9"/>
      <c r="C6" s="9"/>
      <c r="D6" s="10" t="s">
        <v>12</v>
      </c>
      <c r="E6" s="11" t="s">
        <v>13</v>
      </c>
      <c r="F6" s="11"/>
      <c r="G6" s="12" t="s">
        <v>14</v>
      </c>
      <c r="H6" s="12"/>
      <c r="I6" s="10" t="s">
        <v>15</v>
      </c>
      <c r="J6" s="13"/>
      <c r="K6" s="13"/>
      <c r="L6" s="13"/>
      <c r="M6" s="13"/>
      <c r="N6" s="8"/>
    </row>
    <row r="7" spans="1:14" ht="12.75">
      <c r="A7" s="9"/>
      <c r="B7" s="9"/>
      <c r="C7" s="9"/>
      <c r="D7" s="10"/>
      <c r="E7" s="10"/>
      <c r="F7" s="11"/>
      <c r="G7" s="12"/>
      <c r="H7" s="12"/>
      <c r="I7" s="10"/>
      <c r="J7" s="10"/>
      <c r="K7" s="13"/>
      <c r="L7" s="13"/>
      <c r="M7" s="13"/>
      <c r="N7" s="8"/>
    </row>
    <row r="8" spans="1:14" ht="12.75" customHeight="1">
      <c r="A8" s="14" t="s">
        <v>16</v>
      </c>
      <c r="B8" s="14"/>
      <c r="C8" s="14"/>
      <c r="D8" s="15"/>
      <c r="E8" s="16" t="s">
        <v>17</v>
      </c>
      <c r="F8" s="16"/>
      <c r="G8" s="17" t="s">
        <v>18</v>
      </c>
      <c r="H8" s="17"/>
      <c r="I8" s="15" t="s">
        <v>19</v>
      </c>
      <c r="J8" s="18" t="s">
        <v>20</v>
      </c>
      <c r="K8" s="18"/>
      <c r="L8" s="18"/>
      <c r="M8" s="18"/>
      <c r="N8" s="8"/>
    </row>
    <row r="9" spans="1:14" ht="12.75">
      <c r="A9" s="14"/>
      <c r="B9" s="14"/>
      <c r="C9" s="14"/>
      <c r="D9" s="15"/>
      <c r="E9" s="15"/>
      <c r="F9" s="16"/>
      <c r="G9" s="17"/>
      <c r="H9" s="17"/>
      <c r="I9" s="15"/>
      <c r="J9" s="15"/>
      <c r="K9" s="18"/>
      <c r="L9" s="18"/>
      <c r="M9" s="18"/>
      <c r="N9" s="8"/>
    </row>
    <row r="10" spans="1:14" ht="12.75">
      <c r="A10" s="19" t="s">
        <v>21</v>
      </c>
      <c r="B10" s="20" t="s">
        <v>22</v>
      </c>
      <c r="C10" s="20" t="s">
        <v>23</v>
      </c>
      <c r="D10" s="20" t="s">
        <v>24</v>
      </c>
      <c r="E10" s="20" t="s">
        <v>25</v>
      </c>
      <c r="F10" s="21" t="s">
        <v>26</v>
      </c>
      <c r="G10" s="22" t="s">
        <v>27</v>
      </c>
      <c r="H10" s="23" t="s">
        <v>28</v>
      </c>
      <c r="I10" s="23"/>
      <c r="J10" s="23"/>
      <c r="K10" s="23" t="s">
        <v>29</v>
      </c>
      <c r="L10" s="23"/>
      <c r="M10" s="24" t="s">
        <v>30</v>
      </c>
      <c r="N10" s="25"/>
    </row>
    <row r="11" spans="1:24" ht="12.75">
      <c r="A11" s="26" t="s">
        <v>31</v>
      </c>
      <c r="B11" s="27" t="s">
        <v>31</v>
      </c>
      <c r="C11" s="27" t="s">
        <v>31</v>
      </c>
      <c r="D11" s="28" t="s">
        <v>32</v>
      </c>
      <c r="E11" s="27" t="s">
        <v>31</v>
      </c>
      <c r="F11" s="27" t="s">
        <v>31</v>
      </c>
      <c r="G11" s="29" t="s">
        <v>33</v>
      </c>
      <c r="H11" s="30" t="s">
        <v>34</v>
      </c>
      <c r="I11" s="31" t="s">
        <v>35</v>
      </c>
      <c r="J11" s="32" t="s">
        <v>36</v>
      </c>
      <c r="K11" s="30" t="s">
        <v>27</v>
      </c>
      <c r="L11" s="32" t="s">
        <v>36</v>
      </c>
      <c r="M11" s="33" t="s">
        <v>37</v>
      </c>
      <c r="N11" s="25"/>
      <c r="P11" s="34" t="s">
        <v>38</v>
      </c>
      <c r="Q11" s="34" t="s">
        <v>39</v>
      </c>
      <c r="R11" s="34" t="s">
        <v>40</v>
      </c>
      <c r="S11" s="34" t="s">
        <v>41</v>
      </c>
      <c r="T11" s="34" t="s">
        <v>42</v>
      </c>
      <c r="U11" s="34" t="s">
        <v>43</v>
      </c>
      <c r="V11" s="34" t="s">
        <v>44</v>
      </c>
      <c r="W11" s="34" t="s">
        <v>45</v>
      </c>
      <c r="X11" s="34" t="s">
        <v>46</v>
      </c>
    </row>
    <row r="12" spans="1:37" ht="12.75">
      <c r="A12" s="35"/>
      <c r="B12" s="36"/>
      <c r="C12" s="36" t="s">
        <v>47</v>
      </c>
      <c r="D12" s="36" t="s">
        <v>48</v>
      </c>
      <c r="E12" s="36"/>
      <c r="F12" s="36"/>
      <c r="G12" s="36"/>
      <c r="H12" s="37">
        <f>SUM(H13:H13)</f>
        <v>0</v>
      </c>
      <c r="I12" s="37">
        <f>SUM(I13:I13)</f>
        <v>0</v>
      </c>
      <c r="J12" s="37">
        <f>H12+I12</f>
        <v>0</v>
      </c>
      <c r="K12" s="38"/>
      <c r="L12" s="37">
        <f>SUM(L13:L13)</f>
        <v>0</v>
      </c>
      <c r="M12" s="38"/>
      <c r="P12" s="39">
        <f>IF(Q12="PR",J12,SUM(O13:O13))</f>
        <v>0</v>
      </c>
      <c r="Q12" s="34" t="s">
        <v>49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34"/>
      <c r="AI12" s="39">
        <f>SUM(Z13:Z13)</f>
        <v>0</v>
      </c>
      <c r="AJ12" s="39">
        <f>SUM(AA13:AA13)</f>
        <v>0</v>
      </c>
      <c r="AK12" s="39">
        <f>SUM(AB13:AB13)</f>
        <v>0</v>
      </c>
    </row>
    <row r="13" spans="1:43" ht="12.75">
      <c r="A13" s="11" t="s">
        <v>50</v>
      </c>
      <c r="B13" s="11"/>
      <c r="C13" s="11" t="s">
        <v>51</v>
      </c>
      <c r="D13" s="11" t="s">
        <v>52</v>
      </c>
      <c r="E13" s="11" t="s">
        <v>53</v>
      </c>
      <c r="F13" s="40">
        <v>37.5</v>
      </c>
      <c r="G13" s="40">
        <v>0</v>
      </c>
      <c r="H13" s="40">
        <f>ROUND(F13*AE13,2)</f>
        <v>0</v>
      </c>
      <c r="I13" s="40">
        <f>J13-H13</f>
        <v>0</v>
      </c>
      <c r="J13" s="40">
        <f>ROUND(F13*G13,2)</f>
        <v>0</v>
      </c>
      <c r="K13" s="40">
        <v>0</v>
      </c>
      <c r="L13" s="40">
        <f>F13*K13</f>
        <v>0</v>
      </c>
      <c r="M13" s="41" t="s">
        <v>54</v>
      </c>
      <c r="N13" s="41" t="s">
        <v>50</v>
      </c>
      <c r="O13" s="40">
        <f>IF(N13="5",I13,0)</f>
        <v>0</v>
      </c>
      <c r="Z13" s="40">
        <f>IF(AD13=0,J13,0)</f>
        <v>0</v>
      </c>
      <c r="AA13" s="40">
        <f>IF(AD13=15,J13,0)</f>
        <v>0</v>
      </c>
      <c r="AB13" s="40">
        <f>IF(AD13=21,J13,0)</f>
        <v>0</v>
      </c>
      <c r="AD13" s="40">
        <v>21</v>
      </c>
      <c r="AE13" s="40">
        <f>G13*0</f>
        <v>0</v>
      </c>
      <c r="AF13" s="40">
        <f>G13*(1-0)</f>
        <v>0</v>
      </c>
      <c r="AM13" s="40">
        <f>F13*AE13</f>
        <v>0</v>
      </c>
      <c r="AN13" s="40">
        <f>F13*AF13</f>
        <v>0</v>
      </c>
      <c r="AO13" s="41" t="s">
        <v>55</v>
      </c>
      <c r="AP13" s="41" t="s">
        <v>56</v>
      </c>
      <c r="AQ13" s="34" t="s">
        <v>57</v>
      </c>
    </row>
    <row r="14" spans="1:37" ht="12.75">
      <c r="A14" s="42"/>
      <c r="B14" s="43"/>
      <c r="C14" s="43" t="s">
        <v>58</v>
      </c>
      <c r="D14" s="43" t="s">
        <v>59</v>
      </c>
      <c r="E14" s="43"/>
      <c r="F14" s="43"/>
      <c r="G14" s="43"/>
      <c r="H14" s="39">
        <f>SUM(H15:H16)</f>
        <v>0</v>
      </c>
      <c r="I14" s="39">
        <f>SUM(I15:I16)</f>
        <v>0</v>
      </c>
      <c r="J14" s="39">
        <f>H14+I14</f>
        <v>0</v>
      </c>
      <c r="K14" s="34"/>
      <c r="L14" s="39">
        <f>SUM(L15:L16)</f>
        <v>0</v>
      </c>
      <c r="M14" s="34"/>
      <c r="P14" s="39">
        <f>IF(Q14="PR",J14,SUM(O15:O16))</f>
        <v>0</v>
      </c>
      <c r="Q14" s="34" t="s">
        <v>49</v>
      </c>
      <c r="R14" s="39">
        <f>IF(Q14="HS",H14,0)</f>
        <v>0</v>
      </c>
      <c r="S14" s="39">
        <f>IF(Q14="HS",I14-P14,0)</f>
        <v>0</v>
      </c>
      <c r="T14" s="39">
        <f>IF(Q14="PS",H14,0)</f>
        <v>0</v>
      </c>
      <c r="U14" s="39">
        <f>IF(Q14="PS",I14-P14,0)</f>
        <v>0</v>
      </c>
      <c r="V14" s="39">
        <f>IF(Q14="MP",H14,0)</f>
        <v>0</v>
      </c>
      <c r="W14" s="39">
        <f>IF(Q14="MP",I14-P14,0)</f>
        <v>0</v>
      </c>
      <c r="X14" s="39">
        <f>IF(Q14="OM",H14,0)</f>
        <v>0</v>
      </c>
      <c r="Y14" s="34"/>
      <c r="AI14" s="39">
        <f>SUM(Z15:Z16)</f>
        <v>0</v>
      </c>
      <c r="AJ14" s="39">
        <f>SUM(AA15:AA16)</f>
        <v>0</v>
      </c>
      <c r="AK14" s="39">
        <f>SUM(AB15:AB16)</f>
        <v>0</v>
      </c>
    </row>
    <row r="15" spans="1:43" ht="12.75">
      <c r="A15" s="11" t="s">
        <v>60</v>
      </c>
      <c r="B15" s="11"/>
      <c r="C15" s="11" t="s">
        <v>61</v>
      </c>
      <c r="D15" s="11" t="s">
        <v>62</v>
      </c>
      <c r="E15" s="11" t="s">
        <v>53</v>
      </c>
      <c r="F15" s="40">
        <v>37.5</v>
      </c>
      <c r="G15" s="40">
        <v>0</v>
      </c>
      <c r="H15" s="40">
        <f>ROUND(F15*AE15,2)</f>
        <v>0</v>
      </c>
      <c r="I15" s="40">
        <f>J15-H15</f>
        <v>0</v>
      </c>
      <c r="J15" s="40">
        <f>ROUND(F15*G15,2)</f>
        <v>0</v>
      </c>
      <c r="K15" s="40">
        <v>0</v>
      </c>
      <c r="L15" s="40">
        <f>F15*K15</f>
        <v>0</v>
      </c>
      <c r="M15" s="41" t="s">
        <v>54</v>
      </c>
      <c r="N15" s="41" t="s">
        <v>50</v>
      </c>
      <c r="O15" s="40">
        <f>IF(N15="5",I15,0)</f>
        <v>0</v>
      </c>
      <c r="Z15" s="40">
        <f>IF(AD15=0,J15,0)</f>
        <v>0</v>
      </c>
      <c r="AA15" s="40">
        <f>IF(AD15=15,J15,0)</f>
        <v>0</v>
      </c>
      <c r="AB15" s="40">
        <f>IF(AD15=21,J15,0)</f>
        <v>0</v>
      </c>
      <c r="AD15" s="40">
        <v>21</v>
      </c>
      <c r="AE15" s="40">
        <f>G15*0</f>
        <v>0</v>
      </c>
      <c r="AF15" s="40">
        <f>G15*(1-0)</f>
        <v>0</v>
      </c>
      <c r="AM15" s="40">
        <f>F15*AE15</f>
        <v>0</v>
      </c>
      <c r="AN15" s="40">
        <f>F15*AF15</f>
        <v>0</v>
      </c>
      <c r="AO15" s="41" t="s">
        <v>63</v>
      </c>
      <c r="AP15" s="41" t="s">
        <v>56</v>
      </c>
      <c r="AQ15" s="34" t="s">
        <v>57</v>
      </c>
    </row>
    <row r="16" spans="1:43" ht="12.75">
      <c r="A16" s="11" t="s">
        <v>64</v>
      </c>
      <c r="B16" s="11"/>
      <c r="C16" s="11" t="s">
        <v>65</v>
      </c>
      <c r="D16" s="11" t="s">
        <v>66</v>
      </c>
      <c r="E16" s="11" t="s">
        <v>53</v>
      </c>
      <c r="F16" s="40">
        <v>37.5</v>
      </c>
      <c r="G16" s="40">
        <v>0</v>
      </c>
      <c r="H16" s="40">
        <f>ROUND(F16*AE16,2)</f>
        <v>0</v>
      </c>
      <c r="I16" s="40">
        <f>J16-H16</f>
        <v>0</v>
      </c>
      <c r="J16" s="40">
        <f>ROUND(F16*G16,2)</f>
        <v>0</v>
      </c>
      <c r="K16" s="40">
        <v>0</v>
      </c>
      <c r="L16" s="40">
        <f>F16*K16</f>
        <v>0</v>
      </c>
      <c r="M16" s="41" t="s">
        <v>54</v>
      </c>
      <c r="N16" s="41" t="s">
        <v>50</v>
      </c>
      <c r="O16" s="40">
        <f>IF(N16="5",I16,0)</f>
        <v>0</v>
      </c>
      <c r="Z16" s="40">
        <f>IF(AD16=0,J16,0)</f>
        <v>0</v>
      </c>
      <c r="AA16" s="40">
        <f>IF(AD16=15,J16,0)</f>
        <v>0</v>
      </c>
      <c r="AB16" s="40">
        <f>IF(AD16=21,J16,0)</f>
        <v>0</v>
      </c>
      <c r="AD16" s="40">
        <v>21</v>
      </c>
      <c r="AE16" s="40">
        <f>G16*0</f>
        <v>0</v>
      </c>
      <c r="AF16" s="40">
        <f>G16*(1-0)</f>
        <v>0</v>
      </c>
      <c r="AM16" s="40">
        <f>F16*AE16</f>
        <v>0</v>
      </c>
      <c r="AN16" s="40">
        <f>F16*AF16</f>
        <v>0</v>
      </c>
      <c r="AO16" s="41" t="s">
        <v>63</v>
      </c>
      <c r="AP16" s="41" t="s">
        <v>56</v>
      </c>
      <c r="AQ16" s="34" t="s">
        <v>57</v>
      </c>
    </row>
    <row r="17" spans="1:37" ht="12.75">
      <c r="A17" s="42"/>
      <c r="B17" s="43"/>
      <c r="C17" s="43" t="s">
        <v>67</v>
      </c>
      <c r="D17" s="43" t="s">
        <v>68</v>
      </c>
      <c r="E17" s="43"/>
      <c r="F17" s="43"/>
      <c r="G17" s="43"/>
      <c r="H17" s="39">
        <f>SUM(H18:H18)</f>
        <v>0</v>
      </c>
      <c r="I17" s="39">
        <f>SUM(I18:I18)</f>
        <v>0</v>
      </c>
      <c r="J17" s="39">
        <f>H17+I17</f>
        <v>0</v>
      </c>
      <c r="K17" s="34"/>
      <c r="L17" s="39">
        <f>SUM(L18:L18)</f>
        <v>22.675884</v>
      </c>
      <c r="M17" s="34"/>
      <c r="P17" s="39">
        <f>IF(Q17="PR",J17,SUM(O18:O18))</f>
        <v>0</v>
      </c>
      <c r="Q17" s="34" t="s">
        <v>49</v>
      </c>
      <c r="R17" s="39">
        <f>IF(Q17="HS",H17,0)</f>
        <v>0</v>
      </c>
      <c r="S17" s="39">
        <f>IF(Q17="HS",I17-P17,0)</f>
        <v>0</v>
      </c>
      <c r="T17" s="39">
        <f>IF(Q17="PS",H17,0)</f>
        <v>0</v>
      </c>
      <c r="U17" s="39">
        <f>IF(Q17="PS",I17-P17,0)</f>
        <v>0</v>
      </c>
      <c r="V17" s="39">
        <f>IF(Q17="MP",H17,0)</f>
        <v>0</v>
      </c>
      <c r="W17" s="39">
        <f>IF(Q17="MP",I17-P17,0)</f>
        <v>0</v>
      </c>
      <c r="X17" s="39">
        <f>IF(Q17="OM",H17,0)</f>
        <v>0</v>
      </c>
      <c r="Y17" s="34"/>
      <c r="AI17" s="39">
        <f>SUM(Z18:Z18)</f>
        <v>0</v>
      </c>
      <c r="AJ17" s="39">
        <f>SUM(AA18:AA18)</f>
        <v>0</v>
      </c>
      <c r="AK17" s="39">
        <f>SUM(AB18:AB18)</f>
        <v>0</v>
      </c>
    </row>
    <row r="18" spans="1:43" ht="12.75">
      <c r="A18" s="11" t="s">
        <v>69</v>
      </c>
      <c r="B18" s="11"/>
      <c r="C18" s="11" t="s">
        <v>70</v>
      </c>
      <c r="D18" s="11" t="s">
        <v>71</v>
      </c>
      <c r="E18" s="11" t="s">
        <v>72</v>
      </c>
      <c r="F18" s="40">
        <v>106.7</v>
      </c>
      <c r="G18" s="40">
        <v>0</v>
      </c>
      <c r="H18" s="40">
        <f>ROUND(F18*AE18,2)</f>
        <v>0</v>
      </c>
      <c r="I18" s="40">
        <f>J18-H18</f>
        <v>0</v>
      </c>
      <c r="J18" s="40">
        <f>ROUND(F18*G18,2)</f>
        <v>0</v>
      </c>
      <c r="K18" s="40">
        <v>0.21252</v>
      </c>
      <c r="L18" s="40">
        <f>F18*K18</f>
        <v>22.675884</v>
      </c>
      <c r="M18" s="41" t="s">
        <v>54</v>
      </c>
      <c r="N18" s="41" t="s">
        <v>50</v>
      </c>
      <c r="O18" s="40">
        <f>IF(N18="5",I18,0)</f>
        <v>0</v>
      </c>
      <c r="Z18" s="40">
        <f>IF(AD18=0,J18,0)</f>
        <v>0</v>
      </c>
      <c r="AA18" s="40">
        <f>IF(AD18=15,J18,0)</f>
        <v>0</v>
      </c>
      <c r="AB18" s="40">
        <f>IF(AD18=21,J18,0)</f>
        <v>0</v>
      </c>
      <c r="AD18" s="40">
        <v>21</v>
      </c>
      <c r="AE18" s="40">
        <f>G18*0.552193487592922</f>
        <v>0</v>
      </c>
      <c r="AF18" s="40">
        <f>G18*(1-0.552193487592922)</f>
        <v>0</v>
      </c>
      <c r="AM18" s="40">
        <f>F18*AE18</f>
        <v>0</v>
      </c>
      <c r="AN18" s="40">
        <f>F18*AF18</f>
        <v>0</v>
      </c>
      <c r="AO18" s="41" t="s">
        <v>73</v>
      </c>
      <c r="AP18" s="41" t="s">
        <v>74</v>
      </c>
      <c r="AQ18" s="34" t="s">
        <v>57</v>
      </c>
    </row>
    <row r="19" spans="1:37" ht="12.75">
      <c r="A19" s="42"/>
      <c r="B19" s="43"/>
      <c r="C19" s="43" t="s">
        <v>75</v>
      </c>
      <c r="D19" s="43" t="s">
        <v>76</v>
      </c>
      <c r="E19" s="43"/>
      <c r="F19" s="43"/>
      <c r="G19" s="43"/>
      <c r="H19" s="39">
        <f>SUM(H20:H20)</f>
        <v>0</v>
      </c>
      <c r="I19" s="39">
        <f>SUM(I20:I20)</f>
        <v>0</v>
      </c>
      <c r="J19" s="39">
        <f>H19+I19</f>
        <v>0</v>
      </c>
      <c r="K19" s="34"/>
      <c r="L19" s="39">
        <f>SUM(L20:L20)</f>
        <v>1.5362099999999999</v>
      </c>
      <c r="M19" s="34"/>
      <c r="P19" s="39">
        <f>IF(Q19="PR",J19,SUM(O20:O20))</f>
        <v>0</v>
      </c>
      <c r="Q19" s="34" t="s">
        <v>49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34"/>
      <c r="AI19" s="39">
        <f>SUM(Z20:Z20)</f>
        <v>0</v>
      </c>
      <c r="AJ19" s="39">
        <f>SUM(AA20:AA20)</f>
        <v>0</v>
      </c>
      <c r="AK19" s="39">
        <f>SUM(AB20:AB20)</f>
        <v>0</v>
      </c>
    </row>
    <row r="20" spans="1:43" ht="12.75">
      <c r="A20" s="11" t="s">
        <v>77</v>
      </c>
      <c r="B20" s="11"/>
      <c r="C20" s="11" t="s">
        <v>78</v>
      </c>
      <c r="D20" s="11" t="s">
        <v>79</v>
      </c>
      <c r="E20" s="11" t="s">
        <v>72</v>
      </c>
      <c r="F20" s="40">
        <v>7.8</v>
      </c>
      <c r="G20" s="40">
        <v>0</v>
      </c>
      <c r="H20" s="40">
        <f>ROUND(F20*AE20,2)</f>
        <v>0</v>
      </c>
      <c r="I20" s="40">
        <f>J20-H20</f>
        <v>0</v>
      </c>
      <c r="J20" s="40">
        <f>ROUND(F20*G20,2)</f>
        <v>0</v>
      </c>
      <c r="K20" s="40">
        <v>0.19695</v>
      </c>
      <c r="L20" s="40">
        <f>F20*K20</f>
        <v>1.5362099999999999</v>
      </c>
      <c r="M20" s="41" t="s">
        <v>54</v>
      </c>
      <c r="N20" s="41" t="s">
        <v>50</v>
      </c>
      <c r="O20" s="40">
        <f>IF(N20="5",I20,0)</f>
        <v>0</v>
      </c>
      <c r="Z20" s="40">
        <f>IF(AD20=0,J20,0)</f>
        <v>0</v>
      </c>
      <c r="AA20" s="40">
        <f>IF(AD20=15,J20,0)</f>
        <v>0</v>
      </c>
      <c r="AB20" s="40">
        <f>IF(AD20=21,J20,0)</f>
        <v>0</v>
      </c>
      <c r="AD20" s="40">
        <v>21</v>
      </c>
      <c r="AE20" s="40">
        <f>G20*0.820192307692308</f>
        <v>0</v>
      </c>
      <c r="AF20" s="40">
        <f>G20*(1-0.820192307692308)</f>
        <v>0</v>
      </c>
      <c r="AM20" s="40">
        <f>F20*AE20</f>
        <v>0</v>
      </c>
      <c r="AN20" s="40">
        <f>F20*AF20</f>
        <v>0</v>
      </c>
      <c r="AO20" s="41" t="s">
        <v>80</v>
      </c>
      <c r="AP20" s="41" t="s">
        <v>81</v>
      </c>
      <c r="AQ20" s="34" t="s">
        <v>57</v>
      </c>
    </row>
    <row r="21" spans="1:37" ht="12.75">
      <c r="A21" s="42"/>
      <c r="B21" s="43"/>
      <c r="C21" s="43" t="s">
        <v>82</v>
      </c>
      <c r="D21" s="43" t="s">
        <v>83</v>
      </c>
      <c r="E21" s="43"/>
      <c r="F21" s="43"/>
      <c r="G21" s="43"/>
      <c r="H21" s="39">
        <f>SUM(H22:H22)</f>
        <v>0</v>
      </c>
      <c r="I21" s="39">
        <f>SUM(I22:I22)</f>
        <v>0</v>
      </c>
      <c r="J21" s="39">
        <f>H21+I21</f>
        <v>0</v>
      </c>
      <c r="K21" s="34"/>
      <c r="L21" s="39">
        <f>SUM(L22:L22)</f>
        <v>7.870349999999999</v>
      </c>
      <c r="M21" s="34"/>
      <c r="P21" s="39">
        <f>IF(Q21="PR",J21,SUM(O22:O22))</f>
        <v>0</v>
      </c>
      <c r="Q21" s="34" t="s">
        <v>49</v>
      </c>
      <c r="R21" s="39">
        <f>IF(Q21="HS",H21,0)</f>
        <v>0</v>
      </c>
      <c r="S21" s="39">
        <f>IF(Q21="HS",I21-P21,0)</f>
        <v>0</v>
      </c>
      <c r="T21" s="39">
        <f>IF(Q21="PS",H21,0)</f>
        <v>0</v>
      </c>
      <c r="U21" s="39">
        <f>IF(Q21="PS",I21-P21,0)</f>
        <v>0</v>
      </c>
      <c r="V21" s="39">
        <f>IF(Q21="MP",H21,0)</f>
        <v>0</v>
      </c>
      <c r="W21" s="39">
        <f>IF(Q21="MP",I21-P21,0)</f>
        <v>0</v>
      </c>
      <c r="X21" s="39">
        <f>IF(Q21="OM",H21,0)</f>
        <v>0</v>
      </c>
      <c r="Y21" s="34"/>
      <c r="AI21" s="39">
        <f>SUM(Z22:Z22)</f>
        <v>0</v>
      </c>
      <c r="AJ21" s="39">
        <f>SUM(AA22:AA22)</f>
        <v>0</v>
      </c>
      <c r="AK21" s="39">
        <f>SUM(AB22:AB22)</f>
        <v>0</v>
      </c>
    </row>
    <row r="22" spans="1:43" ht="12.75">
      <c r="A22" s="11" t="s">
        <v>84</v>
      </c>
      <c r="B22" s="11"/>
      <c r="C22" s="11" t="s">
        <v>85</v>
      </c>
      <c r="D22" s="11" t="s">
        <v>86</v>
      </c>
      <c r="E22" s="11" t="s">
        <v>72</v>
      </c>
      <c r="F22" s="40">
        <v>106.5</v>
      </c>
      <c r="G22" s="40">
        <v>0</v>
      </c>
      <c r="H22" s="40">
        <f>ROUND(F22*AE22,2)</f>
        <v>0</v>
      </c>
      <c r="I22" s="40">
        <f>J22-H22</f>
        <v>0</v>
      </c>
      <c r="J22" s="40">
        <f>ROUND(F22*G22,2)</f>
        <v>0</v>
      </c>
      <c r="K22" s="40">
        <v>0.0739</v>
      </c>
      <c r="L22" s="40">
        <f>F22*K22</f>
        <v>7.870349999999999</v>
      </c>
      <c r="M22" s="41" t="s">
        <v>87</v>
      </c>
      <c r="N22" s="41" t="s">
        <v>50</v>
      </c>
      <c r="O22" s="40">
        <f>IF(N22="5",I22,0)</f>
        <v>0</v>
      </c>
      <c r="Z22" s="40">
        <f>IF(AD22=0,J22,0)</f>
        <v>0</v>
      </c>
      <c r="AA22" s="40">
        <f>IF(AD22=15,J22,0)</f>
        <v>0</v>
      </c>
      <c r="AB22" s="40">
        <f>IF(AD22=21,J22,0)</f>
        <v>0</v>
      </c>
      <c r="AD22" s="40">
        <v>21</v>
      </c>
      <c r="AE22" s="40">
        <f>G22*0.154695431472081</f>
        <v>0</v>
      </c>
      <c r="AF22" s="40">
        <f>G22*(1-0.154695431472081)</f>
        <v>0</v>
      </c>
      <c r="AM22" s="40">
        <f>F22*AE22</f>
        <v>0</v>
      </c>
      <c r="AN22" s="40">
        <f>F22*AF22</f>
        <v>0</v>
      </c>
      <c r="AO22" s="41" t="s">
        <v>88</v>
      </c>
      <c r="AP22" s="41" t="s">
        <v>81</v>
      </c>
      <c r="AQ22" s="34" t="s">
        <v>57</v>
      </c>
    </row>
    <row r="23" spans="1:37" ht="12.75">
      <c r="A23" s="42"/>
      <c r="B23" s="43"/>
      <c r="C23" s="43" t="s">
        <v>89</v>
      </c>
      <c r="D23" s="43" t="s">
        <v>90</v>
      </c>
      <c r="E23" s="43"/>
      <c r="F23" s="43"/>
      <c r="G23" s="43"/>
      <c r="H23" s="39">
        <f>SUM(H24:H24)</f>
        <v>0</v>
      </c>
      <c r="I23" s="39">
        <f>SUM(I24:I24)</f>
        <v>0</v>
      </c>
      <c r="J23" s="39">
        <f>H23+I23</f>
        <v>0</v>
      </c>
      <c r="K23" s="34"/>
      <c r="L23" s="39">
        <f>SUM(L24:L24)</f>
        <v>0.83199</v>
      </c>
      <c r="M23" s="34"/>
      <c r="P23" s="39">
        <f>IF(Q23="PR",J23,SUM(O24:O24))</f>
        <v>0</v>
      </c>
      <c r="Q23" s="34" t="s">
        <v>49</v>
      </c>
      <c r="R23" s="39">
        <f>IF(Q23="HS",H23,0)</f>
        <v>0</v>
      </c>
      <c r="S23" s="39">
        <f>IF(Q23="HS",I23-P23,0)</f>
        <v>0</v>
      </c>
      <c r="T23" s="39">
        <f>IF(Q23="PS",H23,0)</f>
        <v>0</v>
      </c>
      <c r="U23" s="39">
        <f>IF(Q23="PS",I23-P23,0)</f>
        <v>0</v>
      </c>
      <c r="V23" s="39">
        <f>IF(Q23="MP",H23,0)</f>
        <v>0</v>
      </c>
      <c r="W23" s="39">
        <f>IF(Q23="MP",I23-P23,0)</f>
        <v>0</v>
      </c>
      <c r="X23" s="39">
        <f>IF(Q23="OM",H23,0)</f>
        <v>0</v>
      </c>
      <c r="Y23" s="34"/>
      <c r="AI23" s="39">
        <f>SUM(Z24:Z24)</f>
        <v>0</v>
      </c>
      <c r="AJ23" s="39">
        <f>SUM(AA24:AA24)</f>
        <v>0</v>
      </c>
      <c r="AK23" s="39">
        <f>SUM(AB24:AB24)</f>
        <v>0</v>
      </c>
    </row>
    <row r="24" spans="1:43" ht="12.75">
      <c r="A24" s="11" t="s">
        <v>91</v>
      </c>
      <c r="B24" s="11"/>
      <c r="C24" s="11" t="s">
        <v>92</v>
      </c>
      <c r="D24" s="11" t="s">
        <v>93</v>
      </c>
      <c r="E24" s="11" t="s">
        <v>94</v>
      </c>
      <c r="F24" s="40">
        <v>1</v>
      </c>
      <c r="G24" s="40">
        <v>0</v>
      </c>
      <c r="H24" s="40">
        <f>ROUND(F24*AE24,2)</f>
        <v>0</v>
      </c>
      <c r="I24" s="40">
        <f>J24-H24</f>
        <v>0</v>
      </c>
      <c r="J24" s="40">
        <f>ROUND(F24*G24,2)</f>
        <v>0</v>
      </c>
      <c r="K24" s="40">
        <v>0.83199</v>
      </c>
      <c r="L24" s="40">
        <f>F24*K24</f>
        <v>0.83199</v>
      </c>
      <c r="M24" s="41" t="s">
        <v>54</v>
      </c>
      <c r="N24" s="41" t="s">
        <v>64</v>
      </c>
      <c r="O24" s="40">
        <f>IF(N24="5",I24,0)</f>
        <v>0</v>
      </c>
      <c r="Z24" s="40">
        <f>IF(AD24=0,J24,0)</f>
        <v>0</v>
      </c>
      <c r="AA24" s="40">
        <f>IF(AD24=15,J24,0)</f>
        <v>0</v>
      </c>
      <c r="AB24" s="40">
        <f>IF(AD24=21,J24,0)</f>
        <v>0</v>
      </c>
      <c r="AD24" s="40">
        <v>21</v>
      </c>
      <c r="AE24" s="40">
        <f>G24*0.81461214953271</f>
        <v>0</v>
      </c>
      <c r="AF24" s="40">
        <f>G24*(1-0.81461214953271)</f>
        <v>0</v>
      </c>
      <c r="AM24" s="40">
        <f>F24*AE24</f>
        <v>0</v>
      </c>
      <c r="AN24" s="40">
        <f>F24*AF24</f>
        <v>0</v>
      </c>
      <c r="AO24" s="41" t="s">
        <v>95</v>
      </c>
      <c r="AP24" s="41" t="s">
        <v>96</v>
      </c>
      <c r="AQ24" s="34" t="s">
        <v>57</v>
      </c>
    </row>
    <row r="25" spans="1:37" ht="12.75">
      <c r="A25" s="42"/>
      <c r="B25" s="43"/>
      <c r="C25" s="43" t="s">
        <v>97</v>
      </c>
      <c r="D25" s="43" t="s">
        <v>98</v>
      </c>
      <c r="E25" s="43"/>
      <c r="F25" s="43"/>
      <c r="G25" s="43"/>
      <c r="H25" s="39">
        <f>SUM(H26:H27)</f>
        <v>0</v>
      </c>
      <c r="I25" s="39">
        <f>SUM(I26:I27)</f>
        <v>0</v>
      </c>
      <c r="J25" s="39">
        <f>H25+I25</f>
        <v>0</v>
      </c>
      <c r="K25" s="34"/>
      <c r="L25" s="39">
        <f>SUM(L26:L27)</f>
        <v>0</v>
      </c>
      <c r="M25" s="34"/>
      <c r="P25" s="39">
        <f>IF(Q25="PR",J25,SUM(O26:O27))</f>
        <v>0</v>
      </c>
      <c r="Q25" s="34" t="s">
        <v>99</v>
      </c>
      <c r="R25" s="39">
        <f>IF(Q25="HS",H25,0)</f>
        <v>0</v>
      </c>
      <c r="S25" s="39">
        <f>IF(Q25="HS",I25-P25,0)</f>
        <v>0</v>
      </c>
      <c r="T25" s="39">
        <f>IF(Q25="PS",H25,0)</f>
        <v>0</v>
      </c>
      <c r="U25" s="39">
        <f>IF(Q25="PS",I25-P25,0)</f>
        <v>0</v>
      </c>
      <c r="V25" s="39">
        <f>IF(Q25="MP",H25,0)</f>
        <v>0</v>
      </c>
      <c r="W25" s="39">
        <f>IF(Q25="MP",I25-P25,0)</f>
        <v>0</v>
      </c>
      <c r="X25" s="39">
        <f>IF(Q25="OM",H25,0)</f>
        <v>0</v>
      </c>
      <c r="Y25" s="34"/>
      <c r="AI25" s="39">
        <f>SUM(Z26:Z27)</f>
        <v>0</v>
      </c>
      <c r="AJ25" s="39">
        <f>SUM(AA26:AA27)</f>
        <v>0</v>
      </c>
      <c r="AK25" s="39">
        <f>SUM(AB26:AB27)</f>
        <v>0</v>
      </c>
    </row>
    <row r="26" spans="1:43" ht="12.75">
      <c r="A26" s="11" t="s">
        <v>100</v>
      </c>
      <c r="B26" s="11"/>
      <c r="C26" s="11" t="s">
        <v>101</v>
      </c>
      <c r="D26" s="11" t="s">
        <v>102</v>
      </c>
      <c r="E26" s="11" t="s">
        <v>103</v>
      </c>
      <c r="F26" s="40">
        <v>1</v>
      </c>
      <c r="G26" s="40">
        <v>0</v>
      </c>
      <c r="H26" s="40">
        <f>ROUND(F26*AE26,2)</f>
        <v>0</v>
      </c>
      <c r="I26" s="40">
        <f>J26-H26</f>
        <v>0</v>
      </c>
      <c r="J26" s="40">
        <f>ROUND(F26*G26,2)</f>
        <v>0</v>
      </c>
      <c r="K26" s="40">
        <v>0</v>
      </c>
      <c r="L26" s="40">
        <f>F26*K26</f>
        <v>0</v>
      </c>
      <c r="M26" s="41" t="s">
        <v>54</v>
      </c>
      <c r="N26" s="41" t="s">
        <v>77</v>
      </c>
      <c r="O26" s="40">
        <f>IF(N26="5",I26,0)</f>
        <v>0</v>
      </c>
      <c r="Z26" s="40">
        <f>IF(AD26=0,J26,0)</f>
        <v>0</v>
      </c>
      <c r="AA26" s="40">
        <f>IF(AD26=15,J26,0)</f>
        <v>0</v>
      </c>
      <c r="AB26" s="40">
        <f>IF(AD26=21,J26,0)</f>
        <v>0</v>
      </c>
      <c r="AD26" s="40">
        <v>21</v>
      </c>
      <c r="AE26" s="40">
        <f>G26*0</f>
        <v>0</v>
      </c>
      <c r="AF26" s="40">
        <f>G26*(1-0)</f>
        <v>0</v>
      </c>
      <c r="AM26" s="40">
        <f>F26*AE26</f>
        <v>0</v>
      </c>
      <c r="AN26" s="40">
        <f>F26*AF26</f>
        <v>0</v>
      </c>
      <c r="AO26" s="41" t="s">
        <v>104</v>
      </c>
      <c r="AP26" s="41" t="s">
        <v>105</v>
      </c>
      <c r="AQ26" s="34" t="s">
        <v>57</v>
      </c>
    </row>
    <row r="27" spans="1:43" ht="12.75">
      <c r="A27" s="11" t="s">
        <v>106</v>
      </c>
      <c r="B27" s="11"/>
      <c r="C27" s="11" t="s">
        <v>107</v>
      </c>
      <c r="D27" s="11" t="s">
        <v>108</v>
      </c>
      <c r="E27" s="11" t="s">
        <v>103</v>
      </c>
      <c r="F27" s="40">
        <v>1</v>
      </c>
      <c r="G27" s="40">
        <v>0</v>
      </c>
      <c r="H27" s="40">
        <f>ROUND(F27*AE27,2)</f>
        <v>0</v>
      </c>
      <c r="I27" s="40">
        <f>J27-H27</f>
        <v>0</v>
      </c>
      <c r="J27" s="40">
        <f>ROUND(F27*G27,2)</f>
        <v>0</v>
      </c>
      <c r="K27" s="40">
        <v>0</v>
      </c>
      <c r="L27" s="40">
        <f>F27*K27</f>
        <v>0</v>
      </c>
      <c r="M27" s="41" t="s">
        <v>54</v>
      </c>
      <c r="N27" s="41" t="s">
        <v>77</v>
      </c>
      <c r="O27" s="40">
        <f>IF(N27="5",I27,0)</f>
        <v>0</v>
      </c>
      <c r="Z27" s="40">
        <f>IF(AD27=0,J27,0)</f>
        <v>0</v>
      </c>
      <c r="AA27" s="40">
        <f>IF(AD27=15,J27,0)</f>
        <v>0</v>
      </c>
      <c r="AB27" s="40">
        <f>IF(AD27=21,J27,0)</f>
        <v>0</v>
      </c>
      <c r="AD27" s="40">
        <v>21</v>
      </c>
      <c r="AE27" s="40">
        <f>G27*0</f>
        <v>0</v>
      </c>
      <c r="AF27" s="40">
        <f>G27*(1-0)</f>
        <v>0</v>
      </c>
      <c r="AM27" s="40">
        <f>F27*AE27</f>
        <v>0</v>
      </c>
      <c r="AN27" s="40">
        <f>F27*AF27</f>
        <v>0</v>
      </c>
      <c r="AO27" s="41" t="s">
        <v>104</v>
      </c>
      <c r="AP27" s="41" t="s">
        <v>105</v>
      </c>
      <c r="AQ27" s="34" t="s">
        <v>57</v>
      </c>
    </row>
    <row r="28" spans="1:37" ht="12.75">
      <c r="A28" s="42"/>
      <c r="B28" s="43"/>
      <c r="C28" s="43" t="s">
        <v>109</v>
      </c>
      <c r="D28" s="43" t="s">
        <v>110</v>
      </c>
      <c r="E28" s="43"/>
      <c r="F28" s="43"/>
      <c r="G28" s="43"/>
      <c r="H28" s="39">
        <f>SUM(H29:H29)</f>
        <v>0</v>
      </c>
      <c r="I28" s="39">
        <f>SUM(I29:I29)</f>
        <v>0</v>
      </c>
      <c r="J28" s="39">
        <f>H28+I28</f>
        <v>0</v>
      </c>
      <c r="K28" s="34"/>
      <c r="L28" s="39">
        <f>SUM(L29:L29)</f>
        <v>12.80556</v>
      </c>
      <c r="M28" s="34"/>
      <c r="P28" s="39">
        <f>IF(Q28="PR",J28,SUM(O29:O29))</f>
        <v>0</v>
      </c>
      <c r="Q28" s="34" t="s">
        <v>111</v>
      </c>
      <c r="R28" s="39">
        <f>IF(Q28="HS",H28,0)</f>
        <v>0</v>
      </c>
      <c r="S28" s="39">
        <f>IF(Q28="HS",I28-P28,0)</f>
        <v>0</v>
      </c>
      <c r="T28" s="39">
        <f>IF(Q28="PS",H28,0)</f>
        <v>0</v>
      </c>
      <c r="U28" s="39">
        <f>IF(Q28="PS",I28-P28,0)</f>
        <v>0</v>
      </c>
      <c r="V28" s="39">
        <f>IF(Q28="MP",H28,0)</f>
        <v>0</v>
      </c>
      <c r="W28" s="39">
        <f>IF(Q28="MP",I28-P28,0)</f>
        <v>0</v>
      </c>
      <c r="X28" s="39">
        <f>IF(Q28="OM",H28,0)</f>
        <v>0</v>
      </c>
      <c r="Y28" s="34"/>
      <c r="AI28" s="39">
        <f>SUM(Z29:Z29)</f>
        <v>0</v>
      </c>
      <c r="AJ28" s="39">
        <f>SUM(AA29:AA29)</f>
        <v>0</v>
      </c>
      <c r="AK28" s="39">
        <f>SUM(AB29:AB29)</f>
        <v>0</v>
      </c>
    </row>
    <row r="29" spans="1:43" ht="12.75">
      <c r="A29" s="11" t="s">
        <v>112</v>
      </c>
      <c r="B29" s="11"/>
      <c r="C29" s="11" t="s">
        <v>113</v>
      </c>
      <c r="D29" s="11" t="s">
        <v>114</v>
      </c>
      <c r="E29" s="11" t="s">
        <v>72</v>
      </c>
      <c r="F29" s="40">
        <v>106.5</v>
      </c>
      <c r="G29" s="40">
        <v>0</v>
      </c>
      <c r="H29" s="40">
        <f>ROUND(F29*AE29,2)</f>
        <v>0</v>
      </c>
      <c r="I29" s="40">
        <f>J29-H29</f>
        <v>0</v>
      </c>
      <c r="J29" s="40">
        <f>ROUND(F29*G29,2)</f>
        <v>0</v>
      </c>
      <c r="K29" s="40">
        <v>0.12024</v>
      </c>
      <c r="L29" s="40">
        <f>F29*K29</f>
        <v>12.80556</v>
      </c>
      <c r="M29" s="41" t="s">
        <v>54</v>
      </c>
      <c r="N29" s="41" t="s">
        <v>60</v>
      </c>
      <c r="O29" s="40">
        <f>IF(N29="5",I29,0)</f>
        <v>0</v>
      </c>
      <c r="Z29" s="40">
        <f>IF(AD29=0,J29,0)</f>
        <v>0</v>
      </c>
      <c r="AA29" s="40">
        <f>IF(AD29=15,J29,0)</f>
        <v>0</v>
      </c>
      <c r="AB29" s="40">
        <f>IF(AD29=21,J29,0)</f>
        <v>0</v>
      </c>
      <c r="AD29" s="40">
        <v>21</v>
      </c>
      <c r="AE29" s="40">
        <f>G29*0.216345352519584</f>
        <v>0</v>
      </c>
      <c r="AF29" s="40">
        <f>G29*(1-0.216345352519584)</f>
        <v>0</v>
      </c>
      <c r="AM29" s="40">
        <f>F29*AE29</f>
        <v>0</v>
      </c>
      <c r="AN29" s="40">
        <f>F29*AF29</f>
        <v>0</v>
      </c>
      <c r="AO29" s="41" t="s">
        <v>115</v>
      </c>
      <c r="AP29" s="41" t="s">
        <v>105</v>
      </c>
      <c r="AQ29" s="34" t="s">
        <v>57</v>
      </c>
    </row>
    <row r="30" spans="1:37" ht="12.75">
      <c r="A30" s="42"/>
      <c r="B30" s="43"/>
      <c r="C30" s="43"/>
      <c r="D30" s="43" t="s">
        <v>116</v>
      </c>
      <c r="E30" s="43"/>
      <c r="F30" s="43"/>
      <c r="G30" s="43"/>
      <c r="H30" s="39">
        <f>SUM(H31:H38)</f>
        <v>0</v>
      </c>
      <c r="I30" s="39">
        <f>SUM(I31:I38)</f>
        <v>0</v>
      </c>
      <c r="J30" s="39">
        <f>H30+I30</f>
        <v>0</v>
      </c>
      <c r="K30" s="34"/>
      <c r="L30" s="39">
        <f>SUM(L31:L38)</f>
        <v>29.001030000000004</v>
      </c>
      <c r="M30" s="34"/>
      <c r="P30" s="39">
        <f>IF(Q30="PR",J30,SUM(O31:O38))</f>
        <v>0</v>
      </c>
      <c r="Q30" s="34" t="s">
        <v>117</v>
      </c>
      <c r="R30" s="39">
        <f>IF(Q30="HS",H30,0)</f>
        <v>0</v>
      </c>
      <c r="S30" s="39">
        <f>IF(Q30="HS",I30-P30,0)</f>
        <v>0</v>
      </c>
      <c r="T30" s="39">
        <f>IF(Q30="PS",H30,0)</f>
        <v>0</v>
      </c>
      <c r="U30" s="39">
        <f>IF(Q30="PS",I30-P30,0)</f>
        <v>0</v>
      </c>
      <c r="V30" s="39">
        <f>IF(Q30="MP",H30,0)</f>
        <v>0</v>
      </c>
      <c r="W30" s="39">
        <f>IF(Q30="MP",I30-P30,0)</f>
        <v>0</v>
      </c>
      <c r="X30" s="39">
        <f>IF(Q30="OM",H30,0)</f>
        <v>0</v>
      </c>
      <c r="Y30" s="34"/>
      <c r="AI30" s="39">
        <f>SUM(Z31:Z38)</f>
        <v>0</v>
      </c>
      <c r="AJ30" s="39">
        <f>SUM(AA31:AA38)</f>
        <v>0</v>
      </c>
      <c r="AK30" s="39">
        <f>SUM(AB31:AB38)</f>
        <v>0</v>
      </c>
    </row>
    <row r="31" spans="1:43" ht="12.75">
      <c r="A31" s="11" t="s">
        <v>118</v>
      </c>
      <c r="B31" s="11"/>
      <c r="C31" s="11" t="s">
        <v>119</v>
      </c>
      <c r="D31" s="11" t="s">
        <v>120</v>
      </c>
      <c r="E31" s="11" t="s">
        <v>94</v>
      </c>
      <c r="F31" s="40">
        <v>47</v>
      </c>
      <c r="G31" s="40">
        <v>0</v>
      </c>
      <c r="H31" s="40">
        <f aca="true" t="shared" si="0" ref="H31:H38">ROUND(F31*AE31,2)</f>
        <v>0</v>
      </c>
      <c r="I31" s="40">
        <f aca="true" t="shared" si="1" ref="I31:I38">J31-H31</f>
        <v>0</v>
      </c>
      <c r="J31" s="40">
        <f aca="true" t="shared" si="2" ref="J31:J38">ROUND(F31*G31,2)</f>
        <v>0</v>
      </c>
      <c r="K31" s="40">
        <v>0.07688</v>
      </c>
      <c r="L31" s="40">
        <f aca="true" t="shared" si="3" ref="L31:L38">F31*K31</f>
        <v>3.61336</v>
      </c>
      <c r="M31" s="41" t="s">
        <v>54</v>
      </c>
      <c r="N31" s="41" t="s">
        <v>121</v>
      </c>
      <c r="O31" s="40">
        <f aca="true" t="shared" si="4" ref="O31:O38">IF(N31="5",I31,0)</f>
        <v>0</v>
      </c>
      <c r="Z31" s="40">
        <f aca="true" t="shared" si="5" ref="Z31:Z38">IF(AD31=0,J31,0)</f>
        <v>0</v>
      </c>
      <c r="AA31" s="40">
        <f aca="true" t="shared" si="6" ref="AA31:AA38">IF(AD31=15,J31,0)</f>
        <v>0</v>
      </c>
      <c r="AB31" s="40">
        <f aca="true" t="shared" si="7" ref="AB31:AB38">IF(AD31=21,J31,0)</f>
        <v>0</v>
      </c>
      <c r="AD31" s="40">
        <v>21</v>
      </c>
      <c r="AE31" s="40">
        <f aca="true" t="shared" si="8" ref="AE31:AE38">G31*1</f>
        <v>0</v>
      </c>
      <c r="AF31" s="40">
        <f aca="true" t="shared" si="9" ref="AF31:AF38">G31*(1-1)</f>
        <v>0</v>
      </c>
      <c r="AM31" s="40">
        <f aca="true" t="shared" si="10" ref="AM31:AM38">F31*AE31</f>
        <v>0</v>
      </c>
      <c r="AN31" s="40">
        <f aca="true" t="shared" si="11" ref="AN31:AN38">F31*AF31</f>
        <v>0</v>
      </c>
      <c r="AO31" s="41" t="s">
        <v>122</v>
      </c>
      <c r="AP31" s="41" t="s">
        <v>123</v>
      </c>
      <c r="AQ31" s="34" t="s">
        <v>57</v>
      </c>
    </row>
    <row r="32" spans="1:43" ht="12.75">
      <c r="A32" s="11" t="s">
        <v>47</v>
      </c>
      <c r="B32" s="11"/>
      <c r="C32" s="11" t="s">
        <v>124</v>
      </c>
      <c r="D32" s="11" t="s">
        <v>125</v>
      </c>
      <c r="E32" s="11" t="s">
        <v>94</v>
      </c>
      <c r="F32" s="40">
        <v>58</v>
      </c>
      <c r="G32" s="40">
        <v>0</v>
      </c>
      <c r="H32" s="40">
        <f t="shared" si="0"/>
        <v>0</v>
      </c>
      <c r="I32" s="40">
        <f t="shared" si="1"/>
        <v>0</v>
      </c>
      <c r="J32" s="40">
        <f t="shared" si="2"/>
        <v>0</v>
      </c>
      <c r="K32" s="40">
        <v>0.048</v>
      </c>
      <c r="L32" s="40">
        <f t="shared" si="3"/>
        <v>2.7840000000000003</v>
      </c>
      <c r="M32" s="41" t="s">
        <v>54</v>
      </c>
      <c r="N32" s="41" t="s">
        <v>121</v>
      </c>
      <c r="O32" s="40">
        <f t="shared" si="4"/>
        <v>0</v>
      </c>
      <c r="Z32" s="40">
        <f t="shared" si="5"/>
        <v>0</v>
      </c>
      <c r="AA32" s="40">
        <f t="shared" si="6"/>
        <v>0</v>
      </c>
      <c r="AB32" s="40">
        <f t="shared" si="7"/>
        <v>0</v>
      </c>
      <c r="AD32" s="40">
        <v>21</v>
      </c>
      <c r="AE32" s="40">
        <f t="shared" si="8"/>
        <v>0</v>
      </c>
      <c r="AF32" s="40">
        <f t="shared" si="9"/>
        <v>0</v>
      </c>
      <c r="AM32" s="40">
        <f t="shared" si="10"/>
        <v>0</v>
      </c>
      <c r="AN32" s="40">
        <f t="shared" si="11"/>
        <v>0</v>
      </c>
      <c r="AO32" s="41" t="s">
        <v>122</v>
      </c>
      <c r="AP32" s="41" t="s">
        <v>123</v>
      </c>
      <c r="AQ32" s="34" t="s">
        <v>57</v>
      </c>
    </row>
    <row r="33" spans="1:43" ht="12.75">
      <c r="A33" s="11" t="s">
        <v>126</v>
      </c>
      <c r="B33" s="11"/>
      <c r="C33" s="11" t="s">
        <v>127</v>
      </c>
      <c r="D33" s="11" t="s">
        <v>128</v>
      </c>
      <c r="E33" s="11" t="s">
        <v>129</v>
      </c>
      <c r="F33" s="40">
        <v>1</v>
      </c>
      <c r="G33" s="40">
        <v>0</v>
      </c>
      <c r="H33" s="40">
        <f t="shared" si="0"/>
        <v>0</v>
      </c>
      <c r="I33" s="40">
        <f t="shared" si="1"/>
        <v>0</v>
      </c>
      <c r="J33" s="40">
        <f t="shared" si="2"/>
        <v>0</v>
      </c>
      <c r="K33" s="40">
        <v>1</v>
      </c>
      <c r="L33" s="40">
        <f t="shared" si="3"/>
        <v>1</v>
      </c>
      <c r="M33" s="41" t="s">
        <v>54</v>
      </c>
      <c r="N33" s="41" t="s">
        <v>121</v>
      </c>
      <c r="O33" s="40">
        <f t="shared" si="4"/>
        <v>0</v>
      </c>
      <c r="Z33" s="40">
        <f t="shared" si="5"/>
        <v>0</v>
      </c>
      <c r="AA33" s="40">
        <f t="shared" si="6"/>
        <v>0</v>
      </c>
      <c r="AB33" s="40">
        <f t="shared" si="7"/>
        <v>0</v>
      </c>
      <c r="AD33" s="40">
        <v>21</v>
      </c>
      <c r="AE33" s="40">
        <f t="shared" si="8"/>
        <v>0</v>
      </c>
      <c r="AF33" s="40">
        <f t="shared" si="9"/>
        <v>0</v>
      </c>
      <c r="AM33" s="40">
        <f t="shared" si="10"/>
        <v>0</v>
      </c>
      <c r="AN33" s="40">
        <f t="shared" si="11"/>
        <v>0</v>
      </c>
      <c r="AO33" s="41" t="s">
        <v>122</v>
      </c>
      <c r="AP33" s="41" t="s">
        <v>123</v>
      </c>
      <c r="AQ33" s="34" t="s">
        <v>57</v>
      </c>
    </row>
    <row r="34" spans="1:43" ht="12.75">
      <c r="A34" s="11" t="s">
        <v>130</v>
      </c>
      <c r="B34" s="11"/>
      <c r="C34" s="11" t="s">
        <v>131</v>
      </c>
      <c r="D34" s="11" t="s">
        <v>132</v>
      </c>
      <c r="E34" s="11" t="s">
        <v>129</v>
      </c>
      <c r="F34" s="40">
        <v>1</v>
      </c>
      <c r="G34" s="40">
        <v>0</v>
      </c>
      <c r="H34" s="40">
        <f t="shared" si="0"/>
        <v>0</v>
      </c>
      <c r="I34" s="40">
        <f t="shared" si="1"/>
        <v>0</v>
      </c>
      <c r="J34" s="40">
        <f t="shared" si="2"/>
        <v>0</v>
      </c>
      <c r="K34" s="40">
        <v>1</v>
      </c>
      <c r="L34" s="40">
        <f t="shared" si="3"/>
        <v>1</v>
      </c>
      <c r="M34" s="41" t="s">
        <v>54</v>
      </c>
      <c r="N34" s="41" t="s">
        <v>121</v>
      </c>
      <c r="O34" s="40">
        <f t="shared" si="4"/>
        <v>0</v>
      </c>
      <c r="Z34" s="40">
        <f t="shared" si="5"/>
        <v>0</v>
      </c>
      <c r="AA34" s="40">
        <f t="shared" si="6"/>
        <v>0</v>
      </c>
      <c r="AB34" s="40">
        <f t="shared" si="7"/>
        <v>0</v>
      </c>
      <c r="AD34" s="40">
        <v>21</v>
      </c>
      <c r="AE34" s="40">
        <f t="shared" si="8"/>
        <v>0</v>
      </c>
      <c r="AF34" s="40">
        <f t="shared" si="9"/>
        <v>0</v>
      </c>
      <c r="AM34" s="40">
        <f t="shared" si="10"/>
        <v>0</v>
      </c>
      <c r="AN34" s="40">
        <f t="shared" si="11"/>
        <v>0</v>
      </c>
      <c r="AO34" s="41" t="s">
        <v>122</v>
      </c>
      <c r="AP34" s="41" t="s">
        <v>123</v>
      </c>
      <c r="AQ34" s="34" t="s">
        <v>57</v>
      </c>
    </row>
    <row r="35" spans="1:43" ht="12.75">
      <c r="A35" s="11" t="s">
        <v>133</v>
      </c>
      <c r="B35" s="11"/>
      <c r="C35" s="11" t="s">
        <v>134</v>
      </c>
      <c r="D35" s="11" t="s">
        <v>135</v>
      </c>
      <c r="E35" s="11" t="s">
        <v>72</v>
      </c>
      <c r="F35" s="40">
        <v>106.5</v>
      </c>
      <c r="G35" s="40">
        <v>0</v>
      </c>
      <c r="H35" s="40">
        <f t="shared" si="0"/>
        <v>0</v>
      </c>
      <c r="I35" s="40">
        <f t="shared" si="1"/>
        <v>0</v>
      </c>
      <c r="J35" s="40">
        <f t="shared" si="2"/>
        <v>0</v>
      </c>
      <c r="K35" s="40">
        <v>0.184</v>
      </c>
      <c r="L35" s="40">
        <f t="shared" si="3"/>
        <v>19.596</v>
      </c>
      <c r="M35" s="41" t="s">
        <v>54</v>
      </c>
      <c r="N35" s="41" t="s">
        <v>121</v>
      </c>
      <c r="O35" s="40">
        <f t="shared" si="4"/>
        <v>0</v>
      </c>
      <c r="Z35" s="40">
        <f t="shared" si="5"/>
        <v>0</v>
      </c>
      <c r="AA35" s="40">
        <f t="shared" si="6"/>
        <v>0</v>
      </c>
      <c r="AB35" s="40">
        <f t="shared" si="7"/>
        <v>0</v>
      </c>
      <c r="AD35" s="40">
        <v>21</v>
      </c>
      <c r="AE35" s="40">
        <f t="shared" si="8"/>
        <v>0</v>
      </c>
      <c r="AF35" s="40">
        <f t="shared" si="9"/>
        <v>0</v>
      </c>
      <c r="AM35" s="40">
        <f t="shared" si="10"/>
        <v>0</v>
      </c>
      <c r="AN35" s="40">
        <f t="shared" si="11"/>
        <v>0</v>
      </c>
      <c r="AO35" s="41" t="s">
        <v>122</v>
      </c>
      <c r="AP35" s="41" t="s">
        <v>123</v>
      </c>
      <c r="AQ35" s="34" t="s">
        <v>57</v>
      </c>
    </row>
    <row r="36" spans="1:43" ht="12.75">
      <c r="A36" s="11" t="s">
        <v>58</v>
      </c>
      <c r="B36" s="11"/>
      <c r="C36" s="11" t="s">
        <v>136</v>
      </c>
      <c r="D36" s="11" t="s">
        <v>137</v>
      </c>
      <c r="E36" s="11" t="s">
        <v>129</v>
      </c>
      <c r="F36" s="40">
        <v>1</v>
      </c>
      <c r="G36" s="40">
        <v>0</v>
      </c>
      <c r="H36" s="40">
        <f t="shared" si="0"/>
        <v>0</v>
      </c>
      <c r="I36" s="40">
        <f t="shared" si="1"/>
        <v>0</v>
      </c>
      <c r="J36" s="40">
        <f t="shared" si="2"/>
        <v>0</v>
      </c>
      <c r="K36" s="40">
        <v>1</v>
      </c>
      <c r="L36" s="40">
        <f t="shared" si="3"/>
        <v>1</v>
      </c>
      <c r="M36" s="41" t="s">
        <v>54</v>
      </c>
      <c r="N36" s="41" t="s">
        <v>121</v>
      </c>
      <c r="O36" s="40">
        <f t="shared" si="4"/>
        <v>0</v>
      </c>
      <c r="Z36" s="40">
        <f t="shared" si="5"/>
        <v>0</v>
      </c>
      <c r="AA36" s="40">
        <f t="shared" si="6"/>
        <v>0</v>
      </c>
      <c r="AB36" s="40">
        <f t="shared" si="7"/>
        <v>0</v>
      </c>
      <c r="AD36" s="40">
        <v>21</v>
      </c>
      <c r="AE36" s="40">
        <f t="shared" si="8"/>
        <v>0</v>
      </c>
      <c r="AF36" s="40">
        <f t="shared" si="9"/>
        <v>0</v>
      </c>
      <c r="AM36" s="40">
        <f t="shared" si="10"/>
        <v>0</v>
      </c>
      <c r="AN36" s="40">
        <f t="shared" si="11"/>
        <v>0</v>
      </c>
      <c r="AO36" s="41" t="s">
        <v>122</v>
      </c>
      <c r="AP36" s="41" t="s">
        <v>123</v>
      </c>
      <c r="AQ36" s="34" t="s">
        <v>57</v>
      </c>
    </row>
    <row r="37" spans="1:43" ht="12.75">
      <c r="A37" s="11" t="s">
        <v>138</v>
      </c>
      <c r="B37" s="11"/>
      <c r="C37" s="11" t="s">
        <v>139</v>
      </c>
      <c r="D37" s="11" t="s">
        <v>140</v>
      </c>
      <c r="E37" s="11" t="s">
        <v>94</v>
      </c>
      <c r="F37" s="40">
        <v>2</v>
      </c>
      <c r="G37" s="40">
        <v>0</v>
      </c>
      <c r="H37" s="40">
        <f t="shared" si="0"/>
        <v>0</v>
      </c>
      <c r="I37" s="40">
        <f t="shared" si="1"/>
        <v>0</v>
      </c>
      <c r="J37" s="40">
        <f t="shared" si="2"/>
        <v>0</v>
      </c>
      <c r="K37" s="40">
        <v>0.00062</v>
      </c>
      <c r="L37" s="40">
        <f t="shared" si="3"/>
        <v>0.00124</v>
      </c>
      <c r="M37" s="41" t="s">
        <v>54</v>
      </c>
      <c r="N37" s="41" t="s">
        <v>121</v>
      </c>
      <c r="O37" s="40">
        <f t="shared" si="4"/>
        <v>0</v>
      </c>
      <c r="Z37" s="40">
        <f t="shared" si="5"/>
        <v>0</v>
      </c>
      <c r="AA37" s="40">
        <f t="shared" si="6"/>
        <v>0</v>
      </c>
      <c r="AB37" s="40">
        <f t="shared" si="7"/>
        <v>0</v>
      </c>
      <c r="AD37" s="40">
        <v>21</v>
      </c>
      <c r="AE37" s="40">
        <f t="shared" si="8"/>
        <v>0</v>
      </c>
      <c r="AF37" s="40">
        <f t="shared" si="9"/>
        <v>0</v>
      </c>
      <c r="AM37" s="40">
        <f t="shared" si="10"/>
        <v>0</v>
      </c>
      <c r="AN37" s="40">
        <f t="shared" si="11"/>
        <v>0</v>
      </c>
      <c r="AO37" s="41" t="s">
        <v>122</v>
      </c>
      <c r="AP37" s="41" t="s">
        <v>123</v>
      </c>
      <c r="AQ37" s="34" t="s">
        <v>57</v>
      </c>
    </row>
    <row r="38" spans="1:43" ht="12.75">
      <c r="A38" s="44" t="s">
        <v>141</v>
      </c>
      <c r="B38" s="44"/>
      <c r="C38" s="44" t="s">
        <v>142</v>
      </c>
      <c r="D38" s="44" t="s">
        <v>143</v>
      </c>
      <c r="E38" s="44" t="s">
        <v>94</v>
      </c>
      <c r="F38" s="45">
        <v>1</v>
      </c>
      <c r="G38" s="45">
        <v>0</v>
      </c>
      <c r="H38" s="45">
        <f t="shared" si="0"/>
        <v>0</v>
      </c>
      <c r="I38" s="45">
        <f t="shared" si="1"/>
        <v>0</v>
      </c>
      <c r="J38" s="45">
        <f t="shared" si="2"/>
        <v>0</v>
      </c>
      <c r="K38" s="45">
        <v>0.00643</v>
      </c>
      <c r="L38" s="45">
        <f t="shared" si="3"/>
        <v>0.00643</v>
      </c>
      <c r="M38" s="46" t="s">
        <v>54</v>
      </c>
      <c r="N38" s="41" t="s">
        <v>121</v>
      </c>
      <c r="O38" s="40">
        <f t="shared" si="4"/>
        <v>0</v>
      </c>
      <c r="Z38" s="40">
        <f t="shared" si="5"/>
        <v>0</v>
      </c>
      <c r="AA38" s="40">
        <f t="shared" si="6"/>
        <v>0</v>
      </c>
      <c r="AB38" s="40">
        <f t="shared" si="7"/>
        <v>0</v>
      </c>
      <c r="AD38" s="40">
        <v>21</v>
      </c>
      <c r="AE38" s="40">
        <f t="shared" si="8"/>
        <v>0</v>
      </c>
      <c r="AF38" s="40">
        <f t="shared" si="9"/>
        <v>0</v>
      </c>
      <c r="AM38" s="40">
        <f t="shared" si="10"/>
        <v>0</v>
      </c>
      <c r="AN38" s="40">
        <f t="shared" si="11"/>
        <v>0</v>
      </c>
      <c r="AO38" s="41" t="s">
        <v>122</v>
      </c>
      <c r="AP38" s="41" t="s">
        <v>123</v>
      </c>
      <c r="AQ38" s="34" t="s">
        <v>57</v>
      </c>
    </row>
    <row r="39" spans="1:28" ht="12.75">
      <c r="A39" s="47"/>
      <c r="B39" s="47"/>
      <c r="C39" s="47"/>
      <c r="D39" s="47"/>
      <c r="E39" s="47"/>
      <c r="F39" s="47"/>
      <c r="G39" s="47"/>
      <c r="H39" s="48" t="s">
        <v>144</v>
      </c>
      <c r="I39" s="48"/>
      <c r="J39" s="49">
        <f>J12+J14+J17+J19+J21+J23+J25+J28+J30</f>
        <v>0</v>
      </c>
      <c r="K39" s="47"/>
      <c r="L39" s="47"/>
      <c r="M39" s="47"/>
      <c r="Z39" s="50">
        <f>SUM(Z13:Z38)</f>
        <v>0</v>
      </c>
      <c r="AA39" s="50">
        <f>SUM(AA13:AA38)</f>
        <v>0</v>
      </c>
      <c r="AB39" s="50">
        <f>SUM(AB13:AB38)</f>
        <v>0</v>
      </c>
    </row>
    <row r="40" ht="11.25" customHeight="1">
      <c r="A40" s="51" t="s">
        <v>145</v>
      </c>
    </row>
    <row r="41" spans="1:13" ht="25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selectLockedCells="1" selectUnlockedCells="1"/>
  <mergeCells count="3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17:G17"/>
    <mergeCell ref="D19:G19"/>
    <mergeCell ref="D21:G21"/>
    <mergeCell ref="D23:G23"/>
    <mergeCell ref="D25:G25"/>
    <mergeCell ref="D28:G28"/>
    <mergeCell ref="D30:G30"/>
    <mergeCell ref="H39:I39"/>
    <mergeCell ref="A41:M41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A1" sqref="A1"/>
    </sheetView>
  </sheetViews>
  <sheetFormatPr defaultColWidth="12.57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57421875" style="0" customWidth="1"/>
  </cols>
  <sheetData>
    <row r="1" spans="1:7" ht="72.75" customHeight="1">
      <c r="A1" s="2" t="s">
        <v>146</v>
      </c>
      <c r="B1" s="2"/>
      <c r="C1" s="2"/>
      <c r="D1" s="2"/>
      <c r="E1" s="2"/>
      <c r="F1" s="2"/>
      <c r="G1" s="52"/>
    </row>
    <row r="2" spans="1:8" ht="12.75" customHeight="1">
      <c r="A2" s="3" t="s">
        <v>1</v>
      </c>
      <c r="B2" s="4" t="s">
        <v>2</v>
      </c>
      <c r="C2" s="4"/>
      <c r="D2" s="6" t="s">
        <v>5</v>
      </c>
      <c r="E2" s="7"/>
      <c r="F2" s="7"/>
      <c r="G2" s="7"/>
      <c r="H2" s="8"/>
    </row>
    <row r="3" spans="1:8" ht="12.75">
      <c r="A3" s="3"/>
      <c r="B3" s="4"/>
      <c r="C3" s="4"/>
      <c r="D3" s="6"/>
      <c r="E3" s="6"/>
      <c r="F3" s="7"/>
      <c r="G3" s="7"/>
      <c r="H3" s="8"/>
    </row>
    <row r="4" spans="1:8" ht="12.75" customHeight="1">
      <c r="A4" s="9" t="s">
        <v>6</v>
      </c>
      <c r="B4" s="10" t="s">
        <v>7</v>
      </c>
      <c r="C4" s="10"/>
      <c r="D4" s="10" t="s">
        <v>10</v>
      </c>
      <c r="E4" s="13"/>
      <c r="F4" s="13"/>
      <c r="G4" s="13"/>
      <c r="H4" s="8"/>
    </row>
    <row r="5" spans="1:8" ht="12.75">
      <c r="A5" s="9"/>
      <c r="B5" s="10"/>
      <c r="C5" s="10"/>
      <c r="D5" s="10"/>
      <c r="E5" s="10"/>
      <c r="F5" s="13"/>
      <c r="G5" s="13"/>
      <c r="H5" s="8"/>
    </row>
    <row r="6" spans="1:8" ht="12.75" customHeight="1">
      <c r="A6" s="9" t="s">
        <v>11</v>
      </c>
      <c r="B6" s="10" t="s">
        <v>12</v>
      </c>
      <c r="C6" s="10"/>
      <c r="D6" s="10" t="s">
        <v>15</v>
      </c>
      <c r="E6" s="13"/>
      <c r="F6" s="13"/>
      <c r="G6" s="13"/>
      <c r="H6" s="8"/>
    </row>
    <row r="7" spans="1:8" ht="12.75">
      <c r="A7" s="9"/>
      <c r="B7" s="10"/>
      <c r="C7" s="10"/>
      <c r="D7" s="10"/>
      <c r="E7" s="10"/>
      <c r="F7" s="13"/>
      <c r="G7" s="13"/>
      <c r="H7" s="8"/>
    </row>
    <row r="8" spans="1:8" ht="12.75" customHeight="1">
      <c r="A8" s="14" t="s">
        <v>19</v>
      </c>
      <c r="B8" s="15" t="s">
        <v>20</v>
      </c>
      <c r="C8" s="15"/>
      <c r="D8" s="16" t="s">
        <v>17</v>
      </c>
      <c r="E8" s="53">
        <v>41059</v>
      </c>
      <c r="F8" s="53"/>
      <c r="G8" s="53"/>
      <c r="H8" s="8"/>
    </row>
    <row r="9" spans="1:8" ht="12.75">
      <c r="A9" s="14"/>
      <c r="B9" s="15"/>
      <c r="C9" s="15"/>
      <c r="D9" s="16"/>
      <c r="E9" s="16"/>
      <c r="F9" s="53"/>
      <c r="G9" s="53"/>
      <c r="H9" s="8"/>
    </row>
    <row r="10" spans="1:8" ht="12.75">
      <c r="A10" s="54" t="s">
        <v>22</v>
      </c>
      <c r="B10" s="55" t="s">
        <v>23</v>
      </c>
      <c r="C10" s="56" t="s">
        <v>24</v>
      </c>
      <c r="D10" s="57" t="s">
        <v>147</v>
      </c>
      <c r="E10" s="57" t="s">
        <v>148</v>
      </c>
      <c r="F10" s="57" t="s">
        <v>149</v>
      </c>
      <c r="G10" s="58" t="s">
        <v>150</v>
      </c>
      <c r="H10" s="25"/>
    </row>
    <row r="11" spans="1:9" ht="12.75">
      <c r="A11" s="59"/>
      <c r="B11" s="59" t="s">
        <v>47</v>
      </c>
      <c r="C11" s="59" t="s">
        <v>48</v>
      </c>
      <c r="D11" s="60"/>
      <c r="E11" s="60"/>
      <c r="F11" s="61">
        <f aca="true" t="shared" si="0" ref="F11:F19">D11+E11</f>
        <v>0</v>
      </c>
      <c r="G11" s="61">
        <v>0</v>
      </c>
      <c r="H11" s="40" t="s">
        <v>151</v>
      </c>
      <c r="I11" s="40">
        <f aca="true" t="shared" si="1" ref="I11:I19">IF(H11="T",0,F11)</f>
        <v>0</v>
      </c>
    </row>
    <row r="12" spans="1:9" ht="12.75">
      <c r="A12" s="11"/>
      <c r="B12" s="11" t="s">
        <v>58</v>
      </c>
      <c r="C12" s="11" t="s">
        <v>59</v>
      </c>
      <c r="F12" s="40">
        <f t="shared" si="0"/>
        <v>0</v>
      </c>
      <c r="G12" s="40">
        <v>0</v>
      </c>
      <c r="H12" s="40" t="s">
        <v>151</v>
      </c>
      <c r="I12" s="40">
        <f t="shared" si="1"/>
        <v>0</v>
      </c>
    </row>
    <row r="13" spans="1:9" ht="12.75">
      <c r="A13" s="11"/>
      <c r="B13" s="11" t="s">
        <v>67</v>
      </c>
      <c r="C13" s="11" t="s">
        <v>68</v>
      </c>
      <c r="F13" s="40">
        <f t="shared" si="0"/>
        <v>0</v>
      </c>
      <c r="G13" s="40">
        <v>22.67588</v>
      </c>
      <c r="H13" s="40" t="s">
        <v>151</v>
      </c>
      <c r="I13" s="40">
        <f t="shared" si="1"/>
        <v>0</v>
      </c>
    </row>
    <row r="14" spans="1:9" ht="12.75">
      <c r="A14" s="11"/>
      <c r="B14" s="11" t="s">
        <v>75</v>
      </c>
      <c r="C14" s="11" t="s">
        <v>76</v>
      </c>
      <c r="F14" s="40">
        <f t="shared" si="0"/>
        <v>0</v>
      </c>
      <c r="G14" s="40">
        <v>1.53621</v>
      </c>
      <c r="H14" s="40" t="s">
        <v>151</v>
      </c>
      <c r="I14" s="40">
        <f t="shared" si="1"/>
        <v>0</v>
      </c>
    </row>
    <row r="15" spans="1:9" ht="12.75">
      <c r="A15" s="11"/>
      <c r="B15" s="11" t="s">
        <v>82</v>
      </c>
      <c r="C15" s="11" t="s">
        <v>83</v>
      </c>
      <c r="F15" s="40">
        <f t="shared" si="0"/>
        <v>0</v>
      </c>
      <c r="G15" s="40">
        <v>7.87035</v>
      </c>
      <c r="H15" s="40" t="s">
        <v>151</v>
      </c>
      <c r="I15" s="40">
        <f t="shared" si="1"/>
        <v>0</v>
      </c>
    </row>
    <row r="16" spans="1:9" ht="12.75">
      <c r="A16" s="11"/>
      <c r="B16" s="11" t="s">
        <v>89</v>
      </c>
      <c r="C16" s="11" t="s">
        <v>90</v>
      </c>
      <c r="F16" s="40">
        <f t="shared" si="0"/>
        <v>0</v>
      </c>
      <c r="G16" s="40">
        <v>0.83199</v>
      </c>
      <c r="H16" s="40" t="s">
        <v>151</v>
      </c>
      <c r="I16" s="40">
        <f t="shared" si="1"/>
        <v>0</v>
      </c>
    </row>
    <row r="17" spans="1:9" ht="12.75">
      <c r="A17" s="11"/>
      <c r="B17" s="11" t="s">
        <v>97</v>
      </c>
      <c r="C17" s="11" t="s">
        <v>98</v>
      </c>
      <c r="F17" s="40">
        <f t="shared" si="0"/>
        <v>0</v>
      </c>
      <c r="G17" s="40">
        <v>0</v>
      </c>
      <c r="H17" s="40" t="s">
        <v>151</v>
      </c>
      <c r="I17" s="40">
        <f t="shared" si="1"/>
        <v>0</v>
      </c>
    </row>
    <row r="18" spans="1:9" ht="12.75">
      <c r="A18" s="11"/>
      <c r="B18" s="11" t="s">
        <v>109</v>
      </c>
      <c r="C18" s="11" t="s">
        <v>110</v>
      </c>
      <c r="F18" s="40">
        <f t="shared" si="0"/>
        <v>0</v>
      </c>
      <c r="G18" s="40">
        <v>12.80556</v>
      </c>
      <c r="H18" s="40" t="s">
        <v>151</v>
      </c>
      <c r="I18" s="40">
        <f t="shared" si="1"/>
        <v>0</v>
      </c>
    </row>
    <row r="19" spans="1:9" ht="12.75">
      <c r="A19" s="11"/>
      <c r="B19" s="11"/>
      <c r="C19" s="11" t="s">
        <v>116</v>
      </c>
      <c r="F19" s="40">
        <f t="shared" si="0"/>
        <v>0</v>
      </c>
      <c r="G19" s="40">
        <v>29.00103</v>
      </c>
      <c r="H19" s="40" t="s">
        <v>151</v>
      </c>
      <c r="I19" s="40">
        <f t="shared" si="1"/>
        <v>0</v>
      </c>
    </row>
    <row r="21" spans="5:6" ht="12.75">
      <c r="E21" s="62" t="s">
        <v>144</v>
      </c>
      <c r="F21" s="50">
        <f>SUM(I11:I19)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" sqref="A1"/>
    </sheetView>
  </sheetViews>
  <sheetFormatPr defaultColWidth="12.57421875" defaultRowHeight="12.75"/>
  <cols>
    <col min="1" max="2" width="9.140625" style="1" customWidth="1"/>
    <col min="3" max="3" width="13.28125" style="1" customWidth="1"/>
    <col min="4" max="4" width="44.00390625" style="1" customWidth="1"/>
    <col min="5" max="5" width="14.57421875" style="1" customWidth="1"/>
    <col min="6" max="6" width="24.140625" style="1" customWidth="1"/>
    <col min="7" max="7" width="20.421875" style="1" customWidth="1"/>
    <col min="8" max="8" width="16.421875" style="1" customWidth="1"/>
    <col min="9" max="16384" width="11.57421875" style="0" customWidth="1"/>
  </cols>
  <sheetData>
    <row r="1" spans="1:8" ht="72.75" customHeight="1">
      <c r="A1" s="2" t="s">
        <v>152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4" t="s">
        <v>2</v>
      </c>
      <c r="D2" s="4"/>
      <c r="E2" s="6" t="s">
        <v>5</v>
      </c>
      <c r="F2" s="7"/>
      <c r="G2" s="7"/>
      <c r="H2" s="7"/>
      <c r="I2" s="8"/>
    </row>
    <row r="3" spans="1:9" ht="12.75">
      <c r="A3" s="3"/>
      <c r="B3" s="3"/>
      <c r="C3" s="4"/>
      <c r="D3" s="4"/>
      <c r="E3" s="6"/>
      <c r="F3" s="6"/>
      <c r="G3" s="7"/>
      <c r="H3" s="7"/>
      <c r="I3" s="8"/>
    </row>
    <row r="4" spans="1:9" ht="12.75" customHeight="1">
      <c r="A4" s="9" t="s">
        <v>6</v>
      </c>
      <c r="B4" s="9"/>
      <c r="C4" s="10" t="s">
        <v>7</v>
      </c>
      <c r="D4" s="10"/>
      <c r="E4" s="10" t="s">
        <v>10</v>
      </c>
      <c r="F4" s="13"/>
      <c r="G4" s="13"/>
      <c r="H4" s="13"/>
      <c r="I4" s="8"/>
    </row>
    <row r="5" spans="1:9" ht="12.75">
      <c r="A5" s="9"/>
      <c r="B5" s="9"/>
      <c r="C5" s="10"/>
      <c r="D5" s="10"/>
      <c r="E5" s="10"/>
      <c r="F5" s="10"/>
      <c r="G5" s="13"/>
      <c r="H5" s="13"/>
      <c r="I5" s="8"/>
    </row>
    <row r="6" spans="1:9" ht="12.75" customHeight="1">
      <c r="A6" s="9" t="s">
        <v>11</v>
      </c>
      <c r="B6" s="9"/>
      <c r="C6" s="10" t="s">
        <v>12</v>
      </c>
      <c r="D6" s="10"/>
      <c r="E6" s="10" t="s">
        <v>15</v>
      </c>
      <c r="F6" s="13"/>
      <c r="G6" s="13"/>
      <c r="H6" s="13"/>
      <c r="I6" s="8"/>
    </row>
    <row r="7" spans="1:9" ht="12.75">
      <c r="A7" s="9"/>
      <c r="B7" s="9"/>
      <c r="C7" s="10"/>
      <c r="D7" s="10"/>
      <c r="E7" s="10"/>
      <c r="F7" s="10"/>
      <c r="G7" s="13"/>
      <c r="H7" s="13"/>
      <c r="I7" s="8"/>
    </row>
    <row r="8" spans="1:9" ht="12.75" customHeight="1">
      <c r="A8" s="14" t="s">
        <v>19</v>
      </c>
      <c r="B8" s="14"/>
      <c r="C8" s="15" t="s">
        <v>20</v>
      </c>
      <c r="D8" s="15"/>
      <c r="E8" s="16" t="s">
        <v>17</v>
      </c>
      <c r="F8" s="53">
        <v>41059</v>
      </c>
      <c r="G8" s="53"/>
      <c r="H8" s="53"/>
      <c r="I8" s="8"/>
    </row>
    <row r="9" spans="1:9" ht="12.75">
      <c r="A9" s="14"/>
      <c r="B9" s="14"/>
      <c r="C9" s="15"/>
      <c r="D9" s="15"/>
      <c r="E9" s="16"/>
      <c r="F9" s="16"/>
      <c r="G9" s="53"/>
      <c r="H9" s="53"/>
      <c r="I9" s="8"/>
    </row>
    <row r="10" spans="1:9" ht="12.75">
      <c r="A10" s="55" t="s">
        <v>21</v>
      </c>
      <c r="B10" s="56" t="s">
        <v>22</v>
      </c>
      <c r="C10" s="56" t="s">
        <v>23</v>
      </c>
      <c r="D10" s="56" t="s">
        <v>24</v>
      </c>
      <c r="E10" s="56" t="s">
        <v>25</v>
      </c>
      <c r="F10" s="56" t="s">
        <v>32</v>
      </c>
      <c r="G10" s="63" t="s">
        <v>26</v>
      </c>
      <c r="H10" s="54" t="s">
        <v>153</v>
      </c>
      <c r="I10" s="25"/>
    </row>
    <row r="11" spans="1:8" ht="12.75">
      <c r="A11" s="60"/>
      <c r="B11" s="60"/>
      <c r="C11" s="60"/>
      <c r="D11" s="60"/>
      <c r="E11" s="60"/>
      <c r="F11" s="60"/>
      <c r="G11" s="60"/>
      <c r="H11" s="60"/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" sqref="A1"/>
    </sheetView>
  </sheetViews>
  <sheetFormatPr defaultColWidth="12.57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57421875" style="0" customWidth="1"/>
  </cols>
  <sheetData>
    <row r="1" spans="1:8" ht="72.75" customHeight="1">
      <c r="A1" s="2" t="s">
        <v>154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4" t="s">
        <v>2</v>
      </c>
      <c r="C2" s="5" t="s">
        <v>3</v>
      </c>
      <c r="D2" s="5" t="s">
        <v>4</v>
      </c>
      <c r="E2" s="5"/>
      <c r="F2" s="6" t="s">
        <v>5</v>
      </c>
      <c r="G2" s="7"/>
      <c r="H2" s="7"/>
      <c r="I2" s="8"/>
    </row>
    <row r="3" spans="1:9" ht="12.75">
      <c r="A3" s="3"/>
      <c r="B3" s="4"/>
      <c r="C3" s="5"/>
      <c r="D3" s="5"/>
      <c r="E3" s="5"/>
      <c r="F3" s="6"/>
      <c r="G3" s="6"/>
      <c r="H3" s="7"/>
      <c r="I3" s="8"/>
    </row>
    <row r="4" spans="1:9" ht="12.75" customHeight="1">
      <c r="A4" s="9" t="s">
        <v>6</v>
      </c>
      <c r="B4" s="10" t="s">
        <v>7</v>
      </c>
      <c r="C4" s="11" t="s">
        <v>8</v>
      </c>
      <c r="D4" s="12">
        <v>41122</v>
      </c>
      <c r="E4" s="12"/>
      <c r="F4" s="10" t="s">
        <v>10</v>
      </c>
      <c r="G4" s="13"/>
      <c r="H4" s="13"/>
      <c r="I4" s="8"/>
    </row>
    <row r="5" spans="1:9" ht="12.75">
      <c r="A5" s="9"/>
      <c r="B5" s="10"/>
      <c r="C5" s="10"/>
      <c r="D5" s="10"/>
      <c r="E5" s="12"/>
      <c r="F5" s="10"/>
      <c r="G5" s="10"/>
      <c r="H5" s="13"/>
      <c r="I5" s="8"/>
    </row>
    <row r="6" spans="1:9" ht="12.75" customHeight="1">
      <c r="A6" s="9" t="s">
        <v>11</v>
      </c>
      <c r="B6" s="10" t="s">
        <v>12</v>
      </c>
      <c r="C6" s="11" t="s">
        <v>13</v>
      </c>
      <c r="D6" s="12">
        <v>41183</v>
      </c>
      <c r="E6" s="12"/>
      <c r="F6" s="10" t="s">
        <v>15</v>
      </c>
      <c r="G6" s="13"/>
      <c r="H6" s="13"/>
      <c r="I6" s="8"/>
    </row>
    <row r="7" spans="1:9" ht="12.75">
      <c r="A7" s="9"/>
      <c r="B7" s="10"/>
      <c r="C7" s="10"/>
      <c r="D7" s="10"/>
      <c r="E7" s="12"/>
      <c r="F7" s="10"/>
      <c r="G7" s="10"/>
      <c r="H7" s="13"/>
      <c r="I7" s="8"/>
    </row>
    <row r="8" spans="1:9" ht="12.75" customHeight="1">
      <c r="A8" s="14" t="s">
        <v>16</v>
      </c>
      <c r="B8" s="15">
        <v>8225531</v>
      </c>
      <c r="C8" s="16" t="s">
        <v>17</v>
      </c>
      <c r="D8" s="17">
        <v>41059</v>
      </c>
      <c r="E8" s="17"/>
      <c r="F8" s="15" t="s">
        <v>19</v>
      </c>
      <c r="G8" s="18" t="s">
        <v>20</v>
      </c>
      <c r="H8" s="18"/>
      <c r="I8" s="8"/>
    </row>
    <row r="9" spans="1:9" ht="12.75">
      <c r="A9" s="14"/>
      <c r="B9" s="15"/>
      <c r="C9" s="15"/>
      <c r="D9" s="15"/>
      <c r="E9" s="17"/>
      <c r="F9" s="15"/>
      <c r="G9" s="15"/>
      <c r="H9" s="18"/>
      <c r="I9" s="8"/>
    </row>
    <row r="10" spans="1:9" ht="12.75">
      <c r="A10" s="55" t="s">
        <v>23</v>
      </c>
      <c r="B10" s="56" t="s">
        <v>24</v>
      </c>
      <c r="C10" s="63" t="s">
        <v>155</v>
      </c>
      <c r="D10" s="63" t="s">
        <v>156</v>
      </c>
      <c r="E10" s="63" t="s">
        <v>157</v>
      </c>
      <c r="F10" s="63" t="s">
        <v>158</v>
      </c>
      <c r="G10" s="63" t="s">
        <v>159</v>
      </c>
      <c r="H10" s="64" t="s">
        <v>160</v>
      </c>
      <c r="I10" s="25"/>
    </row>
    <row r="11" spans="1:8" ht="12.75">
      <c r="A11" s="60"/>
      <c r="B11" s="60"/>
      <c r="C11" s="60"/>
      <c r="D11" s="60"/>
      <c r="E11" s="60"/>
      <c r="F11" s="60"/>
      <c r="G11" s="60"/>
      <c r="H11" s="60"/>
    </row>
  </sheetData>
  <sheetProtection selectLockedCells="1" selectUnlockedCells="1"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D37" sqref="D37"/>
    </sheetView>
  </sheetViews>
  <sheetFormatPr defaultColWidth="12.57421875" defaultRowHeight="12.75"/>
  <cols>
    <col min="1" max="1" width="14.57421875" style="1" customWidth="1"/>
    <col min="2" max="2" width="10.421875" style="1" customWidth="1"/>
    <col min="3" max="3" width="14.57421875" style="1" customWidth="1"/>
    <col min="4" max="4" width="39.7109375" style="1" customWidth="1"/>
    <col min="5" max="5" width="16.140625" style="1" customWidth="1"/>
    <col min="6" max="6" width="23.28125" style="1" customWidth="1"/>
    <col min="7" max="7" width="21.28125" style="1" customWidth="1"/>
    <col min="8" max="8" width="19.57421875" style="1" customWidth="1"/>
    <col min="9" max="9" width="10.421875" style="1" customWidth="1"/>
    <col min="10" max="16384" width="11.57421875" style="0" customWidth="1"/>
  </cols>
  <sheetData>
    <row r="1" spans="1:9" ht="72.75" customHeight="1">
      <c r="A1" s="2" t="s">
        <v>161</v>
      </c>
      <c r="B1" s="2"/>
      <c r="C1" s="2"/>
      <c r="D1" s="2"/>
      <c r="E1" s="2"/>
      <c r="F1" s="2"/>
      <c r="G1" s="2"/>
      <c r="H1" s="2"/>
      <c r="I1" s="52"/>
    </row>
    <row r="2" spans="1:10" ht="12.75" customHeight="1">
      <c r="A2" s="3" t="s">
        <v>1</v>
      </c>
      <c r="B2" s="4" t="s">
        <v>2</v>
      </c>
      <c r="C2" s="4"/>
      <c r="D2" s="4"/>
      <c r="E2" s="5" t="s">
        <v>3</v>
      </c>
      <c r="F2" s="5" t="s">
        <v>4</v>
      </c>
      <c r="G2" s="6" t="s">
        <v>5</v>
      </c>
      <c r="H2" s="7"/>
      <c r="I2" s="7"/>
      <c r="J2" s="8"/>
    </row>
    <row r="3" spans="1:10" ht="12.75">
      <c r="A3" s="3"/>
      <c r="B3" s="4"/>
      <c r="C3" s="4"/>
      <c r="D3" s="4"/>
      <c r="E3" s="5"/>
      <c r="F3" s="5"/>
      <c r="G3" s="5"/>
      <c r="H3" s="5"/>
      <c r="I3" s="7"/>
      <c r="J3" s="8"/>
    </row>
    <row r="4" spans="1:10" ht="12.75" customHeight="1">
      <c r="A4" s="9" t="s">
        <v>6</v>
      </c>
      <c r="B4" s="10" t="s">
        <v>7</v>
      </c>
      <c r="C4" s="10"/>
      <c r="D4" s="10"/>
      <c r="E4" s="11" t="s">
        <v>8</v>
      </c>
      <c r="F4" s="12">
        <v>41122</v>
      </c>
      <c r="G4" s="10" t="s">
        <v>10</v>
      </c>
      <c r="H4" s="13"/>
      <c r="I4" s="13"/>
      <c r="J4" s="8"/>
    </row>
    <row r="5" spans="1:10" ht="12.75">
      <c r="A5" s="9"/>
      <c r="B5" s="10"/>
      <c r="C5" s="10"/>
      <c r="D5" s="10"/>
      <c r="E5" s="11"/>
      <c r="F5" s="11"/>
      <c r="G5" s="11"/>
      <c r="H5" s="11"/>
      <c r="I5" s="13"/>
      <c r="J5" s="8"/>
    </row>
    <row r="6" spans="1:10" ht="12.75" customHeight="1">
      <c r="A6" s="9" t="s">
        <v>11</v>
      </c>
      <c r="B6" s="10" t="s">
        <v>12</v>
      </c>
      <c r="C6" s="10"/>
      <c r="D6" s="10"/>
      <c r="E6" s="11" t="s">
        <v>13</v>
      </c>
      <c r="F6" s="12">
        <v>41183</v>
      </c>
      <c r="G6" s="10" t="s">
        <v>15</v>
      </c>
      <c r="H6" s="13"/>
      <c r="I6" s="13"/>
      <c r="J6" s="8"/>
    </row>
    <row r="7" spans="1:10" ht="12.75">
      <c r="A7" s="9"/>
      <c r="B7" s="10"/>
      <c r="C7" s="10"/>
      <c r="D7" s="10"/>
      <c r="E7" s="11"/>
      <c r="F7" s="11"/>
      <c r="G7" s="11"/>
      <c r="H7" s="11"/>
      <c r="I7" s="13"/>
      <c r="J7" s="8"/>
    </row>
    <row r="8" spans="1:10" ht="12.75" customHeight="1">
      <c r="A8" s="14" t="s">
        <v>16</v>
      </c>
      <c r="B8" s="15">
        <v>8225531</v>
      </c>
      <c r="C8" s="15"/>
      <c r="D8" s="15"/>
      <c r="E8" s="16" t="s">
        <v>17</v>
      </c>
      <c r="F8" s="17">
        <v>41059</v>
      </c>
      <c r="G8" s="15" t="s">
        <v>19</v>
      </c>
      <c r="H8" s="18" t="s">
        <v>20</v>
      </c>
      <c r="I8" s="18"/>
      <c r="J8" s="8"/>
    </row>
    <row r="9" spans="1:10" ht="12.75">
      <c r="A9" s="14"/>
      <c r="B9" s="15"/>
      <c r="C9" s="15"/>
      <c r="D9" s="15"/>
      <c r="E9" s="16"/>
      <c r="F9" s="16"/>
      <c r="G9" s="16"/>
      <c r="H9" s="16"/>
      <c r="I9" s="18"/>
      <c r="J9" s="8"/>
    </row>
    <row r="10" spans="1:10" ht="12.75">
      <c r="A10" s="65" t="s">
        <v>21</v>
      </c>
      <c r="B10" s="65" t="s">
        <v>22</v>
      </c>
      <c r="C10" s="55" t="s">
        <v>23</v>
      </c>
      <c r="D10" s="56" t="s">
        <v>24</v>
      </c>
      <c r="E10" s="56"/>
      <c r="F10" s="63" t="s">
        <v>162</v>
      </c>
      <c r="G10" s="63" t="s">
        <v>163</v>
      </c>
      <c r="H10" s="63" t="s">
        <v>164</v>
      </c>
      <c r="I10" s="64" t="s">
        <v>165</v>
      </c>
      <c r="J10" s="25"/>
    </row>
    <row r="11" spans="1:9" ht="12.75">
      <c r="A11" s="36"/>
      <c r="B11" s="36"/>
      <c r="C11" s="36" t="s">
        <v>47</v>
      </c>
      <c r="D11" s="36" t="s">
        <v>48</v>
      </c>
      <c r="E11" s="36"/>
      <c r="F11" s="37"/>
      <c r="G11" s="37">
        <f>SUM(G12:G12)</f>
        <v>0</v>
      </c>
      <c r="H11" s="37">
        <f aca="true" t="shared" si="0" ref="H11:H37">G11-F11</f>
        <v>0</v>
      </c>
      <c r="I11" s="37" t="e">
        <f aca="true" t="shared" si="1" ref="I11:I37">H11/F11*100</f>
        <v>#DIV/0!</v>
      </c>
    </row>
    <row r="12" spans="1:9" ht="12.75">
      <c r="A12" s="11" t="s">
        <v>50</v>
      </c>
      <c r="B12" s="11"/>
      <c r="C12" s="11" t="s">
        <v>51</v>
      </c>
      <c r="D12" s="11" t="s">
        <v>52</v>
      </c>
      <c r="E12" s="11"/>
      <c r="F12" s="40"/>
      <c r="G12" s="40">
        <v>0</v>
      </c>
      <c r="H12" s="40">
        <f t="shared" si="0"/>
        <v>0</v>
      </c>
      <c r="I12" s="40" t="e">
        <f t="shared" si="1"/>
        <v>#DIV/0!</v>
      </c>
    </row>
    <row r="13" spans="1:9" ht="12.75">
      <c r="A13" s="43"/>
      <c r="B13" s="43"/>
      <c r="C13" s="43" t="s">
        <v>58</v>
      </c>
      <c r="D13" s="43" t="s">
        <v>59</v>
      </c>
      <c r="E13" s="43"/>
      <c r="F13" s="39"/>
      <c r="G13" s="39">
        <f>SUM(G14:G15)</f>
        <v>0</v>
      </c>
      <c r="H13" s="39">
        <f t="shared" si="0"/>
        <v>0</v>
      </c>
      <c r="I13" s="39" t="e">
        <f t="shared" si="1"/>
        <v>#DIV/0!</v>
      </c>
    </row>
    <row r="14" spans="1:9" ht="12.75">
      <c r="A14" s="11" t="s">
        <v>60</v>
      </c>
      <c r="B14" s="11"/>
      <c r="C14" s="11" t="s">
        <v>61</v>
      </c>
      <c r="D14" s="11" t="s">
        <v>62</v>
      </c>
      <c r="E14" s="11"/>
      <c r="F14" s="40"/>
      <c r="G14" s="40">
        <v>0</v>
      </c>
      <c r="H14" s="40">
        <f t="shared" si="0"/>
        <v>0</v>
      </c>
      <c r="I14" s="40" t="e">
        <f t="shared" si="1"/>
        <v>#DIV/0!</v>
      </c>
    </row>
    <row r="15" spans="1:9" ht="12.75">
      <c r="A15" s="11" t="s">
        <v>64</v>
      </c>
      <c r="B15" s="11"/>
      <c r="C15" s="11" t="s">
        <v>65</v>
      </c>
      <c r="D15" s="11" t="s">
        <v>66</v>
      </c>
      <c r="E15" s="11"/>
      <c r="F15" s="40"/>
      <c r="G15" s="40">
        <v>0</v>
      </c>
      <c r="H15" s="40">
        <f t="shared" si="0"/>
        <v>0</v>
      </c>
      <c r="I15" s="40" t="e">
        <f t="shared" si="1"/>
        <v>#DIV/0!</v>
      </c>
    </row>
    <row r="16" spans="1:9" ht="12.75">
      <c r="A16" s="43"/>
      <c r="B16" s="43"/>
      <c r="C16" s="43" t="s">
        <v>67</v>
      </c>
      <c r="D16" s="43" t="s">
        <v>68</v>
      </c>
      <c r="E16" s="43"/>
      <c r="F16" s="39"/>
      <c r="G16" s="39">
        <f>SUM(G17:G17)</f>
        <v>0</v>
      </c>
      <c r="H16" s="39">
        <f t="shared" si="0"/>
        <v>0</v>
      </c>
      <c r="I16" s="39" t="e">
        <f t="shared" si="1"/>
        <v>#DIV/0!</v>
      </c>
    </row>
    <row r="17" spans="1:9" ht="12.75">
      <c r="A17" s="11" t="s">
        <v>69</v>
      </c>
      <c r="B17" s="11"/>
      <c r="C17" s="11" t="s">
        <v>70</v>
      </c>
      <c r="D17" s="11" t="s">
        <v>71</v>
      </c>
      <c r="E17" s="11"/>
      <c r="F17" s="40"/>
      <c r="G17" s="40">
        <v>0</v>
      </c>
      <c r="H17" s="40">
        <f t="shared" si="0"/>
        <v>0</v>
      </c>
      <c r="I17" s="40" t="e">
        <f t="shared" si="1"/>
        <v>#DIV/0!</v>
      </c>
    </row>
    <row r="18" spans="1:9" ht="12.75">
      <c r="A18" s="43"/>
      <c r="B18" s="43"/>
      <c r="C18" s="43" t="s">
        <v>75</v>
      </c>
      <c r="D18" s="43" t="s">
        <v>76</v>
      </c>
      <c r="E18" s="43"/>
      <c r="F18" s="39"/>
      <c r="G18" s="39">
        <f>SUM(G19:G19)</f>
        <v>0</v>
      </c>
      <c r="H18" s="39">
        <f t="shared" si="0"/>
        <v>0</v>
      </c>
      <c r="I18" s="39" t="e">
        <f t="shared" si="1"/>
        <v>#DIV/0!</v>
      </c>
    </row>
    <row r="19" spans="1:9" ht="12.75">
      <c r="A19" s="11" t="s">
        <v>77</v>
      </c>
      <c r="B19" s="11"/>
      <c r="C19" s="11" t="s">
        <v>78</v>
      </c>
      <c r="D19" s="11" t="s">
        <v>79</v>
      </c>
      <c r="E19" s="11"/>
      <c r="F19" s="40"/>
      <c r="G19" s="40">
        <v>0</v>
      </c>
      <c r="H19" s="40">
        <f t="shared" si="0"/>
        <v>0</v>
      </c>
      <c r="I19" s="40" t="e">
        <f t="shared" si="1"/>
        <v>#DIV/0!</v>
      </c>
    </row>
    <row r="20" spans="1:9" ht="12.75">
      <c r="A20" s="43"/>
      <c r="B20" s="43"/>
      <c r="C20" s="43" t="s">
        <v>82</v>
      </c>
      <c r="D20" s="43" t="s">
        <v>83</v>
      </c>
      <c r="E20" s="43"/>
      <c r="F20" s="39"/>
      <c r="G20" s="39">
        <f>SUM(G21:G21)</f>
        <v>0</v>
      </c>
      <c r="H20" s="39">
        <f t="shared" si="0"/>
        <v>0</v>
      </c>
      <c r="I20" s="39" t="e">
        <f t="shared" si="1"/>
        <v>#DIV/0!</v>
      </c>
    </row>
    <row r="21" spans="1:9" ht="12.75">
      <c r="A21" s="11" t="s">
        <v>84</v>
      </c>
      <c r="B21" s="11"/>
      <c r="C21" s="11" t="s">
        <v>85</v>
      </c>
      <c r="D21" s="11" t="s">
        <v>86</v>
      </c>
      <c r="E21" s="11"/>
      <c r="F21" s="40"/>
      <c r="G21" s="40">
        <v>0</v>
      </c>
      <c r="H21" s="40">
        <f t="shared" si="0"/>
        <v>0</v>
      </c>
      <c r="I21" s="40" t="e">
        <f t="shared" si="1"/>
        <v>#DIV/0!</v>
      </c>
    </row>
    <row r="22" spans="1:9" ht="12.75">
      <c r="A22" s="43"/>
      <c r="B22" s="43"/>
      <c r="C22" s="43" t="s">
        <v>89</v>
      </c>
      <c r="D22" s="43" t="s">
        <v>90</v>
      </c>
      <c r="E22" s="43"/>
      <c r="F22" s="39"/>
      <c r="G22" s="39">
        <f>SUM(G23:G23)</f>
        <v>0</v>
      </c>
      <c r="H22" s="39">
        <f t="shared" si="0"/>
        <v>0</v>
      </c>
      <c r="I22" s="39" t="e">
        <f t="shared" si="1"/>
        <v>#DIV/0!</v>
      </c>
    </row>
    <row r="23" spans="1:9" ht="12.75">
      <c r="A23" s="11" t="s">
        <v>91</v>
      </c>
      <c r="B23" s="11"/>
      <c r="C23" s="11" t="s">
        <v>92</v>
      </c>
      <c r="D23" s="11" t="s">
        <v>93</v>
      </c>
      <c r="E23" s="11"/>
      <c r="F23" s="40"/>
      <c r="G23" s="40">
        <v>0</v>
      </c>
      <c r="H23" s="40">
        <f t="shared" si="0"/>
        <v>0</v>
      </c>
      <c r="I23" s="40" t="e">
        <f t="shared" si="1"/>
        <v>#DIV/0!</v>
      </c>
    </row>
    <row r="24" spans="1:9" ht="12.75">
      <c r="A24" s="43"/>
      <c r="B24" s="43"/>
      <c r="C24" s="43" t="s">
        <v>97</v>
      </c>
      <c r="D24" s="43" t="s">
        <v>98</v>
      </c>
      <c r="E24" s="43"/>
      <c r="F24" s="39"/>
      <c r="G24" s="39">
        <f>SUM(G25:G26)</f>
        <v>0</v>
      </c>
      <c r="H24" s="39">
        <f t="shared" si="0"/>
        <v>0</v>
      </c>
      <c r="I24" s="39" t="e">
        <f t="shared" si="1"/>
        <v>#DIV/0!</v>
      </c>
    </row>
    <row r="25" spans="1:9" ht="12.75">
      <c r="A25" s="11" t="s">
        <v>100</v>
      </c>
      <c r="B25" s="11"/>
      <c r="C25" s="11" t="s">
        <v>101</v>
      </c>
      <c r="D25" s="11" t="s">
        <v>102</v>
      </c>
      <c r="E25" s="11"/>
      <c r="F25" s="40"/>
      <c r="G25" s="40">
        <v>0</v>
      </c>
      <c r="H25" s="40">
        <f t="shared" si="0"/>
        <v>0</v>
      </c>
      <c r="I25" s="40" t="e">
        <f t="shared" si="1"/>
        <v>#DIV/0!</v>
      </c>
    </row>
    <row r="26" spans="1:9" ht="12.75">
      <c r="A26" s="11" t="s">
        <v>106</v>
      </c>
      <c r="B26" s="11"/>
      <c r="C26" s="11" t="s">
        <v>107</v>
      </c>
      <c r="D26" s="11" t="s">
        <v>108</v>
      </c>
      <c r="E26" s="11"/>
      <c r="F26" s="40"/>
      <c r="G26" s="40">
        <v>0</v>
      </c>
      <c r="H26" s="40">
        <f t="shared" si="0"/>
        <v>0</v>
      </c>
      <c r="I26" s="40" t="e">
        <f t="shared" si="1"/>
        <v>#DIV/0!</v>
      </c>
    </row>
    <row r="27" spans="1:9" ht="12.75">
      <c r="A27" s="43"/>
      <c r="B27" s="43"/>
      <c r="C27" s="43" t="s">
        <v>109</v>
      </c>
      <c r="D27" s="43" t="s">
        <v>110</v>
      </c>
      <c r="E27" s="43"/>
      <c r="F27" s="39"/>
      <c r="G27" s="39">
        <f>SUM(G28:G28)</f>
        <v>0</v>
      </c>
      <c r="H27" s="39">
        <f t="shared" si="0"/>
        <v>0</v>
      </c>
      <c r="I27" s="39" t="e">
        <f t="shared" si="1"/>
        <v>#DIV/0!</v>
      </c>
    </row>
    <row r="28" spans="1:9" ht="12.75">
      <c r="A28" s="11" t="s">
        <v>112</v>
      </c>
      <c r="B28" s="11"/>
      <c r="C28" s="11" t="s">
        <v>113</v>
      </c>
      <c r="D28" s="11" t="s">
        <v>114</v>
      </c>
      <c r="E28" s="11"/>
      <c r="F28" s="40"/>
      <c r="G28" s="40">
        <v>0</v>
      </c>
      <c r="H28" s="40">
        <f t="shared" si="0"/>
        <v>0</v>
      </c>
      <c r="I28" s="40" t="e">
        <f t="shared" si="1"/>
        <v>#DIV/0!</v>
      </c>
    </row>
    <row r="29" spans="1:9" ht="12.75">
      <c r="A29" s="43"/>
      <c r="B29" s="43"/>
      <c r="C29" s="43"/>
      <c r="D29" s="43" t="s">
        <v>116</v>
      </c>
      <c r="E29" s="43"/>
      <c r="F29" s="39"/>
      <c r="G29" s="39">
        <f>SUM(G30:G37)</f>
        <v>0</v>
      </c>
      <c r="H29" s="39">
        <f t="shared" si="0"/>
        <v>0</v>
      </c>
      <c r="I29" s="39" t="e">
        <f t="shared" si="1"/>
        <v>#DIV/0!</v>
      </c>
    </row>
    <row r="30" spans="1:9" ht="12.75">
      <c r="A30" s="11" t="s">
        <v>118</v>
      </c>
      <c r="B30" s="11"/>
      <c r="C30" s="11" t="s">
        <v>119</v>
      </c>
      <c r="D30" s="11" t="s">
        <v>120</v>
      </c>
      <c r="E30" s="11"/>
      <c r="F30" s="40"/>
      <c r="G30" s="40">
        <v>0</v>
      </c>
      <c r="H30" s="40">
        <f t="shared" si="0"/>
        <v>0</v>
      </c>
      <c r="I30" s="40" t="e">
        <f t="shared" si="1"/>
        <v>#DIV/0!</v>
      </c>
    </row>
    <row r="31" spans="1:9" ht="12.75">
      <c r="A31" s="11" t="s">
        <v>47</v>
      </c>
      <c r="B31" s="11"/>
      <c r="C31" s="11" t="s">
        <v>124</v>
      </c>
      <c r="D31" s="11" t="s">
        <v>125</v>
      </c>
      <c r="E31" s="11"/>
      <c r="F31" s="40"/>
      <c r="G31" s="40">
        <v>0</v>
      </c>
      <c r="H31" s="40">
        <f t="shared" si="0"/>
        <v>0</v>
      </c>
      <c r="I31" s="40" t="e">
        <f t="shared" si="1"/>
        <v>#DIV/0!</v>
      </c>
    </row>
    <row r="32" spans="1:9" ht="12.75">
      <c r="A32" s="11" t="s">
        <v>126</v>
      </c>
      <c r="B32" s="11"/>
      <c r="C32" s="11" t="s">
        <v>127</v>
      </c>
      <c r="D32" s="11" t="s">
        <v>128</v>
      </c>
      <c r="E32" s="11"/>
      <c r="F32" s="40"/>
      <c r="G32" s="40">
        <v>0</v>
      </c>
      <c r="H32" s="40">
        <f t="shared" si="0"/>
        <v>0</v>
      </c>
      <c r="I32" s="40" t="e">
        <f t="shared" si="1"/>
        <v>#DIV/0!</v>
      </c>
    </row>
    <row r="33" spans="1:9" ht="12.75">
      <c r="A33" s="11" t="s">
        <v>130</v>
      </c>
      <c r="B33" s="11"/>
      <c r="C33" s="11" t="s">
        <v>131</v>
      </c>
      <c r="D33" s="11" t="s">
        <v>132</v>
      </c>
      <c r="E33" s="11"/>
      <c r="F33" s="40"/>
      <c r="G33" s="40">
        <v>0</v>
      </c>
      <c r="H33" s="40">
        <f t="shared" si="0"/>
        <v>0</v>
      </c>
      <c r="I33" s="40" t="e">
        <f t="shared" si="1"/>
        <v>#DIV/0!</v>
      </c>
    </row>
    <row r="34" spans="1:9" ht="12.75">
      <c r="A34" s="11" t="s">
        <v>133</v>
      </c>
      <c r="B34" s="11"/>
      <c r="C34" s="11" t="s">
        <v>134</v>
      </c>
      <c r="D34" s="11" t="s">
        <v>135</v>
      </c>
      <c r="E34" s="11"/>
      <c r="F34" s="40"/>
      <c r="G34" s="40">
        <v>0</v>
      </c>
      <c r="H34" s="40">
        <f t="shared" si="0"/>
        <v>0</v>
      </c>
      <c r="I34" s="40" t="e">
        <f t="shared" si="1"/>
        <v>#DIV/0!</v>
      </c>
    </row>
    <row r="35" spans="1:9" ht="12.75">
      <c r="A35" s="11" t="s">
        <v>58</v>
      </c>
      <c r="B35" s="11"/>
      <c r="C35" s="11" t="s">
        <v>136</v>
      </c>
      <c r="D35" s="11" t="s">
        <v>137</v>
      </c>
      <c r="E35" s="11"/>
      <c r="F35" s="40"/>
      <c r="G35" s="40">
        <v>0</v>
      </c>
      <c r="H35" s="40">
        <f t="shared" si="0"/>
        <v>0</v>
      </c>
      <c r="I35" s="40" t="e">
        <f t="shared" si="1"/>
        <v>#DIV/0!</v>
      </c>
    </row>
    <row r="36" spans="1:9" ht="12.75">
      <c r="A36" s="11" t="s">
        <v>138</v>
      </c>
      <c r="B36" s="11"/>
      <c r="C36" s="11" t="s">
        <v>139</v>
      </c>
      <c r="D36" s="11" t="s">
        <v>140</v>
      </c>
      <c r="E36" s="11"/>
      <c r="F36" s="40"/>
      <c r="G36" s="40">
        <v>0</v>
      </c>
      <c r="H36" s="40">
        <f t="shared" si="0"/>
        <v>0</v>
      </c>
      <c r="I36" s="40" t="e">
        <f t="shared" si="1"/>
        <v>#DIV/0!</v>
      </c>
    </row>
    <row r="37" spans="1:9" ht="12.75">
      <c r="A37" s="11" t="s">
        <v>141</v>
      </c>
      <c r="B37" s="11"/>
      <c r="C37" s="11" t="s">
        <v>142</v>
      </c>
      <c r="D37" s="11" t="s">
        <v>143</v>
      </c>
      <c r="E37" s="11"/>
      <c r="F37" s="40"/>
      <c r="G37" s="40">
        <v>0</v>
      </c>
      <c r="H37" s="40">
        <f t="shared" si="0"/>
        <v>0</v>
      </c>
      <c r="I37" s="40" t="e">
        <f t="shared" si="1"/>
        <v>#DIV/0!</v>
      </c>
    </row>
  </sheetData>
  <sheetProtection selectLockedCells="1" selectUnlockedCells="1"/>
  <mergeCells count="53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0" customWidth="1"/>
  </cols>
  <sheetData>
    <row r="1" spans="1:9" ht="72.75" customHeight="1">
      <c r="A1" s="66" t="s">
        <v>166</v>
      </c>
      <c r="B1" s="66"/>
      <c r="C1" s="66"/>
      <c r="D1" s="66"/>
      <c r="E1" s="66"/>
      <c r="F1" s="66"/>
      <c r="G1" s="66"/>
      <c r="H1" s="66"/>
      <c r="I1" s="66"/>
    </row>
    <row r="2" spans="1:10" ht="12.75" customHeight="1">
      <c r="A2" s="3" t="s">
        <v>1</v>
      </c>
      <c r="B2" s="3"/>
      <c r="C2" s="4" t="s">
        <v>2</v>
      </c>
      <c r="D2" s="4"/>
      <c r="E2" s="6" t="s">
        <v>5</v>
      </c>
      <c r="F2" s="6"/>
      <c r="G2" s="6"/>
      <c r="H2" s="6" t="s">
        <v>167</v>
      </c>
      <c r="I2" s="67"/>
      <c r="J2" s="8"/>
    </row>
    <row r="3" spans="1:10" ht="12.75">
      <c r="A3" s="3"/>
      <c r="B3" s="3"/>
      <c r="C3" s="4"/>
      <c r="D3" s="4"/>
      <c r="E3" s="6"/>
      <c r="F3" s="6"/>
      <c r="G3" s="6"/>
      <c r="H3" s="6"/>
      <c r="I3" s="67"/>
      <c r="J3" s="8"/>
    </row>
    <row r="4" spans="1:10" ht="12.75" customHeight="1">
      <c r="A4" s="9" t="s">
        <v>6</v>
      </c>
      <c r="B4" s="9"/>
      <c r="C4" s="10" t="s">
        <v>7</v>
      </c>
      <c r="D4" s="10"/>
      <c r="E4" s="10" t="s">
        <v>10</v>
      </c>
      <c r="F4" s="10"/>
      <c r="G4" s="10"/>
      <c r="H4" s="10" t="s">
        <v>167</v>
      </c>
      <c r="I4" s="68"/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68"/>
      <c r="J5" s="8"/>
    </row>
    <row r="6" spans="1:10" ht="12.75" customHeight="1">
      <c r="A6" s="9" t="s">
        <v>11</v>
      </c>
      <c r="B6" s="9"/>
      <c r="C6" s="10" t="s">
        <v>12</v>
      </c>
      <c r="D6" s="10"/>
      <c r="E6" s="10" t="s">
        <v>15</v>
      </c>
      <c r="F6" s="10"/>
      <c r="G6" s="10"/>
      <c r="H6" s="10" t="s">
        <v>167</v>
      </c>
      <c r="I6" s="68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68"/>
      <c r="J7" s="8"/>
    </row>
    <row r="8" spans="1:10" ht="12.75" customHeight="1">
      <c r="A8" s="9" t="s">
        <v>8</v>
      </c>
      <c r="B8" s="9"/>
      <c r="C8" s="12">
        <v>41122</v>
      </c>
      <c r="D8" s="12"/>
      <c r="E8" s="10" t="s">
        <v>13</v>
      </c>
      <c r="F8" s="12">
        <v>41183</v>
      </c>
      <c r="G8" s="12"/>
      <c r="H8" s="11" t="s">
        <v>168</v>
      </c>
      <c r="I8" s="68" t="s">
        <v>141</v>
      </c>
      <c r="J8" s="8"/>
    </row>
    <row r="9" spans="1:10" ht="12.75">
      <c r="A9" s="9"/>
      <c r="B9" s="9"/>
      <c r="C9" s="12"/>
      <c r="D9" s="12"/>
      <c r="E9" s="10"/>
      <c r="F9" s="10"/>
      <c r="G9" s="12"/>
      <c r="H9" s="11"/>
      <c r="I9" s="68"/>
      <c r="J9" s="8"/>
    </row>
    <row r="10" spans="1:10" ht="12.75" customHeight="1">
      <c r="A10" s="69" t="s">
        <v>16</v>
      </c>
      <c r="B10" s="69"/>
      <c r="C10" s="70">
        <v>8225531</v>
      </c>
      <c r="D10" s="70"/>
      <c r="E10" s="70" t="s">
        <v>19</v>
      </c>
      <c r="F10" s="70" t="s">
        <v>20</v>
      </c>
      <c r="G10" s="70"/>
      <c r="H10" s="44" t="s">
        <v>169</v>
      </c>
      <c r="I10" s="71">
        <v>41059</v>
      </c>
      <c r="J10" s="8"/>
    </row>
    <row r="11" spans="1:10" ht="12.75">
      <c r="A11" s="69"/>
      <c r="B11" s="69"/>
      <c r="C11" s="70"/>
      <c r="D11" s="70"/>
      <c r="E11" s="70"/>
      <c r="F11" s="70"/>
      <c r="G11" s="70"/>
      <c r="H11" s="44"/>
      <c r="I11" s="71"/>
      <c r="J11" s="8"/>
    </row>
    <row r="12" spans="1:9" ht="23.25" customHeight="1">
      <c r="A12" s="72" t="s">
        <v>170</v>
      </c>
      <c r="B12" s="72"/>
      <c r="C12" s="72"/>
      <c r="D12" s="72"/>
      <c r="E12" s="72"/>
      <c r="F12" s="72"/>
      <c r="G12" s="72"/>
      <c r="H12" s="72"/>
      <c r="I12" s="72"/>
    </row>
    <row r="13" spans="1:10" ht="26.25" customHeight="1">
      <c r="A13" s="73" t="s">
        <v>171</v>
      </c>
      <c r="B13" s="74" t="s">
        <v>172</v>
      </c>
      <c r="C13" s="74"/>
      <c r="D13" s="73" t="s">
        <v>173</v>
      </c>
      <c r="E13" s="74" t="s">
        <v>174</v>
      </c>
      <c r="F13" s="74"/>
      <c r="G13" s="73" t="s">
        <v>175</v>
      </c>
      <c r="H13" s="74" t="s">
        <v>176</v>
      </c>
      <c r="I13" s="74"/>
      <c r="J13" s="8"/>
    </row>
    <row r="14" spans="1:10" ht="15" customHeight="1">
      <c r="A14" s="75" t="s">
        <v>177</v>
      </c>
      <c r="B14" s="76" t="s">
        <v>178</v>
      </c>
      <c r="C14" s="77">
        <f>SUM('Stavební rozpočet'!R12:R38)</f>
        <v>0</v>
      </c>
      <c r="D14" s="76" t="s">
        <v>179</v>
      </c>
      <c r="E14" s="76"/>
      <c r="F14" s="77">
        <v>0</v>
      </c>
      <c r="G14" s="76" t="s">
        <v>180</v>
      </c>
      <c r="H14" s="76"/>
      <c r="I14" s="77">
        <v>0</v>
      </c>
      <c r="J14" s="8"/>
    </row>
    <row r="15" spans="1:10" ht="15" customHeight="1">
      <c r="A15" s="78"/>
      <c r="B15" s="76" t="s">
        <v>35</v>
      </c>
      <c r="C15" s="77">
        <f>SUM('Stavební rozpočet'!S12:S38)</f>
        <v>0</v>
      </c>
      <c r="D15" s="76" t="s">
        <v>181</v>
      </c>
      <c r="E15" s="76"/>
      <c r="F15" s="77">
        <v>0</v>
      </c>
      <c r="G15" s="76" t="s">
        <v>182</v>
      </c>
      <c r="H15" s="76"/>
      <c r="I15" s="77">
        <v>0</v>
      </c>
      <c r="J15" s="8"/>
    </row>
    <row r="16" spans="1:10" ht="15" customHeight="1">
      <c r="A16" s="75" t="s">
        <v>183</v>
      </c>
      <c r="B16" s="76" t="s">
        <v>178</v>
      </c>
      <c r="C16" s="77">
        <f>SUM('Stavební rozpočet'!T12:T38)</f>
        <v>0</v>
      </c>
      <c r="D16" s="76" t="s">
        <v>184</v>
      </c>
      <c r="E16" s="76"/>
      <c r="F16" s="77">
        <v>0</v>
      </c>
      <c r="G16" s="76" t="s">
        <v>185</v>
      </c>
      <c r="H16" s="76"/>
      <c r="I16" s="77">
        <v>0</v>
      </c>
      <c r="J16" s="8"/>
    </row>
    <row r="17" spans="1:10" ht="15" customHeight="1">
      <c r="A17" s="78"/>
      <c r="B17" s="76" t="s">
        <v>35</v>
      </c>
      <c r="C17" s="77">
        <f>SUM('Stavební rozpočet'!U12:U38)</f>
        <v>0</v>
      </c>
      <c r="D17" s="76"/>
      <c r="E17" s="76"/>
      <c r="F17" s="79"/>
      <c r="G17" s="76" t="s">
        <v>186</v>
      </c>
      <c r="H17" s="76"/>
      <c r="I17" s="77">
        <v>0</v>
      </c>
      <c r="J17" s="8"/>
    </row>
    <row r="18" spans="1:10" ht="15" customHeight="1">
      <c r="A18" s="75" t="s">
        <v>187</v>
      </c>
      <c r="B18" s="76" t="s">
        <v>178</v>
      </c>
      <c r="C18" s="77">
        <f>SUM('Stavební rozpočet'!V12:V38)</f>
        <v>0</v>
      </c>
      <c r="D18" s="76"/>
      <c r="E18" s="76"/>
      <c r="F18" s="79"/>
      <c r="G18" s="76" t="s">
        <v>188</v>
      </c>
      <c r="H18" s="76"/>
      <c r="I18" s="77">
        <v>0</v>
      </c>
      <c r="J18" s="8"/>
    </row>
    <row r="19" spans="1:10" ht="15" customHeight="1">
      <c r="A19" s="78"/>
      <c r="B19" s="76" t="s">
        <v>35</v>
      </c>
      <c r="C19" s="77">
        <f>SUM('Stavební rozpočet'!W12:W38)</f>
        <v>0</v>
      </c>
      <c r="D19" s="76"/>
      <c r="E19" s="76"/>
      <c r="F19" s="79"/>
      <c r="G19" s="76" t="s">
        <v>189</v>
      </c>
      <c r="H19" s="76"/>
      <c r="I19" s="77">
        <v>0</v>
      </c>
      <c r="J19" s="8"/>
    </row>
    <row r="20" spans="1:10" ht="15" customHeight="1">
      <c r="A20" s="80" t="s">
        <v>116</v>
      </c>
      <c r="B20" s="80"/>
      <c r="C20" s="77">
        <f>SUM('Stavební rozpočet'!X12:X38)</f>
        <v>0</v>
      </c>
      <c r="D20" s="76"/>
      <c r="E20" s="76"/>
      <c r="F20" s="79"/>
      <c r="G20" s="76"/>
      <c r="H20" s="76"/>
      <c r="I20" s="79"/>
      <c r="J20" s="8"/>
    </row>
    <row r="21" spans="1:10" ht="15" customHeight="1">
      <c r="A21" s="80" t="s">
        <v>190</v>
      </c>
      <c r="B21" s="80"/>
      <c r="C21" s="77">
        <f>SUM('Stavební rozpočet'!P12:P38)</f>
        <v>0</v>
      </c>
      <c r="D21" s="76"/>
      <c r="E21" s="76"/>
      <c r="F21" s="79"/>
      <c r="G21" s="76"/>
      <c r="H21" s="76"/>
      <c r="I21" s="79"/>
      <c r="J21" s="8"/>
    </row>
    <row r="22" spans="1:10" ht="16.5" customHeight="1">
      <c r="A22" s="80" t="s">
        <v>191</v>
      </c>
      <c r="B22" s="80"/>
      <c r="C22" s="77">
        <f>SUM(C14:C21)</f>
        <v>0</v>
      </c>
      <c r="D22" s="80" t="s">
        <v>192</v>
      </c>
      <c r="E22" s="80"/>
      <c r="F22" s="77">
        <f>SUM(F14:F21)</f>
        <v>0</v>
      </c>
      <c r="G22" s="80" t="s">
        <v>193</v>
      </c>
      <c r="H22" s="80"/>
      <c r="I22" s="77">
        <f>SUM(I14:I21)</f>
        <v>0</v>
      </c>
      <c r="J22" s="8"/>
    </row>
    <row r="23" spans="1:10" ht="15" customHeight="1">
      <c r="A23" s="47"/>
      <c r="B23" s="47"/>
      <c r="C23" s="81"/>
      <c r="D23" s="80" t="s">
        <v>194</v>
      </c>
      <c r="E23" s="80"/>
      <c r="F23" s="82">
        <v>0</v>
      </c>
      <c r="G23" s="80" t="s">
        <v>195</v>
      </c>
      <c r="H23" s="80"/>
      <c r="I23" s="77">
        <v>0</v>
      </c>
      <c r="J23" s="8"/>
    </row>
    <row r="24" spans="4:9" ht="15" customHeight="1">
      <c r="D24" s="47"/>
      <c r="E24" s="47"/>
      <c r="F24" s="83"/>
      <c r="G24" s="80" t="s">
        <v>196</v>
      </c>
      <c r="H24" s="80"/>
      <c r="I24" s="84"/>
    </row>
    <row r="25" spans="6:10" ht="15" customHeight="1">
      <c r="F25" s="85"/>
      <c r="G25" s="80" t="s">
        <v>197</v>
      </c>
      <c r="H25" s="80"/>
      <c r="I25" s="77">
        <v>0</v>
      </c>
      <c r="J25" s="8"/>
    </row>
    <row r="26" spans="1:9" ht="12.75">
      <c r="A26" s="52"/>
      <c r="B26" s="52"/>
      <c r="C26" s="52"/>
      <c r="G26" s="47"/>
      <c r="H26" s="47"/>
      <c r="I26" s="47"/>
    </row>
    <row r="27" spans="1:9" ht="15" customHeight="1">
      <c r="A27" s="86" t="s">
        <v>198</v>
      </c>
      <c r="B27" s="86"/>
      <c r="C27" s="87">
        <f>SUM('Stavební rozpočet'!Z12:Z38)</f>
        <v>0</v>
      </c>
      <c r="D27" s="88"/>
      <c r="E27" s="52"/>
      <c r="F27" s="52"/>
      <c r="G27" s="52"/>
      <c r="H27" s="52"/>
      <c r="I27" s="52"/>
    </row>
    <row r="28" spans="1:10" ht="15" customHeight="1">
      <c r="A28" s="86" t="s">
        <v>199</v>
      </c>
      <c r="B28" s="86"/>
      <c r="C28" s="87">
        <f>SUM('Stavební rozpočet'!AA12:AA38)</f>
        <v>0</v>
      </c>
      <c r="D28" s="86" t="s">
        <v>200</v>
      </c>
      <c r="E28" s="86"/>
      <c r="F28" s="87">
        <f>ROUND(C28*(15/100),2)</f>
        <v>0</v>
      </c>
      <c r="G28" s="86" t="s">
        <v>201</v>
      </c>
      <c r="H28" s="86"/>
      <c r="I28" s="87">
        <f>SUM(C27:C29)</f>
        <v>0</v>
      </c>
      <c r="J28" s="8"/>
    </row>
    <row r="29" spans="1:10" ht="15" customHeight="1">
      <c r="A29" s="86" t="s">
        <v>202</v>
      </c>
      <c r="B29" s="86"/>
      <c r="C29" s="87">
        <f>SUM('Stavební rozpočet'!AB12:AB38)+(F22+I22+F23+I23+I24+I25)</f>
        <v>0</v>
      </c>
      <c r="D29" s="86" t="s">
        <v>203</v>
      </c>
      <c r="E29" s="86"/>
      <c r="F29" s="87">
        <f>ROUND(C29*(21/100),2)</f>
        <v>0</v>
      </c>
      <c r="G29" s="86" t="s">
        <v>204</v>
      </c>
      <c r="H29" s="86"/>
      <c r="I29" s="87">
        <f>SUM(F28:F29)+I28</f>
        <v>0</v>
      </c>
      <c r="J29" s="8"/>
    </row>
    <row r="30" spans="1:9" ht="12.75">
      <c r="A30" s="89"/>
      <c r="B30" s="89"/>
      <c r="C30" s="89"/>
      <c r="D30" s="89"/>
      <c r="E30" s="89"/>
      <c r="F30" s="89"/>
      <c r="G30" s="89"/>
      <c r="H30" s="89"/>
      <c r="I30" s="89"/>
    </row>
    <row r="31" spans="1:10" ht="14.25" customHeight="1">
      <c r="A31" s="90" t="s">
        <v>205</v>
      </c>
      <c r="B31" s="90"/>
      <c r="C31" s="90"/>
      <c r="D31" s="90" t="s">
        <v>206</v>
      </c>
      <c r="E31" s="90"/>
      <c r="F31" s="90"/>
      <c r="G31" s="90" t="s">
        <v>207</v>
      </c>
      <c r="H31" s="90"/>
      <c r="I31" s="90"/>
      <c r="J31" s="25"/>
    </row>
    <row r="32" spans="1:10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25"/>
    </row>
    <row r="33" spans="1:10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25"/>
    </row>
    <row r="34" spans="1:10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25"/>
    </row>
    <row r="35" spans="1:10" ht="14.25" customHeight="1">
      <c r="A35" s="92" t="s">
        <v>208</v>
      </c>
      <c r="B35" s="92"/>
      <c r="C35" s="92"/>
      <c r="D35" s="92" t="s">
        <v>208</v>
      </c>
      <c r="E35" s="92"/>
      <c r="F35" s="92"/>
      <c r="G35" s="92" t="s">
        <v>208</v>
      </c>
      <c r="H35" s="92"/>
      <c r="I35" s="92"/>
      <c r="J35" s="25"/>
    </row>
    <row r="36" spans="1:9" ht="11.25" customHeight="1">
      <c r="A36" s="93" t="s">
        <v>145</v>
      </c>
      <c r="B36" s="60"/>
      <c r="C36" s="60"/>
      <c r="D36" s="60"/>
      <c r="E36" s="60"/>
      <c r="F36" s="60"/>
      <c r="G36" s="60"/>
      <c r="H36" s="60"/>
      <c r="I36" s="60"/>
    </row>
    <row r="37" spans="1:9" ht="25.5" customHeight="1">
      <c r="A37" s="10" t="s">
        <v>209</v>
      </c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</cp:lastModifiedBy>
  <dcterms:modified xsi:type="dcterms:W3CDTF">2014-11-20T11:46:44Z</dcterms:modified>
  <cp:category/>
  <cp:version/>
  <cp:contentType/>
  <cp:contentStatus/>
</cp:coreProperties>
</file>