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<sst xmlns="http://schemas.openxmlformats.org/spreadsheetml/2006/main" count="627" uniqueCount="236">
  <si>
    <t>Stavební rozpočet</t>
  </si>
  <si>
    <t>Název stavby:</t>
  </si>
  <si>
    <t>REKONSTRUKCE CHODNÍKU - NOVÉ MĚSTO NA MORAVĚ</t>
  </si>
  <si>
    <t>Doba výstavby:</t>
  </si>
  <si>
    <t>Objednatel:</t>
  </si>
  <si>
    <t>Druh stavby:</t>
  </si>
  <si>
    <t>NOVÝ CHODNÍK</t>
  </si>
  <si>
    <t>Začátek výstavby:</t>
  </si>
  <si>
    <t>Projektant:</t>
  </si>
  <si>
    <t>Lokalita:</t>
  </si>
  <si>
    <t>NOVÉ MĚSTO NA MORAVĚ - ul Karníkova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</si>
  <si>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</si>
  <si>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</si>
  <si>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</si>
  <si>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</si>
  <si>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</si>
  <si>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</si>
  <si>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</si>
  <si>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</si>
  <si>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</si>
  <si>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</si>
  <si>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</si>
  <si>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</si>
  <si>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</si>
  <si>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</si>
  <si>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</si>
  <si>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</si>
  <si>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</si>
  <si>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</si>
  <si>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</si>
  <si>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</si>
  <si>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</si>
  <si>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</si>
  <si>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</si>
  <si>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</si>
  <si>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</si>
  <si>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</si>
  <si>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</si>
  <si>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</si>
  <si>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</si>
  <si>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</si>
  <si>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</si>
  <si>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</t>
  </si>
  <si>
    <t>Přípravné a přidružené práce</t>
  </si>
  <si>
    <t>HS</t>
  </si>
  <si>
    <t>1</t>
  </si>
  <si>
    <t>113106121R00</t>
  </si>
  <si>
    <t>Rozebrání dlažeb z betonových dlaždic na sucho</t>
  </si>
  <si>
    <t>m2</t>
  </si>
  <si>
    <t>RTS II / 2014</t>
  </si>
  <si>
    <t>11_</t>
  </si>
  <si>
    <t>1_</t>
  </si>
  <si>
    <t>_</t>
  </si>
  <si>
    <t>2</t>
  </si>
  <si>
    <t>113107122R00</t>
  </si>
  <si>
    <t>Odstranění podkladu do pl. 200 m2,kam.drcené tl.20 cm</t>
  </si>
  <si>
    <t>3</t>
  </si>
  <si>
    <t>113202111R00</t>
  </si>
  <si>
    <t>Vytrhání obrub z krajníků nebo obrubníků stojatých</t>
  </si>
  <si>
    <t>m</t>
  </si>
  <si>
    <t>13</t>
  </si>
  <si>
    <t>Hloubené vykopávky</t>
  </si>
  <si>
    <t>4</t>
  </si>
  <si>
    <t>139600013RA0</t>
  </si>
  <si>
    <t>Ruční výkop v hornině 4</t>
  </si>
  <si>
    <t>m3</t>
  </si>
  <si>
    <t>13_</t>
  </si>
  <si>
    <t>16</t>
  </si>
  <si>
    <t>Přemístění výkopku</t>
  </si>
  <si>
    <t>5</t>
  </si>
  <si>
    <t>162601102R00</t>
  </si>
  <si>
    <t>Vodorovné přemístění výkopku z hor.1-4 do 5000 m</t>
  </si>
  <si>
    <t>16_</t>
  </si>
  <si>
    <t>18</t>
  </si>
  <si>
    <t>Povrchové úpravy terénu</t>
  </si>
  <si>
    <t>6</t>
  </si>
  <si>
    <t>182001112R00</t>
  </si>
  <si>
    <t>Plošná úprava terénu, nerovnosti do 10 cm svah 1:2</t>
  </si>
  <si>
    <t>18_</t>
  </si>
  <si>
    <t>7</t>
  </si>
  <si>
    <t>181103111R00</t>
  </si>
  <si>
    <t>Úprava pláně v hor. 1 - 5 se zhutněním</t>
  </si>
  <si>
    <t>RTS II / 2009</t>
  </si>
  <si>
    <t>56</t>
  </si>
  <si>
    <t>Podkladní vrstvy komunikací, letišť a ploch</t>
  </si>
  <si>
    <t>8</t>
  </si>
  <si>
    <t>564861111R00</t>
  </si>
  <si>
    <t>Podklad ze štěrkodrti po zhutnění tloušťky 20 cm</t>
  </si>
  <si>
    <t>56_</t>
  </si>
  <si>
    <t>5_</t>
  </si>
  <si>
    <t>9</t>
  </si>
  <si>
    <t>564831111R00</t>
  </si>
  <si>
    <t>Podklad ze štěrkodrti po zhutnění tloušťky 10 cm</t>
  </si>
  <si>
    <t>59</t>
  </si>
  <si>
    <t>Dlažby pozemních komunikací a ploch</t>
  </si>
  <si>
    <t>10</t>
  </si>
  <si>
    <t>596215021R00</t>
  </si>
  <si>
    <t>Kladení zámkové dlažby tl. 6 cm do drtě tl. 4 cm</t>
  </si>
  <si>
    <t>59_</t>
  </si>
  <si>
    <t>596215028R00</t>
  </si>
  <si>
    <t>Příplatek za více barev dlažby tl. 6 cm, do drtě</t>
  </si>
  <si>
    <t>12</t>
  </si>
  <si>
    <t>596215040R00</t>
  </si>
  <si>
    <t>Kladení zámkové dlažby tl. 8 cm do drtě tl. 4 cm</t>
  </si>
  <si>
    <t>91</t>
  </si>
  <si>
    <t>Doplňující konstrukce a práce pozemních komunikací, letišť a ploch</t>
  </si>
  <si>
    <t>916561111R00</t>
  </si>
  <si>
    <t>Osazení záhon.obrubníků do lože z B 12,5 s opěrou</t>
  </si>
  <si>
    <t>91_</t>
  </si>
  <si>
    <t>9_</t>
  </si>
  <si>
    <t>14</t>
  </si>
  <si>
    <t>915491211R00</t>
  </si>
  <si>
    <t>Osazení vodícího proužku 40 cm</t>
  </si>
  <si>
    <t>15</t>
  </si>
  <si>
    <t>918101111R00</t>
  </si>
  <si>
    <t>Lože pod obrubníky nebo obruby dlažeb z B 12,5</t>
  </si>
  <si>
    <t>H22</t>
  </si>
  <si>
    <t>Komunikace pozemní a letiště</t>
  </si>
  <si>
    <t>PR</t>
  </si>
  <si>
    <t>998223011R00</t>
  </si>
  <si>
    <t>Přesun hmot, pozemní komunikace, kryt dlážděný</t>
  </si>
  <si>
    <t>t</t>
  </si>
  <si>
    <t>H22_</t>
  </si>
  <si>
    <t>S0</t>
  </si>
  <si>
    <t>Přesuny sutí</t>
  </si>
  <si>
    <t>17</t>
  </si>
  <si>
    <t>979082317R00</t>
  </si>
  <si>
    <t>Vodorovná doprava suti a hmot po suchu do 5000 m</t>
  </si>
  <si>
    <t>S0_</t>
  </si>
  <si>
    <t>Ostatní materiál</t>
  </si>
  <si>
    <t>OM</t>
  </si>
  <si>
    <t>59217010</t>
  </si>
  <si>
    <t>Obrubník silniční betonový 150x250x1000 mm</t>
  </si>
  <si>
    <t>kus</t>
  </si>
  <si>
    <t>0</t>
  </si>
  <si>
    <t>Z99999_</t>
  </si>
  <si>
    <t>Z_</t>
  </si>
  <si>
    <t>19</t>
  </si>
  <si>
    <t>59217480</t>
  </si>
  <si>
    <t>Obrubník silniční přechodový L 1000/150/150-250</t>
  </si>
  <si>
    <t>20</t>
  </si>
  <si>
    <t>59217481</t>
  </si>
  <si>
    <t>Obrubník silniční přechodový P 1000/150/150-250</t>
  </si>
  <si>
    <t>21</t>
  </si>
  <si>
    <t>59217490</t>
  </si>
  <si>
    <t>Obrubník silniční nájezdový ABO 2-15 N</t>
  </si>
  <si>
    <t>22</t>
  </si>
  <si>
    <t>59217410</t>
  </si>
  <si>
    <t>Obrubník chodníkový  ABO 100/10/25  1000x100x250</t>
  </si>
  <si>
    <t>23</t>
  </si>
  <si>
    <t>583415064</t>
  </si>
  <si>
    <t>Kamenivo drcené frakce  8/32 B kraj Vysočina</t>
  </si>
  <si>
    <t>T</t>
  </si>
  <si>
    <t>24</t>
  </si>
  <si>
    <t>583418064</t>
  </si>
  <si>
    <t>Kamenivo drcené frakce  0/32 B kraj Vysočina</t>
  </si>
  <si>
    <t>25</t>
  </si>
  <si>
    <t>58337306</t>
  </si>
  <si>
    <t>Štěrkopísek frakce 0-8 tř.B</t>
  </si>
  <si>
    <t>26</t>
  </si>
  <si>
    <t>59248057.A</t>
  </si>
  <si>
    <t>Dlažební kámen slepecký GRANIT 20/10/6</t>
  </si>
  <si>
    <t>27</t>
  </si>
  <si>
    <t>59248040</t>
  </si>
  <si>
    <t>Dlažba zámková GRANIT 20/10/8 II přírodní</t>
  </si>
  <si>
    <t>28</t>
  </si>
  <si>
    <t>519-0,3VD</t>
  </si>
  <si>
    <t>Dlažba zámková GRANIT 20/10/6 II přírodní</t>
  </si>
  <si>
    <t>29</t>
  </si>
  <si>
    <t>519-0,4VD</t>
  </si>
  <si>
    <t>Dlažební kámen slepecký GRANIT 20/10/8</t>
  </si>
  <si>
    <t>Celkem: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</si>
  <si>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</si>
  <si>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</si>
  <si>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</si>
  <si>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</si>
  <si>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</si>
  <si>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</si>
  <si>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</si>
  <si>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Cenová soustava</t>
  </si>
  <si>
    <t>Harmonogram</t>
  </si>
  <si>
    <t>Nh</t>
  </si>
  <si>
    <t>Zdroje</t>
  </si>
  <si>
    <t>Trvání</t>
  </si>
  <si>
    <t>Začátek</t>
  </si>
  <si>
    <t>Konec</t>
  </si>
  <si>
    <t>Rozpočet (Kč)</t>
  </si>
  <si>
    <t>Čerpání rozpočtu</t>
  </si>
  <si>
    <t>Rozpočtové náklady (Kč)</t>
  </si>
  <si>
    <t>Fakturovaná cena (Kč)</t>
  </si>
  <si>
    <t>Rozdíl v Kč</t>
  </si>
  <si>
    <t>Rozdíl v %</t>
  </si>
  <si>
    <t>Kamenivo drcené frakce  8/16  B kraj Vysočina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</si>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</sst>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4" fontId="1" fillId="0" borderId="3" xfId="0" applyNumberFormat="1" applyFont="1" applyFill="1" applyBorder="1" applyAlignment="1" applyProtection="1">
      <alignment horizontal="left" vertical="center" wrapText="1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4" fontId="1" fillId="0" borderId="5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6" xfId="0" applyNumberFormat="1" applyFont="1" applyFill="1" applyBorder="1" applyAlignment="1" applyProtection="1">
      <alignment horizontal="left" vertical="center" wrapText="1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7" xfId="0" applyNumberFormat="1" applyFont="1" applyFill="1" applyBorder="1" applyAlignment="1" applyProtection="1">
      <alignment horizontal="left" vertical="center" wrapText="1"/>
      <protection/>
    </xf>
    <xf numFmtId="164" fontId="1" fillId="0" borderId="8" xfId="0" applyNumberFormat="1" applyFont="1" applyFill="1" applyBorder="1" applyAlignment="1" applyProtection="1">
      <alignment horizontal="left" vertical="center" wrapText="1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4" fontId="1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5" fontId="1" fillId="0" borderId="16" xfId="0" applyNumberFormat="1" applyFont="1" applyFill="1" applyBorder="1" applyAlignment="1" applyProtection="1">
      <alignment horizontal="left" vertical="center"/>
      <protection/>
    </xf>
    <xf numFmtId="165" fontId="1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right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7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5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center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1" fillId="0" borderId="23" xfId="0" applyNumberFormat="1" applyFont="1" applyFill="1" applyBorder="1" applyAlignment="1" applyProtection="1">
      <alignment horizontal="left" vertical="center"/>
      <protection/>
    </xf>
    <xf numFmtId="164" fontId="1" fillId="0" borderId="23" xfId="0" applyNumberFormat="1" applyFont="1" applyFill="1" applyBorder="1" applyAlignment="1" applyProtection="1">
      <alignment vertical="center"/>
      <protection/>
    </xf>
    <xf numFmtId="167" fontId="1" fillId="0" borderId="23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6" xfId="0" applyNumberFormat="1" applyFont="1" applyFill="1" applyBorder="1" applyAlignment="1" applyProtection="1">
      <alignment horizontal="righ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3" fillId="0" borderId="27" xfId="0" applyNumberFormat="1" applyFont="1" applyFill="1" applyBorder="1" applyAlignment="1" applyProtection="1">
      <alignment horizontal="left" vertic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28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6" fontId="1" fillId="0" borderId="29" xfId="0" applyNumberFormat="1" applyFont="1" applyFill="1" applyBorder="1" applyAlignment="1" applyProtection="1">
      <alignment horizontal="left" vertical="center"/>
      <protection/>
    </xf>
    <xf numFmtId="165" fontId="6" fillId="0" borderId="30" xfId="0" applyNumberFormat="1" applyFont="1" applyFill="1" applyBorder="1" applyAlignment="1" applyProtection="1">
      <alignment horizontal="center" vertical="center"/>
      <protection/>
    </xf>
    <xf numFmtId="165" fontId="7" fillId="2" borderId="31" xfId="0" applyNumberFormat="1" applyFont="1" applyFill="1" applyBorder="1" applyAlignment="1" applyProtection="1">
      <alignment horizontal="center" vertical="center"/>
      <protection/>
    </xf>
    <xf numFmtId="165" fontId="8" fillId="0" borderId="31" xfId="0" applyNumberFormat="1" applyFont="1" applyFill="1" applyBorder="1" applyAlignment="1" applyProtection="1">
      <alignment horizontal="left" vertical="center"/>
      <protection/>
    </xf>
    <xf numFmtId="165" fontId="9" fillId="0" borderId="32" xfId="0" applyNumberFormat="1" applyFont="1" applyFill="1" applyBorder="1" applyAlignment="1" applyProtection="1">
      <alignment horizontal="left" vertical="center"/>
      <protection/>
    </xf>
    <xf numFmtId="165" fontId="10" fillId="0" borderId="31" xfId="0" applyNumberFormat="1" applyFont="1" applyFill="1" applyBorder="1" applyAlignment="1" applyProtection="1">
      <alignment horizontal="left" vertical="center"/>
      <protection/>
    </xf>
    <xf numFmtId="167" fontId="10" fillId="0" borderId="31" xfId="0" applyNumberFormat="1" applyFont="1" applyFill="1" applyBorder="1" applyAlignment="1" applyProtection="1">
      <alignment horizontal="right" vertical="center"/>
      <protection/>
    </xf>
    <xf numFmtId="165" fontId="9" fillId="0" borderId="33" xfId="0" applyNumberFormat="1" applyFont="1" applyFill="1" applyBorder="1" applyAlignment="1" applyProtection="1">
      <alignment horizontal="left" vertical="center"/>
      <protection/>
    </xf>
    <xf numFmtId="165" fontId="10" fillId="0" borderId="31" xfId="0" applyNumberFormat="1" applyFont="1" applyFill="1" applyBorder="1" applyAlignment="1" applyProtection="1">
      <alignment horizontal="right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4" fontId="1" fillId="0" borderId="4" xfId="0" applyNumberFormat="1" applyFont="1" applyFill="1" applyBorder="1" applyAlignment="1" applyProtection="1">
      <alignment vertical="center"/>
      <protection/>
    </xf>
    <xf numFmtId="167" fontId="10" fillId="0" borderId="20" xfId="0" applyNumberFormat="1" applyFont="1" applyFill="1" applyBorder="1" applyAlignment="1" applyProtection="1">
      <alignment horizontal="right" vertical="center"/>
      <protection/>
    </xf>
    <xf numFmtId="164" fontId="1" fillId="0" borderId="34" xfId="0" applyNumberFormat="1" applyFont="1" applyFill="1" applyBorder="1" applyAlignment="1" applyProtection="1">
      <alignment vertical="center"/>
      <protection/>
    </xf>
    <xf numFmtId="164" fontId="1" fillId="0" borderId="35" xfId="0" applyNumberFormat="1" applyFont="1" applyFill="1" applyBorder="1" applyAlignment="1" applyProtection="1">
      <alignment vertical="center"/>
      <protection/>
    </xf>
    <xf numFmtId="164" fontId="1" fillId="0" borderId="6" xfId="0" applyNumberFormat="1" applyFont="1" applyFill="1" applyBorder="1" applyAlignment="1" applyProtection="1">
      <alignment vertical="center"/>
      <protection/>
    </xf>
    <xf numFmtId="165" fontId="9" fillId="2" borderId="35" xfId="0" applyNumberFormat="1" applyFont="1" applyFill="1" applyBorder="1" applyAlignment="1" applyProtection="1">
      <alignment horizontal="left" vertical="center"/>
      <protection/>
    </xf>
    <xf numFmtId="167" fontId="9" fillId="2" borderId="36" xfId="0" applyNumberFormat="1" applyFont="1" applyFill="1" applyBorder="1" applyAlignment="1" applyProtection="1">
      <alignment horizontal="right" vertical="center"/>
      <protection/>
    </xf>
    <xf numFmtId="164" fontId="1" fillId="0" borderId="28" xfId="0" applyNumberFormat="1" applyFont="1" applyFill="1" applyBorder="1" applyAlignment="1" applyProtection="1">
      <alignment vertical="center"/>
      <protection/>
    </xf>
    <xf numFmtId="164" fontId="1" fillId="0" borderId="37" xfId="0" applyNumberFormat="1" applyFont="1" applyFill="1" applyBorder="1" applyAlignment="1" applyProtection="1">
      <alignment vertical="center"/>
      <protection/>
    </xf>
    <xf numFmtId="165" fontId="10" fillId="0" borderId="14" xfId="0" applyNumberFormat="1" applyFont="1" applyFill="1" applyBorder="1" applyAlignment="1" applyProtection="1">
      <alignment horizontal="left" vertical="center"/>
      <protection/>
    </xf>
    <xf numFmtId="165" fontId="10" fillId="0" borderId="38" xfId="0" applyNumberFormat="1" applyFont="1" applyFill="1" applyBorder="1" applyAlignment="1" applyProtection="1">
      <alignment horizontal="left" vertical="center"/>
      <protection/>
    </xf>
    <xf numFmtId="165" fontId="10" fillId="0" borderId="22" xfId="0" applyNumberFormat="1" applyFont="1" applyFill="1" applyBorder="1" applyAlignment="1" applyProtection="1">
      <alignment horizontal="left" vertical="center"/>
      <protection/>
    </xf>
    <xf numFmtId="165" fontId="4" fillId="0" borderId="2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workbookViewId="0" topLeftCell="E1">
      <selection activeCell="J6" sqref="J6"/>
    </sheetView>
  </sheetViews>
  <sheetFormatPr defaultColWidth="12.57421875" defaultRowHeight="12.75"/>
  <cols>
    <col min="1" max="1" width="3.7109375" style="1" customWidth="1"/>
    <col min="2" max="2" width="6.8515625" style="1" customWidth="1"/>
    <col min="3" max="3" width="13.28125" style="1" customWidth="1"/>
    <col min="4" max="4" width="51.140625" style="1" customWidth="1"/>
    <col min="5" max="5" width="4.28125" style="1" customWidth="1"/>
    <col min="6" max="6" width="12.8515625" style="1" customWidth="1"/>
    <col min="7" max="7" width="12.00390625" style="1" customWidth="1"/>
    <col min="8" max="10" width="14.28125" style="1" customWidth="1"/>
    <col min="11" max="13" width="11.7109375" style="1" customWidth="1"/>
    <col min="14" max="47" width="0" style="1" hidden="1" customWidth="1"/>
    <col min="48" max="16384" width="11.57421875" style="0" customWidth="1"/>
  </cols>
  <sheetData>
    <row r="1" spans="1:13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2.75" customHeight="1">
      <c r="A2" s="3" t="s">
        <v>1</v>
      </c>
      <c r="B2" s="3"/>
      <c r="C2" s="3"/>
      <c r="D2" s="4" t="s">
        <v>2</v>
      </c>
      <c r="E2" s="5" t="s">
        <v>3</v>
      </c>
      <c r="F2" s="5"/>
      <c r="G2" s="5"/>
      <c r="H2" s="5"/>
      <c r="I2" s="6" t="s">
        <v>4</v>
      </c>
      <c r="J2" s="7"/>
      <c r="K2" s="7"/>
      <c r="L2" s="7"/>
      <c r="M2" s="7"/>
      <c r="N2" s="8"/>
    </row>
    <row r="3" spans="1:14" ht="12.75">
      <c r="A3" s="3"/>
      <c r="B3" s="3"/>
      <c r="C3" s="3"/>
      <c r="D3" s="4"/>
      <c r="E3" s="5"/>
      <c r="F3" s="5"/>
      <c r="G3" s="5"/>
      <c r="H3" s="5"/>
      <c r="I3" s="6"/>
      <c r="J3" s="6"/>
      <c r="K3" s="7"/>
      <c r="L3" s="7"/>
      <c r="M3" s="7"/>
      <c r="N3" s="8"/>
    </row>
    <row r="4" spans="1:14" ht="12.75" customHeight="1">
      <c r="A4" s="9" t="s">
        <v>5</v>
      </c>
      <c r="B4" s="9"/>
      <c r="C4" s="9"/>
      <c r="D4" s="10" t="s">
        <v>6</v>
      </c>
      <c r="E4" s="11" t="s">
        <v>7</v>
      </c>
      <c r="F4" s="11"/>
      <c r="G4" s="12">
        <v>42095</v>
      </c>
      <c r="H4" s="12"/>
      <c r="I4" s="10" t="s">
        <v>8</v>
      </c>
      <c r="J4" s="13"/>
      <c r="K4" s="13"/>
      <c r="L4" s="13"/>
      <c r="M4" s="13"/>
      <c r="N4" s="8"/>
    </row>
    <row r="5" spans="1:14" ht="12.75">
      <c r="A5" s="9"/>
      <c r="B5" s="9"/>
      <c r="C5" s="9"/>
      <c r="D5" s="10"/>
      <c r="E5" s="10"/>
      <c r="F5" s="11"/>
      <c r="G5" s="12"/>
      <c r="H5" s="12"/>
      <c r="I5" s="10"/>
      <c r="J5" s="10"/>
      <c r="K5" s="13"/>
      <c r="L5" s="13"/>
      <c r="M5" s="13"/>
      <c r="N5" s="8"/>
    </row>
    <row r="6" spans="1:14" ht="12.75" customHeight="1">
      <c r="A6" s="9" t="s">
        <v>9</v>
      </c>
      <c r="B6" s="9"/>
      <c r="C6" s="9"/>
      <c r="D6" s="10" t="s">
        <v>10</v>
      </c>
      <c r="E6" s="11" t="s">
        <v>11</v>
      </c>
      <c r="F6" s="11"/>
      <c r="G6" s="14"/>
      <c r="H6" s="14"/>
      <c r="I6" s="10" t="s">
        <v>12</v>
      </c>
      <c r="J6" s="13"/>
      <c r="K6" s="13"/>
      <c r="L6" s="13"/>
      <c r="M6" s="13"/>
      <c r="N6" s="8"/>
    </row>
    <row r="7" spans="1:14" ht="12.75">
      <c r="A7" s="9"/>
      <c r="B7" s="9"/>
      <c r="C7" s="9"/>
      <c r="D7" s="10"/>
      <c r="E7" s="10"/>
      <c r="F7" s="11"/>
      <c r="G7" s="14"/>
      <c r="H7" s="14"/>
      <c r="I7" s="10"/>
      <c r="J7" s="10"/>
      <c r="K7" s="13"/>
      <c r="L7" s="13"/>
      <c r="M7" s="13"/>
      <c r="N7" s="8"/>
    </row>
    <row r="8" spans="1:14" ht="12.75" customHeight="1">
      <c r="A8" s="15" t="s">
        <v>13</v>
      </c>
      <c r="B8" s="15"/>
      <c r="C8" s="15"/>
      <c r="D8" s="16"/>
      <c r="E8" s="17" t="s">
        <v>14</v>
      </c>
      <c r="F8" s="17"/>
      <c r="G8" s="18">
        <v>42013</v>
      </c>
      <c r="H8" s="18"/>
      <c r="I8" s="16" t="s">
        <v>15</v>
      </c>
      <c r="J8" s="19"/>
      <c r="K8" s="19"/>
      <c r="L8" s="19"/>
      <c r="M8" s="19"/>
      <c r="N8" s="8"/>
    </row>
    <row r="9" spans="1:14" ht="12.75">
      <c r="A9" s="15"/>
      <c r="B9" s="15"/>
      <c r="C9" s="15"/>
      <c r="D9" s="16"/>
      <c r="E9" s="16"/>
      <c r="F9" s="17"/>
      <c r="G9" s="18"/>
      <c r="H9" s="18"/>
      <c r="I9" s="16"/>
      <c r="J9" s="16"/>
      <c r="K9" s="19"/>
      <c r="L9" s="19"/>
      <c r="M9" s="19"/>
      <c r="N9" s="8"/>
    </row>
    <row r="10" spans="1:14" ht="12.75">
      <c r="A10" s="20" t="s">
        <v>16</v>
      </c>
      <c r="B10" s="21" t="s">
        <v>17</v>
      </c>
      <c r="C10" s="21" t="s">
        <v>18</v>
      </c>
      <c r="D10" s="21" t="s">
        <v>19</v>
      </c>
      <c r="E10" s="21" t="s">
        <v>20</v>
      </c>
      <c r="F10" s="22" t="s">
        <v>21</v>
      </c>
      <c r="G10" s="23" t="s">
        <v>22</v>
      </c>
      <c r="H10" s="24" t="s">
        <v>23</v>
      </c>
      <c r="I10" s="24"/>
      <c r="J10" s="24"/>
      <c r="K10" s="24" t="s">
        <v>24</v>
      </c>
      <c r="L10" s="24"/>
      <c r="M10" s="25" t="s">
        <v>25</v>
      </c>
      <c r="N10" s="26"/>
    </row>
    <row r="11" spans="1:24" ht="12.75">
      <c r="A11" s="27" t="s">
        <v>26</v>
      </c>
      <c r="B11" s="28" t="s">
        <v>26</v>
      </c>
      <c r="C11" s="28" t="s">
        <v>26</v>
      </c>
      <c r="D11" s="29" t="s">
        <v>27</v>
      </c>
      <c r="E11" s="28" t="s">
        <v>26</v>
      </c>
      <c r="F11" s="28" t="s">
        <v>26</v>
      </c>
      <c r="G11" s="30" t="s">
        <v>28</v>
      </c>
      <c r="H11" s="31" t="s">
        <v>29</v>
      </c>
      <c r="I11" s="32" t="s">
        <v>30</v>
      </c>
      <c r="J11" s="33" t="s">
        <v>31</v>
      </c>
      <c r="K11" s="31" t="s">
        <v>22</v>
      </c>
      <c r="L11" s="33" t="s">
        <v>31</v>
      </c>
      <c r="M11" s="34" t="s">
        <v>32</v>
      </c>
      <c r="N11" s="26"/>
      <c r="P11" s="35" t="s">
        <v>33</v>
      </c>
      <c r="Q11" s="35" t="s">
        <v>34</v>
      </c>
      <c r="R11" s="35" t="s">
        <v>35</v>
      </c>
      <c r="S11" s="35" t="s">
        <v>36</v>
      </c>
      <c r="T11" s="35" t="s">
        <v>37</v>
      </c>
      <c r="U11" s="35" t="s">
        <v>38</v>
      </c>
      <c r="V11" s="35" t="s">
        <v>39</v>
      </c>
      <c r="W11" s="35" t="s">
        <v>40</v>
      </c>
      <c r="X11" s="35" t="s">
        <v>41</v>
      </c>
    </row>
    <row r="12" spans="1:37" ht="12.75">
      <c r="A12" s="36"/>
      <c r="B12" s="37"/>
      <c r="C12" s="37" t="s">
        <v>42</v>
      </c>
      <c r="D12" s="37" t="s">
        <v>43</v>
      </c>
      <c r="E12" s="37"/>
      <c r="F12" s="37"/>
      <c r="G12" s="37"/>
      <c r="H12" s="38">
        <f>SUM(H13:H15)</f>
        <v>0</v>
      </c>
      <c r="I12" s="38">
        <f>SUM(I13:I15)</f>
        <v>0</v>
      </c>
      <c r="J12" s="38">
        <f>H12+I12</f>
        <v>0</v>
      </c>
      <c r="K12" s="39"/>
      <c r="L12" s="38">
        <f>SUM(L13:L15)</f>
        <v>51.3351</v>
      </c>
      <c r="M12" s="39"/>
      <c r="P12" s="40">
        <f>IF(Q12="PR",J12,SUM(O13:O15))</f>
        <v>0</v>
      </c>
      <c r="Q12" s="35" t="s">
        <v>44</v>
      </c>
      <c r="R12" s="40">
        <f>IF(Q12="HS",H12,0)</f>
        <v>0</v>
      </c>
      <c r="S12" s="40">
        <f>IF(Q12="HS",I12-P12,0)</f>
        <v>0</v>
      </c>
      <c r="T12" s="40">
        <f>IF(Q12="PS",H12,0)</f>
        <v>0</v>
      </c>
      <c r="U12" s="40">
        <f>IF(Q12="PS",I12-P12,0)</f>
        <v>0</v>
      </c>
      <c r="V12" s="40">
        <f>IF(Q12="MP",H12,0)</f>
        <v>0</v>
      </c>
      <c r="W12" s="40">
        <f>IF(Q12="MP",I12-P12,0)</f>
        <v>0</v>
      </c>
      <c r="X12" s="40">
        <f>IF(Q12="OM",H12,0)</f>
        <v>0</v>
      </c>
      <c r="Y12" s="35"/>
      <c r="AI12" s="40">
        <f>SUM(Z13:Z15)</f>
        <v>0</v>
      </c>
      <c r="AJ12" s="40">
        <f>SUM(AA13:AA15)</f>
        <v>0</v>
      </c>
      <c r="AK12" s="40">
        <f>SUM(AB13:AB15)</f>
        <v>0</v>
      </c>
    </row>
    <row r="13" spans="1:43" ht="12.75">
      <c r="A13" s="11" t="s">
        <v>45</v>
      </c>
      <c r="B13" s="11"/>
      <c r="C13" s="11" t="s">
        <v>46</v>
      </c>
      <c r="D13" s="11" t="s">
        <v>47</v>
      </c>
      <c r="E13" s="11" t="s">
        <v>48</v>
      </c>
      <c r="F13" s="41">
        <v>35.7</v>
      </c>
      <c r="G13" s="41">
        <v>0</v>
      </c>
      <c r="H13" s="41">
        <f>ROUND(F13*AE13,2)</f>
        <v>0</v>
      </c>
      <c r="I13" s="41">
        <f>J13-H13</f>
        <v>0</v>
      </c>
      <c r="J13" s="41">
        <f>ROUND(F13*G13,2)</f>
        <v>0</v>
      </c>
      <c r="K13" s="41">
        <v>0.138</v>
      </c>
      <c r="L13" s="41">
        <f>F13*K13</f>
        <v>4.9266000000000005</v>
      </c>
      <c r="M13" s="42" t="s">
        <v>49</v>
      </c>
      <c r="N13" s="42" t="s">
        <v>45</v>
      </c>
      <c r="O13" s="41">
        <f>IF(N13="5",I13,0)</f>
        <v>0</v>
      </c>
      <c r="Z13" s="41">
        <f>IF(AD13=0,J13,0)</f>
        <v>0</v>
      </c>
      <c r="AA13" s="41">
        <f>IF(AD13=15,J13,0)</f>
        <v>0</v>
      </c>
      <c r="AB13" s="41">
        <f>IF(AD13=21,J13,0)</f>
        <v>0</v>
      </c>
      <c r="AD13" s="41">
        <v>21</v>
      </c>
      <c r="AE13" s="41">
        <f>G13*0</f>
        <v>0</v>
      </c>
      <c r="AF13" s="41">
        <f>G13*(1-0)</f>
        <v>0</v>
      </c>
      <c r="AM13" s="41">
        <f>F13*AE13</f>
        <v>0</v>
      </c>
      <c r="AN13" s="41">
        <f>F13*AF13</f>
        <v>0</v>
      </c>
      <c r="AO13" s="42" t="s">
        <v>50</v>
      </c>
      <c r="AP13" s="42" t="s">
        <v>51</v>
      </c>
      <c r="AQ13" s="35" t="s">
        <v>52</v>
      </c>
    </row>
    <row r="14" spans="1:43" ht="12.75">
      <c r="A14" s="11" t="s">
        <v>53</v>
      </c>
      <c r="B14" s="11"/>
      <c r="C14" s="11" t="s">
        <v>54</v>
      </c>
      <c r="D14" s="11" t="s">
        <v>55</v>
      </c>
      <c r="E14" s="11" t="s">
        <v>48</v>
      </c>
      <c r="F14" s="41">
        <v>35.7</v>
      </c>
      <c r="G14" s="41">
        <v>0</v>
      </c>
      <c r="H14" s="41">
        <f>ROUND(F14*AE14,2)</f>
        <v>0</v>
      </c>
      <c r="I14" s="41">
        <f>J14-H14</f>
        <v>0</v>
      </c>
      <c r="J14" s="41">
        <f>ROUND(F14*G14,2)</f>
        <v>0</v>
      </c>
      <c r="K14" s="41">
        <v>0.235</v>
      </c>
      <c r="L14" s="41">
        <f>F14*K14</f>
        <v>8.3895</v>
      </c>
      <c r="M14" s="42" t="s">
        <v>49</v>
      </c>
      <c r="N14" s="42" t="s">
        <v>45</v>
      </c>
      <c r="O14" s="41">
        <f>IF(N14="5",I14,0)</f>
        <v>0</v>
      </c>
      <c r="Z14" s="41">
        <f>IF(AD14=0,J14,0)</f>
        <v>0</v>
      </c>
      <c r="AA14" s="41">
        <f>IF(AD14=15,J14,0)</f>
        <v>0</v>
      </c>
      <c r="AB14" s="41">
        <f>IF(AD14=21,J14,0)</f>
        <v>0</v>
      </c>
      <c r="AD14" s="41">
        <v>21</v>
      </c>
      <c r="AE14" s="41">
        <f>G14*0</f>
        <v>0</v>
      </c>
      <c r="AF14" s="41">
        <f>G14*(1-0)</f>
        <v>0</v>
      </c>
      <c r="AM14" s="41">
        <f>F14*AE14</f>
        <v>0</v>
      </c>
      <c r="AN14" s="41">
        <f>F14*AF14</f>
        <v>0</v>
      </c>
      <c r="AO14" s="42" t="s">
        <v>50</v>
      </c>
      <c r="AP14" s="42" t="s">
        <v>51</v>
      </c>
      <c r="AQ14" s="35" t="s">
        <v>52</v>
      </c>
    </row>
    <row r="15" spans="1:43" ht="12.75">
      <c r="A15" s="11" t="s">
        <v>56</v>
      </c>
      <c r="B15" s="11"/>
      <c r="C15" s="11" t="s">
        <v>57</v>
      </c>
      <c r="D15" s="11" t="s">
        <v>58</v>
      </c>
      <c r="E15" s="11" t="s">
        <v>59</v>
      </c>
      <c r="F15" s="41">
        <v>262.2</v>
      </c>
      <c r="G15" s="41">
        <v>0</v>
      </c>
      <c r="H15" s="41">
        <f>ROUND(F15*AE15,2)</f>
        <v>0</v>
      </c>
      <c r="I15" s="41">
        <f>J15-H15</f>
        <v>0</v>
      </c>
      <c r="J15" s="41">
        <f>ROUND(F15*G15,2)</f>
        <v>0</v>
      </c>
      <c r="K15" s="41">
        <v>0.145</v>
      </c>
      <c r="L15" s="41">
        <f>F15*K15</f>
        <v>38.019</v>
      </c>
      <c r="M15" s="42" t="s">
        <v>49</v>
      </c>
      <c r="N15" s="42" t="s">
        <v>45</v>
      </c>
      <c r="O15" s="41">
        <f>IF(N15="5",I15,0)</f>
        <v>0</v>
      </c>
      <c r="Z15" s="41">
        <f>IF(AD15=0,J15,0)</f>
        <v>0</v>
      </c>
      <c r="AA15" s="41">
        <f>IF(AD15=15,J15,0)</f>
        <v>0</v>
      </c>
      <c r="AB15" s="41">
        <f>IF(AD15=21,J15,0)</f>
        <v>0</v>
      </c>
      <c r="AD15" s="41">
        <v>21</v>
      </c>
      <c r="AE15" s="41">
        <f>G15*0</f>
        <v>0</v>
      </c>
      <c r="AF15" s="41">
        <f>G15*(1-0)</f>
        <v>0</v>
      </c>
      <c r="AM15" s="41">
        <f>F15*AE15</f>
        <v>0</v>
      </c>
      <c r="AN15" s="41">
        <f>F15*AF15</f>
        <v>0</v>
      </c>
      <c r="AO15" s="42" t="s">
        <v>50</v>
      </c>
      <c r="AP15" s="42" t="s">
        <v>51</v>
      </c>
      <c r="AQ15" s="35" t="s">
        <v>52</v>
      </c>
    </row>
    <row r="16" spans="1:37" ht="12.75">
      <c r="A16" s="43"/>
      <c r="B16" s="44"/>
      <c r="C16" s="44" t="s">
        <v>60</v>
      </c>
      <c r="D16" s="44" t="s">
        <v>61</v>
      </c>
      <c r="E16" s="44"/>
      <c r="F16" s="44"/>
      <c r="G16" s="44"/>
      <c r="H16" s="40">
        <f>SUM(H17:H17)</f>
        <v>0</v>
      </c>
      <c r="I16" s="40">
        <f>SUM(I17:I17)</f>
        <v>0</v>
      </c>
      <c r="J16" s="40">
        <f>H16+I16</f>
        <v>0</v>
      </c>
      <c r="K16" s="35"/>
      <c r="L16" s="40">
        <f>SUM(L17:L17)</f>
        <v>0</v>
      </c>
      <c r="M16" s="35"/>
      <c r="P16" s="40">
        <f>IF(Q16="PR",J16,SUM(O17:O17))</f>
        <v>0</v>
      </c>
      <c r="Q16" s="35" t="s">
        <v>44</v>
      </c>
      <c r="R16" s="40">
        <f>IF(Q16="HS",H16,0)</f>
        <v>0</v>
      </c>
      <c r="S16" s="40">
        <f>IF(Q16="HS",I16-P16,0)</f>
        <v>0</v>
      </c>
      <c r="T16" s="40">
        <f>IF(Q16="PS",H16,0)</f>
        <v>0</v>
      </c>
      <c r="U16" s="40">
        <f>IF(Q16="PS",I16-P16,0)</f>
        <v>0</v>
      </c>
      <c r="V16" s="40">
        <f>IF(Q16="MP",H16,0)</f>
        <v>0</v>
      </c>
      <c r="W16" s="40">
        <f>IF(Q16="MP",I16-P16,0)</f>
        <v>0</v>
      </c>
      <c r="X16" s="40">
        <f>IF(Q16="OM",H16,0)</f>
        <v>0</v>
      </c>
      <c r="Y16" s="35"/>
      <c r="AI16" s="40">
        <f>SUM(Z17:Z17)</f>
        <v>0</v>
      </c>
      <c r="AJ16" s="40">
        <f>SUM(AA17:AA17)</f>
        <v>0</v>
      </c>
      <c r="AK16" s="40">
        <f>SUM(AB17:AB17)</f>
        <v>0</v>
      </c>
    </row>
    <row r="17" spans="1:43" ht="12.75">
      <c r="A17" s="11" t="s">
        <v>62</v>
      </c>
      <c r="B17" s="11"/>
      <c r="C17" s="11" t="s">
        <v>63</v>
      </c>
      <c r="D17" s="11" t="s">
        <v>64</v>
      </c>
      <c r="E17" s="11" t="s">
        <v>65</v>
      </c>
      <c r="F17" s="41">
        <v>5</v>
      </c>
      <c r="G17" s="41">
        <v>0</v>
      </c>
      <c r="H17" s="41">
        <f>ROUND(F17*AE17,2)</f>
        <v>0</v>
      </c>
      <c r="I17" s="41">
        <f>J17-H17</f>
        <v>0</v>
      </c>
      <c r="J17" s="41">
        <f>ROUND(F17*G17,2)</f>
        <v>0</v>
      </c>
      <c r="K17" s="41">
        <v>0</v>
      </c>
      <c r="L17" s="41">
        <f>F17*K17</f>
        <v>0</v>
      </c>
      <c r="M17" s="42" t="s">
        <v>49</v>
      </c>
      <c r="N17" s="42" t="s">
        <v>56</v>
      </c>
      <c r="O17" s="41">
        <f>IF(N17="5",I17,0)</f>
        <v>0</v>
      </c>
      <c r="Z17" s="41">
        <f>IF(AD17=0,J17,0)</f>
        <v>0</v>
      </c>
      <c r="AA17" s="41">
        <f>IF(AD17=15,J17,0)</f>
        <v>0</v>
      </c>
      <c r="AB17" s="41">
        <f>IF(AD17=21,J17,0)</f>
        <v>0</v>
      </c>
      <c r="AD17" s="41">
        <v>21</v>
      </c>
      <c r="AE17" s="41">
        <f>G17*0</f>
        <v>0</v>
      </c>
      <c r="AF17" s="41">
        <f>G17*(1-0)</f>
        <v>0</v>
      </c>
      <c r="AM17" s="41">
        <f>F17*AE17</f>
        <v>0</v>
      </c>
      <c r="AN17" s="41">
        <f>F17*AF17</f>
        <v>0</v>
      </c>
      <c r="AO17" s="42" t="s">
        <v>66</v>
      </c>
      <c r="AP17" s="42" t="s">
        <v>51</v>
      </c>
      <c r="AQ17" s="35" t="s">
        <v>52</v>
      </c>
    </row>
    <row r="18" spans="1:37" ht="12.75">
      <c r="A18" s="43"/>
      <c r="B18" s="44"/>
      <c r="C18" s="44" t="s">
        <v>67</v>
      </c>
      <c r="D18" s="44" t="s">
        <v>68</v>
      </c>
      <c r="E18" s="44"/>
      <c r="F18" s="44"/>
      <c r="G18" s="44"/>
      <c r="H18" s="40">
        <f>SUM(H19:H19)</f>
        <v>0</v>
      </c>
      <c r="I18" s="40">
        <f>SUM(I19:I19)</f>
        <v>0</v>
      </c>
      <c r="J18" s="40">
        <f>H18+I18</f>
        <v>0</v>
      </c>
      <c r="K18" s="35"/>
      <c r="L18" s="40">
        <f>SUM(L19:L19)</f>
        <v>0</v>
      </c>
      <c r="M18" s="35"/>
      <c r="P18" s="40">
        <f>IF(Q18="PR",J18,SUM(O19:O19))</f>
        <v>0</v>
      </c>
      <c r="Q18" s="35" t="s">
        <v>44</v>
      </c>
      <c r="R18" s="40">
        <f>IF(Q18="HS",H18,0)</f>
        <v>0</v>
      </c>
      <c r="S18" s="40">
        <f>IF(Q18="HS",I18-P18,0)</f>
        <v>0</v>
      </c>
      <c r="T18" s="40">
        <f>IF(Q18="PS",H18,0)</f>
        <v>0</v>
      </c>
      <c r="U18" s="40">
        <f>IF(Q18="PS",I18-P18,0)</f>
        <v>0</v>
      </c>
      <c r="V18" s="40">
        <f>IF(Q18="MP",H18,0)</f>
        <v>0</v>
      </c>
      <c r="W18" s="40">
        <f>IF(Q18="MP",I18-P18,0)</f>
        <v>0</v>
      </c>
      <c r="X18" s="40">
        <f>IF(Q18="OM",H18,0)</f>
        <v>0</v>
      </c>
      <c r="Y18" s="35"/>
      <c r="AI18" s="40">
        <f>SUM(Z19:Z19)</f>
        <v>0</v>
      </c>
      <c r="AJ18" s="40">
        <f>SUM(AA19:AA19)</f>
        <v>0</v>
      </c>
      <c r="AK18" s="40">
        <f>SUM(AB19:AB19)</f>
        <v>0</v>
      </c>
    </row>
    <row r="19" spans="1:43" ht="12.75">
      <c r="A19" s="11" t="s">
        <v>69</v>
      </c>
      <c r="B19" s="11"/>
      <c r="C19" s="11" t="s">
        <v>70</v>
      </c>
      <c r="D19" s="11" t="s">
        <v>71</v>
      </c>
      <c r="E19" s="11" t="s">
        <v>65</v>
      </c>
      <c r="F19" s="41">
        <v>5</v>
      </c>
      <c r="G19" s="41">
        <v>0</v>
      </c>
      <c r="H19" s="41">
        <f>ROUND(F19*AE19,2)</f>
        <v>0</v>
      </c>
      <c r="I19" s="41">
        <f>J19-H19</f>
        <v>0</v>
      </c>
      <c r="J19" s="41">
        <f>ROUND(F19*G19,2)</f>
        <v>0</v>
      </c>
      <c r="K19" s="41">
        <v>0</v>
      </c>
      <c r="L19" s="41">
        <f>F19*K19</f>
        <v>0</v>
      </c>
      <c r="M19" s="42" t="s">
        <v>49</v>
      </c>
      <c r="N19" s="42" t="s">
        <v>45</v>
      </c>
      <c r="O19" s="41">
        <f>IF(N19="5",I19,0)</f>
        <v>0</v>
      </c>
      <c r="Z19" s="41">
        <f>IF(AD19=0,J19,0)</f>
        <v>0</v>
      </c>
      <c r="AA19" s="41">
        <f>IF(AD19=15,J19,0)</f>
        <v>0</v>
      </c>
      <c r="AB19" s="41">
        <f>IF(AD19=21,J19,0)</f>
        <v>0</v>
      </c>
      <c r="AD19" s="41">
        <v>21</v>
      </c>
      <c r="AE19" s="41">
        <f>G19*0</f>
        <v>0</v>
      </c>
      <c r="AF19" s="41">
        <f>G19*(1-0)</f>
        <v>0</v>
      </c>
      <c r="AM19" s="41">
        <f>F19*AE19</f>
        <v>0</v>
      </c>
      <c r="AN19" s="41">
        <f>F19*AF19</f>
        <v>0</v>
      </c>
      <c r="AO19" s="42" t="s">
        <v>72</v>
      </c>
      <c r="AP19" s="42" t="s">
        <v>51</v>
      </c>
      <c r="AQ19" s="35" t="s">
        <v>52</v>
      </c>
    </row>
    <row r="20" spans="1:37" ht="12.75">
      <c r="A20" s="43"/>
      <c r="B20" s="44"/>
      <c r="C20" s="44" t="s">
        <v>73</v>
      </c>
      <c r="D20" s="44" t="s">
        <v>74</v>
      </c>
      <c r="E20" s="44"/>
      <c r="F20" s="44"/>
      <c r="G20" s="44"/>
      <c r="H20" s="40">
        <f>SUM(H21:H22)</f>
        <v>0</v>
      </c>
      <c r="I20" s="40">
        <f>SUM(I21:I22)</f>
        <v>0</v>
      </c>
      <c r="J20" s="40">
        <f>H20+I20</f>
        <v>0</v>
      </c>
      <c r="K20" s="35"/>
      <c r="L20" s="40">
        <f>SUM(L21:L22)</f>
        <v>0</v>
      </c>
      <c r="M20" s="35"/>
      <c r="P20" s="40">
        <f>IF(Q20="PR",J20,SUM(O21:O22))</f>
        <v>0</v>
      </c>
      <c r="Q20" s="35" t="s">
        <v>44</v>
      </c>
      <c r="R20" s="40">
        <f>IF(Q20="HS",H20,0)</f>
        <v>0</v>
      </c>
      <c r="S20" s="40">
        <f>IF(Q20="HS",I20-P20,0)</f>
        <v>0</v>
      </c>
      <c r="T20" s="40">
        <f>IF(Q20="PS",H20,0)</f>
        <v>0</v>
      </c>
      <c r="U20" s="40">
        <f>IF(Q20="PS",I20-P20,0)</f>
        <v>0</v>
      </c>
      <c r="V20" s="40">
        <f>IF(Q20="MP",H20,0)</f>
        <v>0</v>
      </c>
      <c r="W20" s="40">
        <f>IF(Q20="MP",I20-P20,0)</f>
        <v>0</v>
      </c>
      <c r="X20" s="40">
        <f>IF(Q20="OM",H20,0)</f>
        <v>0</v>
      </c>
      <c r="Y20" s="35"/>
      <c r="AI20" s="40">
        <f>SUM(Z21:Z22)</f>
        <v>0</v>
      </c>
      <c r="AJ20" s="40">
        <f>SUM(AA21:AA22)</f>
        <v>0</v>
      </c>
      <c r="AK20" s="40">
        <f>SUM(AB21:AB22)</f>
        <v>0</v>
      </c>
    </row>
    <row r="21" spans="1:43" ht="12.75">
      <c r="A21" s="11" t="s">
        <v>75</v>
      </c>
      <c r="B21" s="11"/>
      <c r="C21" s="11" t="s">
        <v>76</v>
      </c>
      <c r="D21" s="11" t="s">
        <v>77</v>
      </c>
      <c r="E21" s="11" t="s">
        <v>48</v>
      </c>
      <c r="F21" s="41">
        <v>81.8</v>
      </c>
      <c r="G21" s="41">
        <v>0</v>
      </c>
      <c r="H21" s="41">
        <f>ROUND(F21*AE21,2)</f>
        <v>0</v>
      </c>
      <c r="I21" s="41">
        <f>J21-H21</f>
        <v>0</v>
      </c>
      <c r="J21" s="41">
        <f>ROUND(F21*G21,2)</f>
        <v>0</v>
      </c>
      <c r="K21" s="41">
        <v>0</v>
      </c>
      <c r="L21" s="41">
        <f>F21*K21</f>
        <v>0</v>
      </c>
      <c r="M21" s="42" t="s">
        <v>49</v>
      </c>
      <c r="N21" s="42" t="s">
        <v>45</v>
      </c>
      <c r="O21" s="41">
        <f>IF(N21="5",I21,0)</f>
        <v>0</v>
      </c>
      <c r="Z21" s="41">
        <f>IF(AD21=0,J21,0)</f>
        <v>0</v>
      </c>
      <c r="AA21" s="41">
        <f>IF(AD21=15,J21,0)</f>
        <v>0</v>
      </c>
      <c r="AB21" s="41">
        <f>IF(AD21=21,J21,0)</f>
        <v>0</v>
      </c>
      <c r="AD21" s="41">
        <v>21</v>
      </c>
      <c r="AE21" s="41">
        <f>G21*0</f>
        <v>0</v>
      </c>
      <c r="AF21" s="41">
        <f>G21*(1-0)</f>
        <v>0</v>
      </c>
      <c r="AM21" s="41">
        <f>F21*AE21</f>
        <v>0</v>
      </c>
      <c r="AN21" s="41">
        <f>F21*AF21</f>
        <v>0</v>
      </c>
      <c r="AO21" s="42" t="s">
        <v>78</v>
      </c>
      <c r="AP21" s="42" t="s">
        <v>51</v>
      </c>
      <c r="AQ21" s="35" t="s">
        <v>52</v>
      </c>
    </row>
    <row r="22" spans="1:43" ht="12.75">
      <c r="A22" s="11" t="s">
        <v>79</v>
      </c>
      <c r="B22" s="11"/>
      <c r="C22" s="11" t="s">
        <v>80</v>
      </c>
      <c r="D22" s="11" t="s">
        <v>81</v>
      </c>
      <c r="E22" s="11" t="s">
        <v>48</v>
      </c>
      <c r="F22" s="41">
        <v>161</v>
      </c>
      <c r="G22" s="41">
        <v>0</v>
      </c>
      <c r="H22" s="41">
        <f>ROUND(F22*AE22,2)</f>
        <v>0</v>
      </c>
      <c r="I22" s="41">
        <f>J22-H22</f>
        <v>0</v>
      </c>
      <c r="J22" s="41">
        <f>ROUND(F22*G22,2)</f>
        <v>0</v>
      </c>
      <c r="K22" s="41">
        <v>0</v>
      </c>
      <c r="L22" s="41">
        <f>F22*K22</f>
        <v>0</v>
      </c>
      <c r="M22" s="42" t="s">
        <v>82</v>
      </c>
      <c r="N22" s="42" t="s">
        <v>45</v>
      </c>
      <c r="O22" s="41">
        <f>IF(N22="5",I22,0)</f>
        <v>0</v>
      </c>
      <c r="Z22" s="41">
        <f>IF(AD22=0,J22,0)</f>
        <v>0</v>
      </c>
      <c r="AA22" s="41">
        <f>IF(AD22=15,J22,0)</f>
        <v>0</v>
      </c>
      <c r="AB22" s="41">
        <f>IF(AD22=21,J22,0)</f>
        <v>0</v>
      </c>
      <c r="AD22" s="41">
        <v>21</v>
      </c>
      <c r="AE22" s="41">
        <f>G22*0</f>
        <v>0</v>
      </c>
      <c r="AF22" s="41">
        <f>G22*(1-0)</f>
        <v>0</v>
      </c>
      <c r="AM22" s="41">
        <f>F22*AE22</f>
        <v>0</v>
      </c>
      <c r="AN22" s="41">
        <f>F22*AF22</f>
        <v>0</v>
      </c>
      <c r="AO22" s="42" t="s">
        <v>78</v>
      </c>
      <c r="AP22" s="42" t="s">
        <v>51</v>
      </c>
      <c r="AQ22" s="35" t="s">
        <v>52</v>
      </c>
    </row>
    <row r="23" spans="1:37" ht="12.75">
      <c r="A23" s="43"/>
      <c r="B23" s="44"/>
      <c r="C23" s="44" t="s">
        <v>83</v>
      </c>
      <c r="D23" s="44" t="s">
        <v>84</v>
      </c>
      <c r="E23" s="44"/>
      <c r="F23" s="44"/>
      <c r="G23" s="44"/>
      <c r="H23" s="40">
        <f>SUM(H24:H25)</f>
        <v>0</v>
      </c>
      <c r="I23" s="40">
        <f>SUM(I24:I25)</f>
        <v>0</v>
      </c>
      <c r="J23" s="40">
        <f>H23+I23</f>
        <v>0</v>
      </c>
      <c r="K23" s="35"/>
      <c r="L23" s="40">
        <f>SUM(L24:L25)</f>
        <v>64.973853</v>
      </c>
      <c r="M23" s="35"/>
      <c r="P23" s="40">
        <f>IF(Q23="PR",J23,SUM(O24:O25))</f>
        <v>0</v>
      </c>
      <c r="Q23" s="35" t="s">
        <v>44</v>
      </c>
      <c r="R23" s="40">
        <f>IF(Q23="HS",H23,0)</f>
        <v>0</v>
      </c>
      <c r="S23" s="40">
        <f>IF(Q23="HS",I23-P23,0)</f>
        <v>0</v>
      </c>
      <c r="T23" s="40">
        <f>IF(Q23="PS",H23,0)</f>
        <v>0</v>
      </c>
      <c r="U23" s="40">
        <f>IF(Q23="PS",I23-P23,0)</f>
        <v>0</v>
      </c>
      <c r="V23" s="40">
        <f>IF(Q23="MP",H23,0)</f>
        <v>0</v>
      </c>
      <c r="W23" s="40">
        <f>IF(Q23="MP",I23-P23,0)</f>
        <v>0</v>
      </c>
      <c r="X23" s="40">
        <f>IF(Q23="OM",H23,0)</f>
        <v>0</v>
      </c>
      <c r="Y23" s="35"/>
      <c r="AI23" s="40">
        <f>SUM(Z24:Z25)</f>
        <v>0</v>
      </c>
      <c r="AJ23" s="40">
        <f>SUM(AA24:AA25)</f>
        <v>0</v>
      </c>
      <c r="AK23" s="40">
        <f>SUM(AB24:AB25)</f>
        <v>0</v>
      </c>
    </row>
    <row r="24" spans="1:43" ht="12.75">
      <c r="A24" s="11" t="s">
        <v>85</v>
      </c>
      <c r="B24" s="11"/>
      <c r="C24" s="11" t="s">
        <v>86</v>
      </c>
      <c r="D24" s="11" t="s">
        <v>87</v>
      </c>
      <c r="E24" s="11" t="s">
        <v>48</v>
      </c>
      <c r="F24" s="41">
        <v>161</v>
      </c>
      <c r="G24" s="41">
        <v>0</v>
      </c>
      <c r="H24" s="41">
        <f>ROUND(F24*AE24,2)</f>
        <v>0</v>
      </c>
      <c r="I24" s="41">
        <f>J24-H24</f>
        <v>0</v>
      </c>
      <c r="J24" s="41">
        <f>ROUND(F24*G24,2)</f>
        <v>0</v>
      </c>
      <c r="K24" s="41">
        <v>0.3708</v>
      </c>
      <c r="L24" s="41">
        <f>F24*K24</f>
        <v>59.698800000000006</v>
      </c>
      <c r="M24" s="42" t="s">
        <v>49</v>
      </c>
      <c r="N24" s="42" t="s">
        <v>45</v>
      </c>
      <c r="O24" s="41">
        <f>IF(N24="5",I24,0)</f>
        <v>0</v>
      </c>
      <c r="Z24" s="41">
        <f>IF(AD24=0,J24,0)</f>
        <v>0</v>
      </c>
      <c r="AA24" s="41">
        <f>IF(AD24=15,J24,0)</f>
        <v>0</v>
      </c>
      <c r="AB24" s="41">
        <f>IF(AD24=21,J24,0)</f>
        <v>0</v>
      </c>
      <c r="AD24" s="41">
        <v>21</v>
      </c>
      <c r="AE24" s="41">
        <f>G24*0.854901960784314</f>
        <v>0</v>
      </c>
      <c r="AF24" s="41">
        <f>G24*(1-0.854901960784314)</f>
        <v>0</v>
      </c>
      <c r="AM24" s="41">
        <f>F24*AE24</f>
        <v>0</v>
      </c>
      <c r="AN24" s="41">
        <f>F24*AF24</f>
        <v>0</v>
      </c>
      <c r="AO24" s="42" t="s">
        <v>88</v>
      </c>
      <c r="AP24" s="42" t="s">
        <v>89</v>
      </c>
      <c r="AQ24" s="35" t="s">
        <v>52</v>
      </c>
    </row>
    <row r="25" spans="1:43" ht="12.75">
      <c r="A25" s="11" t="s">
        <v>90</v>
      </c>
      <c r="B25" s="11"/>
      <c r="C25" s="11" t="s">
        <v>91</v>
      </c>
      <c r="D25" s="11" t="s">
        <v>92</v>
      </c>
      <c r="E25" s="11" t="s">
        <v>48</v>
      </c>
      <c r="F25" s="41">
        <v>27.9</v>
      </c>
      <c r="G25" s="41">
        <v>0</v>
      </c>
      <c r="H25" s="41">
        <f>ROUND(F25*AE25,2)</f>
        <v>0</v>
      </c>
      <c r="I25" s="41">
        <f>J25-H25</f>
        <v>0</v>
      </c>
      <c r="J25" s="41">
        <f>ROUND(F25*G25,2)</f>
        <v>0</v>
      </c>
      <c r="K25" s="41">
        <v>0.18907</v>
      </c>
      <c r="L25" s="41">
        <f>F25*K25</f>
        <v>5.275053</v>
      </c>
      <c r="M25" s="42" t="s">
        <v>49</v>
      </c>
      <c r="N25" s="42" t="s">
        <v>45</v>
      </c>
      <c r="O25" s="41">
        <f>IF(N25="5",I25,0)</f>
        <v>0</v>
      </c>
      <c r="Z25" s="41">
        <f>IF(AD25=0,J25,0)</f>
        <v>0</v>
      </c>
      <c r="AA25" s="41">
        <f>IF(AD25=15,J25,0)</f>
        <v>0</v>
      </c>
      <c r="AB25" s="41">
        <f>IF(AD25=21,J25,0)</f>
        <v>0</v>
      </c>
      <c r="AD25" s="41">
        <v>21</v>
      </c>
      <c r="AE25" s="41">
        <f>G25*0.805791106514995</f>
        <v>0</v>
      </c>
      <c r="AF25" s="41">
        <f>G25*(1-0.805791106514995)</f>
        <v>0</v>
      </c>
      <c r="AM25" s="41">
        <f>F25*AE25</f>
        <v>0</v>
      </c>
      <c r="AN25" s="41">
        <f>F25*AF25</f>
        <v>0</v>
      </c>
      <c r="AO25" s="42" t="s">
        <v>88</v>
      </c>
      <c r="AP25" s="42" t="s">
        <v>89</v>
      </c>
      <c r="AQ25" s="35" t="s">
        <v>52</v>
      </c>
    </row>
    <row r="26" spans="1:37" ht="12.75">
      <c r="A26" s="43"/>
      <c r="B26" s="44"/>
      <c r="C26" s="44" t="s">
        <v>93</v>
      </c>
      <c r="D26" s="44" t="s">
        <v>94</v>
      </c>
      <c r="E26" s="44"/>
      <c r="F26" s="44"/>
      <c r="G26" s="44"/>
      <c r="H26" s="40">
        <f>SUM(H27:H29)</f>
        <v>0</v>
      </c>
      <c r="I26" s="40">
        <f>SUM(I27:I29)</f>
        <v>0</v>
      </c>
      <c r="J26" s="40">
        <f>H26+I26</f>
        <v>0</v>
      </c>
      <c r="K26" s="35"/>
      <c r="L26" s="40">
        <f>SUM(L27:L29)</f>
        <v>14.539825</v>
      </c>
      <c r="M26" s="35"/>
      <c r="P26" s="40">
        <f>IF(Q26="PR",J26,SUM(O27:O29))</f>
        <v>0</v>
      </c>
      <c r="Q26" s="35" t="s">
        <v>44</v>
      </c>
      <c r="R26" s="40">
        <f>IF(Q26="HS",H26,0)</f>
        <v>0</v>
      </c>
      <c r="S26" s="40">
        <f>IF(Q26="HS",I26-P26,0)</f>
        <v>0</v>
      </c>
      <c r="T26" s="40">
        <f>IF(Q26="PS",H26,0)</f>
        <v>0</v>
      </c>
      <c r="U26" s="40">
        <f>IF(Q26="PS",I26-P26,0)</f>
        <v>0</v>
      </c>
      <c r="V26" s="40">
        <f>IF(Q26="MP",H26,0)</f>
        <v>0</v>
      </c>
      <c r="W26" s="40">
        <f>IF(Q26="MP",I26-P26,0)</f>
        <v>0</v>
      </c>
      <c r="X26" s="40">
        <f>IF(Q26="OM",H26,0)</f>
        <v>0</v>
      </c>
      <c r="Y26" s="35"/>
      <c r="AI26" s="40">
        <f>SUM(Z27:Z29)</f>
        <v>0</v>
      </c>
      <c r="AJ26" s="40">
        <f>SUM(AA27:AA29)</f>
        <v>0</v>
      </c>
      <c r="AK26" s="40">
        <f>SUM(AB27:AB29)</f>
        <v>0</v>
      </c>
    </row>
    <row r="27" spans="1:43" ht="12.75">
      <c r="A27" s="11" t="s">
        <v>95</v>
      </c>
      <c r="B27" s="11"/>
      <c r="C27" s="11" t="s">
        <v>96</v>
      </c>
      <c r="D27" s="11" t="s">
        <v>97</v>
      </c>
      <c r="E27" s="11" t="s">
        <v>48</v>
      </c>
      <c r="F27" s="41">
        <v>167.5</v>
      </c>
      <c r="G27" s="41">
        <v>0</v>
      </c>
      <c r="H27" s="41">
        <f>ROUND(F27*AE27,2)</f>
        <v>0</v>
      </c>
      <c r="I27" s="41">
        <f>J27-H27</f>
        <v>0</v>
      </c>
      <c r="J27" s="41">
        <f>ROUND(F27*G27,2)</f>
        <v>0</v>
      </c>
      <c r="K27" s="41">
        <v>0.0739</v>
      </c>
      <c r="L27" s="41">
        <f>F27*K27</f>
        <v>12.37825</v>
      </c>
      <c r="M27" s="42" t="s">
        <v>49</v>
      </c>
      <c r="N27" s="42" t="s">
        <v>45</v>
      </c>
      <c r="O27" s="41">
        <f>IF(N27="5",I27,0)</f>
        <v>0</v>
      </c>
      <c r="Z27" s="41">
        <f>IF(AD27=0,J27,0)</f>
        <v>0</v>
      </c>
      <c r="AA27" s="41">
        <f>IF(AD27=15,J27,0)</f>
        <v>0</v>
      </c>
      <c r="AB27" s="41">
        <f>IF(AD27=21,J27,0)</f>
        <v>0</v>
      </c>
      <c r="AD27" s="41">
        <v>21</v>
      </c>
      <c r="AE27" s="41">
        <f>G27*0.171148597252673</f>
        <v>0</v>
      </c>
      <c r="AF27" s="41">
        <f>G27*(1-0.171148597252673)</f>
        <v>0</v>
      </c>
      <c r="AM27" s="41">
        <f>F27*AE27</f>
        <v>0</v>
      </c>
      <c r="AN27" s="41">
        <f>F27*AF27</f>
        <v>0</v>
      </c>
      <c r="AO27" s="42" t="s">
        <v>98</v>
      </c>
      <c r="AP27" s="42" t="s">
        <v>89</v>
      </c>
      <c r="AQ27" s="35" t="s">
        <v>52</v>
      </c>
    </row>
    <row r="28" spans="1:43" ht="12.75">
      <c r="A28" s="11" t="s">
        <v>42</v>
      </c>
      <c r="B28" s="11"/>
      <c r="C28" s="11" t="s">
        <v>99</v>
      </c>
      <c r="D28" s="11" t="s">
        <v>100</v>
      </c>
      <c r="E28" s="11" t="s">
        <v>48</v>
      </c>
      <c r="F28" s="41">
        <v>38.6</v>
      </c>
      <c r="G28" s="41">
        <v>0</v>
      </c>
      <c r="H28" s="41">
        <f>ROUND(F28*AE28,2)</f>
        <v>0</v>
      </c>
      <c r="I28" s="41">
        <f>J28-H28</f>
        <v>0</v>
      </c>
      <c r="J28" s="41">
        <f>ROUND(F28*G28,2)</f>
        <v>0</v>
      </c>
      <c r="K28" s="41">
        <v>0</v>
      </c>
      <c r="L28" s="41">
        <f>F28*K28</f>
        <v>0</v>
      </c>
      <c r="M28" s="42" t="s">
        <v>49</v>
      </c>
      <c r="N28" s="42" t="s">
        <v>45</v>
      </c>
      <c r="O28" s="41">
        <f>IF(N28="5",I28,0)</f>
        <v>0</v>
      </c>
      <c r="Z28" s="41">
        <f>IF(AD28=0,J28,0)</f>
        <v>0</v>
      </c>
      <c r="AA28" s="41">
        <f>IF(AD28=15,J28,0)</f>
        <v>0</v>
      </c>
      <c r="AB28" s="41">
        <f>IF(AD28=21,J28,0)</f>
        <v>0</v>
      </c>
      <c r="AD28" s="41">
        <v>21</v>
      </c>
      <c r="AE28" s="41">
        <f>G28*0</f>
        <v>0</v>
      </c>
      <c r="AF28" s="41">
        <f>G28*(1-0)</f>
        <v>0</v>
      </c>
      <c r="AM28" s="41">
        <f>F28*AE28</f>
        <v>0</v>
      </c>
      <c r="AN28" s="41">
        <f>F28*AF28</f>
        <v>0</v>
      </c>
      <c r="AO28" s="42" t="s">
        <v>98</v>
      </c>
      <c r="AP28" s="42" t="s">
        <v>89</v>
      </c>
      <c r="AQ28" s="35" t="s">
        <v>52</v>
      </c>
    </row>
    <row r="29" spans="1:43" ht="12.75">
      <c r="A29" s="11" t="s">
        <v>101</v>
      </c>
      <c r="B29" s="11"/>
      <c r="C29" s="11" t="s">
        <v>102</v>
      </c>
      <c r="D29" s="11" t="s">
        <v>103</v>
      </c>
      <c r="E29" s="11" t="s">
        <v>48</v>
      </c>
      <c r="F29" s="41">
        <v>29.25</v>
      </c>
      <c r="G29" s="41">
        <v>0</v>
      </c>
      <c r="H29" s="41">
        <f>ROUND(F29*AE29,2)</f>
        <v>0</v>
      </c>
      <c r="I29" s="41">
        <f>J29-H29</f>
        <v>0</v>
      </c>
      <c r="J29" s="41">
        <f>ROUND(F29*G29,2)</f>
        <v>0</v>
      </c>
      <c r="K29" s="41">
        <v>0.0739</v>
      </c>
      <c r="L29" s="41">
        <f>F29*K29</f>
        <v>2.161575</v>
      </c>
      <c r="M29" s="42" t="s">
        <v>49</v>
      </c>
      <c r="N29" s="42" t="s">
        <v>45</v>
      </c>
      <c r="O29" s="41">
        <f>IF(N29="5",I29,0)</f>
        <v>0</v>
      </c>
      <c r="Z29" s="41">
        <f>IF(AD29=0,J29,0)</f>
        <v>0</v>
      </c>
      <c r="AA29" s="41">
        <f>IF(AD29=15,J29,0)</f>
        <v>0</v>
      </c>
      <c r="AB29" s="41">
        <f>IF(AD29=21,J29,0)</f>
        <v>0</v>
      </c>
      <c r="AD29" s="41">
        <v>21</v>
      </c>
      <c r="AE29" s="41">
        <f>G29*0.164163090128755</f>
        <v>0</v>
      </c>
      <c r="AF29" s="41">
        <f>G29*(1-0.164163090128755)</f>
        <v>0</v>
      </c>
      <c r="AM29" s="41">
        <f>F29*AE29</f>
        <v>0</v>
      </c>
      <c r="AN29" s="41">
        <f>F29*AF29</f>
        <v>0</v>
      </c>
      <c r="AO29" s="42" t="s">
        <v>98</v>
      </c>
      <c r="AP29" s="42" t="s">
        <v>89</v>
      </c>
      <c r="AQ29" s="35" t="s">
        <v>52</v>
      </c>
    </row>
    <row r="30" spans="1:37" ht="12.75">
      <c r="A30" s="43"/>
      <c r="B30" s="44"/>
      <c r="C30" s="44" t="s">
        <v>104</v>
      </c>
      <c r="D30" s="44" t="s">
        <v>105</v>
      </c>
      <c r="E30" s="44"/>
      <c r="F30" s="44"/>
      <c r="G30" s="44"/>
      <c r="H30" s="40">
        <f>SUM(H31:H33)</f>
        <v>0</v>
      </c>
      <c r="I30" s="40">
        <f>SUM(I31:I33)</f>
        <v>0</v>
      </c>
      <c r="J30" s="40">
        <f>H30+I30</f>
        <v>0</v>
      </c>
      <c r="K30" s="35"/>
      <c r="L30" s="40">
        <f>SUM(L31:L33)</f>
        <v>49.738689</v>
      </c>
      <c r="M30" s="35"/>
      <c r="P30" s="40">
        <f>IF(Q30="PR",J30,SUM(O31:O33))</f>
        <v>0</v>
      </c>
      <c r="Q30" s="35" t="s">
        <v>44</v>
      </c>
      <c r="R30" s="40">
        <f>IF(Q30="HS",H30,0)</f>
        <v>0</v>
      </c>
      <c r="S30" s="40">
        <f>IF(Q30="HS",I30-P30,0)</f>
        <v>0</v>
      </c>
      <c r="T30" s="40">
        <f>IF(Q30="PS",H30,0)</f>
        <v>0</v>
      </c>
      <c r="U30" s="40">
        <f>IF(Q30="PS",I30-P30,0)</f>
        <v>0</v>
      </c>
      <c r="V30" s="40">
        <f>IF(Q30="MP",H30,0)</f>
        <v>0</v>
      </c>
      <c r="W30" s="40">
        <f>IF(Q30="MP",I30-P30,0)</f>
        <v>0</v>
      </c>
      <c r="X30" s="40">
        <f>IF(Q30="OM",H30,0)</f>
        <v>0</v>
      </c>
      <c r="Y30" s="35"/>
      <c r="AI30" s="40">
        <f>SUM(Z31:Z33)</f>
        <v>0</v>
      </c>
      <c r="AJ30" s="40">
        <f>SUM(AA31:AA33)</f>
        <v>0</v>
      </c>
      <c r="AK30" s="40">
        <f>SUM(AB31:AB33)</f>
        <v>0</v>
      </c>
    </row>
    <row r="31" spans="1:43" ht="12.75">
      <c r="A31" s="11" t="s">
        <v>60</v>
      </c>
      <c r="B31" s="11"/>
      <c r="C31" s="11" t="s">
        <v>106</v>
      </c>
      <c r="D31" s="11" t="s">
        <v>107</v>
      </c>
      <c r="E31" s="11" t="s">
        <v>59</v>
      </c>
      <c r="F31" s="41">
        <v>138.9</v>
      </c>
      <c r="G31" s="41">
        <v>0</v>
      </c>
      <c r="H31" s="41">
        <f>ROUND(F31*AE31,2)</f>
        <v>0</v>
      </c>
      <c r="I31" s="41">
        <f>J31-H31</f>
        <v>0</v>
      </c>
      <c r="J31" s="41">
        <f>ROUND(F31*G31,2)</f>
        <v>0</v>
      </c>
      <c r="K31" s="41">
        <v>0.10598</v>
      </c>
      <c r="L31" s="41">
        <f>F31*K31</f>
        <v>14.720622</v>
      </c>
      <c r="M31" s="42" t="s">
        <v>49</v>
      </c>
      <c r="N31" s="42" t="s">
        <v>45</v>
      </c>
      <c r="O31" s="41">
        <f>IF(N31="5",I31,0)</f>
        <v>0</v>
      </c>
      <c r="Z31" s="41">
        <f>IF(AD31=0,J31,0)</f>
        <v>0</v>
      </c>
      <c r="AA31" s="41">
        <f>IF(AD31=15,J31,0)</f>
        <v>0</v>
      </c>
      <c r="AB31" s="41">
        <f>IF(AD31=21,J31,0)</f>
        <v>0</v>
      </c>
      <c r="AD31" s="41">
        <v>21</v>
      </c>
      <c r="AE31" s="41">
        <f>G31*0.691658788451749</f>
        <v>0</v>
      </c>
      <c r="AF31" s="41">
        <f>G31*(1-0.691658788451749)</f>
        <v>0</v>
      </c>
      <c r="AM31" s="41">
        <f>F31*AE31</f>
        <v>0</v>
      </c>
      <c r="AN31" s="41">
        <f>F31*AF31</f>
        <v>0</v>
      </c>
      <c r="AO31" s="42" t="s">
        <v>108</v>
      </c>
      <c r="AP31" s="42" t="s">
        <v>109</v>
      </c>
      <c r="AQ31" s="35" t="s">
        <v>52</v>
      </c>
    </row>
    <row r="32" spans="1:43" ht="12.75">
      <c r="A32" s="11" t="s">
        <v>110</v>
      </c>
      <c r="B32" s="11"/>
      <c r="C32" s="11" t="s">
        <v>111</v>
      </c>
      <c r="D32" s="11" t="s">
        <v>112</v>
      </c>
      <c r="E32" s="11" t="s">
        <v>59</v>
      </c>
      <c r="F32" s="41">
        <v>41.1</v>
      </c>
      <c r="G32" s="41">
        <v>0</v>
      </c>
      <c r="H32" s="41">
        <f>ROUND(F32*AE32,2)</f>
        <v>0</v>
      </c>
      <c r="I32" s="41">
        <f>J32-H32</f>
        <v>0</v>
      </c>
      <c r="J32" s="41">
        <f>ROUND(F32*G32,2)</f>
        <v>0</v>
      </c>
      <c r="K32" s="41">
        <v>0.08232</v>
      </c>
      <c r="L32" s="41">
        <f>F32*K32</f>
        <v>3.3833520000000004</v>
      </c>
      <c r="M32" s="42" t="s">
        <v>49</v>
      </c>
      <c r="N32" s="42" t="s">
        <v>45</v>
      </c>
      <c r="O32" s="41">
        <f>IF(N32="5",I32,0)</f>
        <v>0</v>
      </c>
      <c r="Z32" s="41">
        <f>IF(AD32=0,J32,0)</f>
        <v>0</v>
      </c>
      <c r="AA32" s="41">
        <f>IF(AD32=15,J32,0)</f>
        <v>0</v>
      </c>
      <c r="AB32" s="41">
        <f>IF(AD32=21,J32,0)</f>
        <v>0</v>
      </c>
      <c r="AD32" s="41">
        <v>21</v>
      </c>
      <c r="AE32" s="41">
        <f>G32*0.615342763873776</f>
        <v>0</v>
      </c>
      <c r="AF32" s="41">
        <f>G32*(1-0.615342763873776)</f>
        <v>0</v>
      </c>
      <c r="AM32" s="41">
        <f>F32*AE32</f>
        <v>0</v>
      </c>
      <c r="AN32" s="41">
        <f>F32*AF32</f>
        <v>0</v>
      </c>
      <c r="AO32" s="42" t="s">
        <v>108</v>
      </c>
      <c r="AP32" s="42" t="s">
        <v>109</v>
      </c>
      <c r="AQ32" s="35" t="s">
        <v>52</v>
      </c>
    </row>
    <row r="33" spans="1:43" ht="12.75">
      <c r="A33" s="11" t="s">
        <v>113</v>
      </c>
      <c r="B33" s="11"/>
      <c r="C33" s="11" t="s">
        <v>114</v>
      </c>
      <c r="D33" s="11" t="s">
        <v>115</v>
      </c>
      <c r="E33" s="11" t="s">
        <v>65</v>
      </c>
      <c r="F33" s="41">
        <v>13.3</v>
      </c>
      <c r="G33" s="41">
        <v>0</v>
      </c>
      <c r="H33" s="41">
        <f>ROUND(F33*AE33,2)</f>
        <v>0</v>
      </c>
      <c r="I33" s="41">
        <f>J33-H33</f>
        <v>0</v>
      </c>
      <c r="J33" s="41">
        <f>ROUND(F33*G33,2)</f>
        <v>0</v>
      </c>
      <c r="K33" s="41">
        <v>2.37855</v>
      </c>
      <c r="L33" s="41">
        <f>F33*K33</f>
        <v>31.634715000000003</v>
      </c>
      <c r="M33" s="42" t="s">
        <v>49</v>
      </c>
      <c r="N33" s="42" t="s">
        <v>45</v>
      </c>
      <c r="O33" s="41">
        <f>IF(N33="5",I33,0)</f>
        <v>0</v>
      </c>
      <c r="Z33" s="41">
        <f>IF(AD33=0,J33,0)</f>
        <v>0</v>
      </c>
      <c r="AA33" s="41">
        <f>IF(AD33=15,J33,0)</f>
        <v>0</v>
      </c>
      <c r="AB33" s="41">
        <f>IF(AD33=21,J33,0)</f>
        <v>0</v>
      </c>
      <c r="AD33" s="41">
        <v>21</v>
      </c>
      <c r="AE33" s="41">
        <f>G33*0.848015779092702</f>
        <v>0</v>
      </c>
      <c r="AF33" s="41">
        <f>G33*(1-0.848015779092702)</f>
        <v>0</v>
      </c>
      <c r="AM33" s="41">
        <f>F33*AE33</f>
        <v>0</v>
      </c>
      <c r="AN33" s="41">
        <f>F33*AF33</f>
        <v>0</v>
      </c>
      <c r="AO33" s="42" t="s">
        <v>108</v>
      </c>
      <c r="AP33" s="42" t="s">
        <v>109</v>
      </c>
      <c r="AQ33" s="35" t="s">
        <v>52</v>
      </c>
    </row>
    <row r="34" spans="1:37" ht="12.75">
      <c r="A34" s="43"/>
      <c r="B34" s="44"/>
      <c r="C34" s="44" t="s">
        <v>116</v>
      </c>
      <c r="D34" s="44" t="s">
        <v>117</v>
      </c>
      <c r="E34" s="44"/>
      <c r="F34" s="44"/>
      <c r="G34" s="44"/>
      <c r="H34" s="40">
        <f>SUM(H35:H35)</f>
        <v>0</v>
      </c>
      <c r="I34" s="40">
        <f>SUM(I35:I35)</f>
        <v>0</v>
      </c>
      <c r="J34" s="40">
        <f>H34+I34</f>
        <v>0</v>
      </c>
      <c r="K34" s="35"/>
      <c r="L34" s="40">
        <f>SUM(L35:L35)</f>
        <v>0</v>
      </c>
      <c r="M34" s="35"/>
      <c r="P34" s="40">
        <f>IF(Q34="PR",J34,SUM(O35:O35))</f>
        <v>0</v>
      </c>
      <c r="Q34" s="35" t="s">
        <v>118</v>
      </c>
      <c r="R34" s="40">
        <f>IF(Q34="HS",H34,0)</f>
        <v>0</v>
      </c>
      <c r="S34" s="40">
        <f>IF(Q34="HS",I34-P34,0)</f>
        <v>0</v>
      </c>
      <c r="T34" s="40">
        <f>IF(Q34="PS",H34,0)</f>
        <v>0</v>
      </c>
      <c r="U34" s="40">
        <f>IF(Q34="PS",I34-P34,0)</f>
        <v>0</v>
      </c>
      <c r="V34" s="40">
        <f>IF(Q34="MP",H34,0)</f>
        <v>0</v>
      </c>
      <c r="W34" s="40">
        <f>IF(Q34="MP",I34-P34,0)</f>
        <v>0</v>
      </c>
      <c r="X34" s="40">
        <f>IF(Q34="OM",H34,0)</f>
        <v>0</v>
      </c>
      <c r="Y34" s="35"/>
      <c r="AI34" s="40">
        <f>SUM(Z35:Z35)</f>
        <v>0</v>
      </c>
      <c r="AJ34" s="40">
        <f>SUM(AA35:AA35)</f>
        <v>0</v>
      </c>
      <c r="AK34" s="40">
        <f>SUM(AB35:AB35)</f>
        <v>0</v>
      </c>
    </row>
    <row r="35" spans="1:43" ht="12.75">
      <c r="A35" s="11" t="s">
        <v>67</v>
      </c>
      <c r="B35" s="11"/>
      <c r="C35" s="11" t="s">
        <v>119</v>
      </c>
      <c r="D35" s="11" t="s">
        <v>120</v>
      </c>
      <c r="E35" s="11" t="s">
        <v>121</v>
      </c>
      <c r="F35" s="41">
        <v>140.2</v>
      </c>
      <c r="G35" s="41">
        <v>0</v>
      </c>
      <c r="H35" s="41">
        <f>ROUND(F35*AE35,2)</f>
        <v>0</v>
      </c>
      <c r="I35" s="41">
        <f>J35-H35</f>
        <v>0</v>
      </c>
      <c r="J35" s="41">
        <f>ROUND(F35*G35,2)</f>
        <v>0</v>
      </c>
      <c r="K35" s="41">
        <v>0</v>
      </c>
      <c r="L35" s="41">
        <f>F35*K35</f>
        <v>0</v>
      </c>
      <c r="M35" s="42" t="s">
        <v>49</v>
      </c>
      <c r="N35" s="42" t="s">
        <v>69</v>
      </c>
      <c r="O35" s="41">
        <f>IF(N35="5",I35,0)</f>
        <v>0</v>
      </c>
      <c r="Z35" s="41">
        <f>IF(AD35=0,J35,0)</f>
        <v>0</v>
      </c>
      <c r="AA35" s="41">
        <f>IF(AD35=15,J35,0)</f>
        <v>0</v>
      </c>
      <c r="AB35" s="41">
        <f>IF(AD35=21,J35,0)</f>
        <v>0</v>
      </c>
      <c r="AD35" s="41">
        <v>21</v>
      </c>
      <c r="AE35" s="41">
        <f>G35*0</f>
        <v>0</v>
      </c>
      <c r="AF35" s="41">
        <f>G35*(1-0)</f>
        <v>0</v>
      </c>
      <c r="AM35" s="41">
        <f>F35*AE35</f>
        <v>0</v>
      </c>
      <c r="AN35" s="41">
        <f>F35*AF35</f>
        <v>0</v>
      </c>
      <c r="AO35" s="42" t="s">
        <v>122</v>
      </c>
      <c r="AP35" s="42" t="s">
        <v>109</v>
      </c>
      <c r="AQ35" s="35" t="s">
        <v>52</v>
      </c>
    </row>
    <row r="36" spans="1:37" ht="12.75">
      <c r="A36" s="43"/>
      <c r="B36" s="44"/>
      <c r="C36" s="44" t="s">
        <v>123</v>
      </c>
      <c r="D36" s="44" t="s">
        <v>124</v>
      </c>
      <c r="E36" s="44"/>
      <c r="F36" s="44"/>
      <c r="G36" s="44"/>
      <c r="H36" s="40">
        <f>SUM(H37:H37)</f>
        <v>0</v>
      </c>
      <c r="I36" s="40">
        <f>SUM(I37:I37)</f>
        <v>0</v>
      </c>
      <c r="J36" s="40">
        <f>H36+I36</f>
        <v>0</v>
      </c>
      <c r="K36" s="35"/>
      <c r="L36" s="40">
        <f>SUM(L37:L37)</f>
        <v>0</v>
      </c>
      <c r="M36" s="35"/>
      <c r="P36" s="40">
        <f>IF(Q36="PR",J36,SUM(O37:O37))</f>
        <v>0</v>
      </c>
      <c r="Q36" s="35" t="s">
        <v>118</v>
      </c>
      <c r="R36" s="40">
        <f>IF(Q36="HS",H36,0)</f>
        <v>0</v>
      </c>
      <c r="S36" s="40">
        <f>IF(Q36="HS",I36-P36,0)</f>
        <v>0</v>
      </c>
      <c r="T36" s="40">
        <f>IF(Q36="PS",H36,0)</f>
        <v>0</v>
      </c>
      <c r="U36" s="40">
        <f>IF(Q36="PS",I36-P36,0)</f>
        <v>0</v>
      </c>
      <c r="V36" s="40">
        <f>IF(Q36="MP",H36,0)</f>
        <v>0</v>
      </c>
      <c r="W36" s="40">
        <f>IF(Q36="MP",I36-P36,0)</f>
        <v>0</v>
      </c>
      <c r="X36" s="40">
        <f>IF(Q36="OM",H36,0)</f>
        <v>0</v>
      </c>
      <c r="Y36" s="35"/>
      <c r="AI36" s="40">
        <f>SUM(Z37:Z37)</f>
        <v>0</v>
      </c>
      <c r="AJ36" s="40">
        <f>SUM(AA37:AA37)</f>
        <v>0</v>
      </c>
      <c r="AK36" s="40">
        <f>SUM(AB37:AB37)</f>
        <v>0</v>
      </c>
    </row>
    <row r="37" spans="1:43" ht="12.75">
      <c r="A37" s="11" t="s">
        <v>125</v>
      </c>
      <c r="B37" s="11"/>
      <c r="C37" s="11" t="s">
        <v>126</v>
      </c>
      <c r="D37" s="11" t="s">
        <v>127</v>
      </c>
      <c r="E37" s="11" t="s">
        <v>121</v>
      </c>
      <c r="F37" s="41">
        <v>51.33</v>
      </c>
      <c r="G37" s="41">
        <v>0</v>
      </c>
      <c r="H37" s="41">
        <f>ROUND(F37*AE37,2)</f>
        <v>0</v>
      </c>
      <c r="I37" s="41">
        <f>J37-H37</f>
        <v>0</v>
      </c>
      <c r="J37" s="41">
        <f>ROUND(F37*G37,2)</f>
        <v>0</v>
      </c>
      <c r="K37" s="41">
        <v>0</v>
      </c>
      <c r="L37" s="41">
        <f>F37*K37</f>
        <v>0</v>
      </c>
      <c r="M37" s="42" t="s">
        <v>49</v>
      </c>
      <c r="N37" s="42" t="s">
        <v>69</v>
      </c>
      <c r="O37" s="41">
        <f>IF(N37="5",I37,0)</f>
        <v>0</v>
      </c>
      <c r="Z37" s="41">
        <f>IF(AD37=0,J37,0)</f>
        <v>0</v>
      </c>
      <c r="AA37" s="41">
        <f>IF(AD37=15,J37,0)</f>
        <v>0</v>
      </c>
      <c r="AB37" s="41">
        <f>IF(AD37=21,J37,0)</f>
        <v>0</v>
      </c>
      <c r="AD37" s="41">
        <v>21</v>
      </c>
      <c r="AE37" s="41">
        <f>G37*0</f>
        <v>0</v>
      </c>
      <c r="AF37" s="41">
        <f>G37*(1-0)</f>
        <v>0</v>
      </c>
      <c r="AM37" s="41">
        <f>F37*AE37</f>
        <v>0</v>
      </c>
      <c r="AN37" s="41">
        <f>F37*AF37</f>
        <v>0</v>
      </c>
      <c r="AO37" s="42" t="s">
        <v>128</v>
      </c>
      <c r="AP37" s="42" t="s">
        <v>109</v>
      </c>
      <c r="AQ37" s="35" t="s">
        <v>52</v>
      </c>
    </row>
    <row r="38" spans="1:37" ht="12.75">
      <c r="A38" s="43"/>
      <c r="B38" s="44"/>
      <c r="C38" s="44"/>
      <c r="D38" s="44" t="s">
        <v>129</v>
      </c>
      <c r="E38" s="44"/>
      <c r="F38" s="44"/>
      <c r="G38" s="44"/>
      <c r="H38" s="40">
        <f>SUM(H39:H50)</f>
        <v>0</v>
      </c>
      <c r="I38" s="40">
        <f>SUM(I39:I50)</f>
        <v>0</v>
      </c>
      <c r="J38" s="40">
        <f>H38+I38</f>
        <v>0</v>
      </c>
      <c r="K38" s="35"/>
      <c r="L38" s="40">
        <f>SUM(L39:L50)</f>
        <v>87.47269999999999</v>
      </c>
      <c r="M38" s="35"/>
      <c r="P38" s="40">
        <f>IF(Q38="PR",J38,SUM(O39:O50))</f>
        <v>0</v>
      </c>
      <c r="Q38" s="35" t="s">
        <v>130</v>
      </c>
      <c r="R38" s="40">
        <f>IF(Q38="HS",H38,0)</f>
        <v>0</v>
      </c>
      <c r="S38" s="40">
        <f>IF(Q38="HS",I38-P38,0)</f>
        <v>0</v>
      </c>
      <c r="T38" s="40">
        <f>IF(Q38="PS",H38,0)</f>
        <v>0</v>
      </c>
      <c r="U38" s="40">
        <f>IF(Q38="PS",I38-P38,0)</f>
        <v>0</v>
      </c>
      <c r="V38" s="40">
        <f>IF(Q38="MP",H38,0)</f>
        <v>0</v>
      </c>
      <c r="W38" s="40">
        <f>IF(Q38="MP",I38-P38,0)</f>
        <v>0</v>
      </c>
      <c r="X38" s="40">
        <f>IF(Q38="OM",H38,0)</f>
        <v>0</v>
      </c>
      <c r="Y38" s="35"/>
      <c r="AI38" s="40">
        <f>SUM(Z39:Z50)</f>
        <v>0</v>
      </c>
      <c r="AJ38" s="40">
        <f>SUM(AA39:AA50)</f>
        <v>0</v>
      </c>
      <c r="AK38" s="40">
        <f>SUM(AB39:AB50)</f>
        <v>0</v>
      </c>
    </row>
    <row r="39" spans="1:43" ht="12.75">
      <c r="A39" s="11" t="s">
        <v>73</v>
      </c>
      <c r="B39" s="11"/>
      <c r="C39" s="11" t="s">
        <v>131</v>
      </c>
      <c r="D39" s="11" t="s">
        <v>132</v>
      </c>
      <c r="E39" s="11" t="s">
        <v>133</v>
      </c>
      <c r="F39" s="41">
        <v>118</v>
      </c>
      <c r="G39" s="41">
        <v>0</v>
      </c>
      <c r="H39" s="41">
        <f>ROUND(F39*AE39,2)</f>
        <v>0</v>
      </c>
      <c r="I39" s="41">
        <f>J39-H39</f>
        <v>0</v>
      </c>
      <c r="J39" s="41">
        <f>ROUND(F39*G39,2)</f>
        <v>0</v>
      </c>
      <c r="K39" s="41">
        <v>0.07688</v>
      </c>
      <c r="L39" s="41">
        <f>F39*K39</f>
        <v>9.07184</v>
      </c>
      <c r="M39" s="42" t="s">
        <v>49</v>
      </c>
      <c r="N39" s="42" t="s">
        <v>134</v>
      </c>
      <c r="O39" s="41">
        <f>IF(N39="5",I39,0)</f>
        <v>0</v>
      </c>
      <c r="Z39" s="41">
        <f>IF(AD39=0,J39,0)</f>
        <v>0</v>
      </c>
      <c r="AA39" s="41">
        <f>IF(AD39=15,J39,0)</f>
        <v>0</v>
      </c>
      <c r="AB39" s="41">
        <f>IF(AD39=21,J39,0)</f>
        <v>0</v>
      </c>
      <c r="AD39" s="41">
        <v>21</v>
      </c>
      <c r="AE39" s="41">
        <f>G39*1</f>
        <v>0</v>
      </c>
      <c r="AF39" s="41">
        <f>G39*(1-1)</f>
        <v>0</v>
      </c>
      <c r="AM39" s="41">
        <f>F39*AE39</f>
        <v>0</v>
      </c>
      <c r="AN39" s="41">
        <f>F39*AF39</f>
        <v>0</v>
      </c>
      <c r="AO39" s="42" t="s">
        <v>135</v>
      </c>
      <c r="AP39" s="42" t="s">
        <v>136</v>
      </c>
      <c r="AQ39" s="35" t="s">
        <v>52</v>
      </c>
    </row>
    <row r="40" spans="1:43" ht="12.75">
      <c r="A40" s="11" t="s">
        <v>137</v>
      </c>
      <c r="B40" s="11"/>
      <c r="C40" s="11" t="s">
        <v>138</v>
      </c>
      <c r="D40" s="11" t="s">
        <v>139</v>
      </c>
      <c r="E40" s="11" t="s">
        <v>133</v>
      </c>
      <c r="F40" s="41">
        <v>11</v>
      </c>
      <c r="G40" s="41">
        <v>0</v>
      </c>
      <c r="H40" s="41">
        <f>ROUND(F40*AE40,2)</f>
        <v>0</v>
      </c>
      <c r="I40" s="41">
        <f>J40-H40</f>
        <v>0</v>
      </c>
      <c r="J40" s="41">
        <f>ROUND(F40*G40,2)</f>
        <v>0</v>
      </c>
      <c r="K40" s="41">
        <v>0.064</v>
      </c>
      <c r="L40" s="41">
        <f>F40*K40</f>
        <v>0.704</v>
      </c>
      <c r="M40" s="42" t="s">
        <v>49</v>
      </c>
      <c r="N40" s="42" t="s">
        <v>134</v>
      </c>
      <c r="O40" s="41">
        <f>IF(N40="5",I40,0)</f>
        <v>0</v>
      </c>
      <c r="Z40" s="41">
        <f>IF(AD40=0,J40,0)</f>
        <v>0</v>
      </c>
      <c r="AA40" s="41">
        <f>IF(AD40=15,J40,0)</f>
        <v>0</v>
      </c>
      <c r="AB40" s="41">
        <f>IF(AD40=21,J40,0)</f>
        <v>0</v>
      </c>
      <c r="AD40" s="41">
        <v>21</v>
      </c>
      <c r="AE40" s="41">
        <f>G40*1</f>
        <v>0</v>
      </c>
      <c r="AF40" s="41">
        <f>G40*(1-1)</f>
        <v>0</v>
      </c>
      <c r="AM40" s="41">
        <f>F40*AE40</f>
        <v>0</v>
      </c>
      <c r="AN40" s="41">
        <f>F40*AF40</f>
        <v>0</v>
      </c>
      <c r="AO40" s="42" t="s">
        <v>135</v>
      </c>
      <c r="AP40" s="42" t="s">
        <v>136</v>
      </c>
      <c r="AQ40" s="35" t="s">
        <v>52</v>
      </c>
    </row>
    <row r="41" spans="1:43" ht="12.75">
      <c r="A41" s="11" t="s">
        <v>140</v>
      </c>
      <c r="B41" s="11"/>
      <c r="C41" s="11" t="s">
        <v>141</v>
      </c>
      <c r="D41" s="11" t="s">
        <v>142</v>
      </c>
      <c r="E41" s="11" t="s">
        <v>133</v>
      </c>
      <c r="F41" s="41">
        <v>11</v>
      </c>
      <c r="G41" s="41">
        <v>0</v>
      </c>
      <c r="H41" s="41">
        <f>ROUND(F41*AE41,2)</f>
        <v>0</v>
      </c>
      <c r="I41" s="41">
        <f>J41-H41</f>
        <v>0</v>
      </c>
      <c r="J41" s="41">
        <f>ROUND(F41*G41,2)</f>
        <v>0</v>
      </c>
      <c r="K41" s="41">
        <v>0.064</v>
      </c>
      <c r="L41" s="41">
        <f>F41*K41</f>
        <v>0.704</v>
      </c>
      <c r="M41" s="42" t="s">
        <v>49</v>
      </c>
      <c r="N41" s="42" t="s">
        <v>134</v>
      </c>
      <c r="O41" s="41">
        <f>IF(N41="5",I41,0)</f>
        <v>0</v>
      </c>
      <c r="Z41" s="41">
        <f>IF(AD41=0,J41,0)</f>
        <v>0</v>
      </c>
      <c r="AA41" s="41">
        <f>IF(AD41=15,J41,0)</f>
        <v>0</v>
      </c>
      <c r="AB41" s="41">
        <f>IF(AD41=21,J41,0)</f>
        <v>0</v>
      </c>
      <c r="AD41" s="41">
        <v>21</v>
      </c>
      <c r="AE41" s="41">
        <f>G41*1</f>
        <v>0</v>
      </c>
      <c r="AF41" s="41">
        <f>G41*(1-1)</f>
        <v>0</v>
      </c>
      <c r="AM41" s="41">
        <f>F41*AE41</f>
        <v>0</v>
      </c>
      <c r="AN41" s="41">
        <f>F41*AF41</f>
        <v>0</v>
      </c>
      <c r="AO41" s="42" t="s">
        <v>135</v>
      </c>
      <c r="AP41" s="42" t="s">
        <v>136</v>
      </c>
      <c r="AQ41" s="35" t="s">
        <v>52</v>
      </c>
    </row>
    <row r="42" spans="1:43" ht="12.75">
      <c r="A42" s="11" t="s">
        <v>143</v>
      </c>
      <c r="B42" s="11"/>
      <c r="C42" s="11" t="s">
        <v>144</v>
      </c>
      <c r="D42" s="11" t="s">
        <v>145</v>
      </c>
      <c r="E42" s="11" t="s">
        <v>133</v>
      </c>
      <c r="F42" s="41">
        <v>36.5</v>
      </c>
      <c r="G42" s="41">
        <v>0</v>
      </c>
      <c r="H42" s="41">
        <f>ROUND(F42*AE42,2)</f>
        <v>0</v>
      </c>
      <c r="I42" s="41">
        <f>J42-H42</f>
        <v>0</v>
      </c>
      <c r="J42" s="41">
        <f>ROUND(F42*G42,2)</f>
        <v>0</v>
      </c>
      <c r="K42" s="41">
        <v>0.052</v>
      </c>
      <c r="L42" s="41">
        <f>F42*K42</f>
        <v>1.898</v>
      </c>
      <c r="M42" s="42" t="s">
        <v>49</v>
      </c>
      <c r="N42" s="42" t="s">
        <v>134</v>
      </c>
      <c r="O42" s="41">
        <f>IF(N42="5",I42,0)</f>
        <v>0</v>
      </c>
      <c r="Z42" s="41">
        <f>IF(AD42=0,J42,0)</f>
        <v>0</v>
      </c>
      <c r="AA42" s="41">
        <f>IF(AD42=15,J42,0)</f>
        <v>0</v>
      </c>
      <c r="AB42" s="41">
        <f>IF(AD42=21,J42,0)</f>
        <v>0</v>
      </c>
      <c r="AD42" s="41">
        <v>21</v>
      </c>
      <c r="AE42" s="41">
        <f>G42*1</f>
        <v>0</v>
      </c>
      <c r="AF42" s="41">
        <f>G42*(1-1)</f>
        <v>0</v>
      </c>
      <c r="AM42" s="41">
        <f>F42*AE42</f>
        <v>0</v>
      </c>
      <c r="AN42" s="41">
        <f>F42*AF42</f>
        <v>0</v>
      </c>
      <c r="AO42" s="42" t="s">
        <v>135</v>
      </c>
      <c r="AP42" s="42" t="s">
        <v>136</v>
      </c>
      <c r="AQ42" s="35" t="s">
        <v>52</v>
      </c>
    </row>
    <row r="43" spans="1:43" ht="12.75">
      <c r="A43" s="11" t="s">
        <v>146</v>
      </c>
      <c r="B43" s="11"/>
      <c r="C43" s="11" t="s">
        <v>147</v>
      </c>
      <c r="D43" s="11" t="s">
        <v>148</v>
      </c>
      <c r="E43" s="11" t="s">
        <v>133</v>
      </c>
      <c r="F43" s="41">
        <v>138.9</v>
      </c>
      <c r="G43" s="41">
        <v>0</v>
      </c>
      <c r="H43" s="41">
        <f>ROUND(F43*AE43,2)</f>
        <v>0</v>
      </c>
      <c r="I43" s="41">
        <f>J43-H43</f>
        <v>0</v>
      </c>
      <c r="J43" s="41">
        <f>ROUND(F43*G43,2)</f>
        <v>0</v>
      </c>
      <c r="K43" s="41">
        <v>0.055</v>
      </c>
      <c r="L43" s="41">
        <f>F43*K43</f>
        <v>7.6395</v>
      </c>
      <c r="M43" s="42" t="s">
        <v>49</v>
      </c>
      <c r="N43" s="42" t="s">
        <v>134</v>
      </c>
      <c r="O43" s="41">
        <f>IF(N43="5",I43,0)</f>
        <v>0</v>
      </c>
      <c r="Z43" s="41">
        <f>IF(AD43=0,J43,0)</f>
        <v>0</v>
      </c>
      <c r="AA43" s="41">
        <f>IF(AD43=15,J43,0)</f>
        <v>0</v>
      </c>
      <c r="AB43" s="41">
        <f>IF(AD43=21,J43,0)</f>
        <v>0</v>
      </c>
      <c r="AD43" s="41">
        <v>21</v>
      </c>
      <c r="AE43" s="41">
        <f>G43*1</f>
        <v>0</v>
      </c>
      <c r="AF43" s="41">
        <f>G43*(1-1)</f>
        <v>0</v>
      </c>
      <c r="AM43" s="41">
        <f>F43*AE43</f>
        <v>0</v>
      </c>
      <c r="AN43" s="41">
        <f>F43*AF43</f>
        <v>0</v>
      </c>
      <c r="AO43" s="42" t="s">
        <v>135</v>
      </c>
      <c r="AP43" s="42" t="s">
        <v>136</v>
      </c>
      <c r="AQ43" s="35" t="s">
        <v>52</v>
      </c>
    </row>
    <row r="44" spans="1:43" ht="12.75">
      <c r="A44" s="11" t="s">
        <v>149</v>
      </c>
      <c r="B44" s="11"/>
      <c r="C44" s="11" t="s">
        <v>150</v>
      </c>
      <c r="D44" s="11" t="s">
        <v>151</v>
      </c>
      <c r="E44" s="11" t="s">
        <v>152</v>
      </c>
      <c r="F44" s="41">
        <v>3.8</v>
      </c>
      <c r="G44" s="41">
        <v>0</v>
      </c>
      <c r="H44" s="41">
        <f>ROUND(F44*AE44,2)</f>
        <v>0</v>
      </c>
      <c r="I44" s="41">
        <f>J44-H44</f>
        <v>0</v>
      </c>
      <c r="J44" s="41">
        <f>ROUND(F44*G44,2)</f>
        <v>0</v>
      </c>
      <c r="K44" s="41">
        <v>1</v>
      </c>
      <c r="L44" s="41">
        <f>F44*K44</f>
        <v>3.8</v>
      </c>
      <c r="M44" s="42" t="s">
        <v>49</v>
      </c>
      <c r="N44" s="42" t="s">
        <v>134</v>
      </c>
      <c r="O44" s="41">
        <f>IF(N44="5",I44,0)</f>
        <v>0</v>
      </c>
      <c r="Z44" s="41">
        <f>IF(AD44=0,J44,0)</f>
        <v>0</v>
      </c>
      <c r="AA44" s="41">
        <f>IF(AD44=15,J44,0)</f>
        <v>0</v>
      </c>
      <c r="AB44" s="41">
        <f>IF(AD44=21,J44,0)</f>
        <v>0</v>
      </c>
      <c r="AD44" s="41">
        <v>21</v>
      </c>
      <c r="AE44" s="41">
        <f>G44*1</f>
        <v>0</v>
      </c>
      <c r="AF44" s="41">
        <f>G44*(1-1)</f>
        <v>0</v>
      </c>
      <c r="AM44" s="41">
        <f>F44*AE44</f>
        <v>0</v>
      </c>
      <c r="AN44" s="41">
        <f>F44*AF44</f>
        <v>0</v>
      </c>
      <c r="AO44" s="42" t="s">
        <v>135</v>
      </c>
      <c r="AP44" s="42" t="s">
        <v>136</v>
      </c>
      <c r="AQ44" s="35" t="s">
        <v>52</v>
      </c>
    </row>
    <row r="45" spans="1:43" ht="12.75">
      <c r="A45" s="11" t="s">
        <v>153</v>
      </c>
      <c r="B45" s="11"/>
      <c r="C45" s="11" t="s">
        <v>154</v>
      </c>
      <c r="D45" s="11" t="s">
        <v>155</v>
      </c>
      <c r="E45" s="11" t="s">
        <v>152</v>
      </c>
      <c r="F45" s="41">
        <v>41.86</v>
      </c>
      <c r="G45" s="41">
        <v>0</v>
      </c>
      <c r="H45" s="41">
        <f>ROUND(F45*AE45,2)</f>
        <v>0</v>
      </c>
      <c r="I45" s="41">
        <f>J45-H45</f>
        <v>0</v>
      </c>
      <c r="J45" s="41">
        <f>ROUND(F45*G45,2)</f>
        <v>0</v>
      </c>
      <c r="K45" s="41">
        <v>1</v>
      </c>
      <c r="L45" s="41">
        <f>F45*K45</f>
        <v>41.86</v>
      </c>
      <c r="M45" s="42" t="s">
        <v>49</v>
      </c>
      <c r="N45" s="42" t="s">
        <v>134</v>
      </c>
      <c r="O45" s="41">
        <f>IF(N45="5",I45,0)</f>
        <v>0</v>
      </c>
      <c r="Z45" s="41">
        <f>IF(AD45=0,J45,0)</f>
        <v>0</v>
      </c>
      <c r="AA45" s="41">
        <f>IF(AD45=15,J45,0)</f>
        <v>0</v>
      </c>
      <c r="AB45" s="41">
        <f>IF(AD45=21,J45,0)</f>
        <v>0</v>
      </c>
      <c r="AD45" s="41">
        <v>21</v>
      </c>
      <c r="AE45" s="41">
        <f>G45*1</f>
        <v>0</v>
      </c>
      <c r="AF45" s="41">
        <f>G45*(1-1)</f>
        <v>0</v>
      </c>
      <c r="AM45" s="41">
        <f>F45*AE45</f>
        <v>0</v>
      </c>
      <c r="AN45" s="41">
        <f>F45*AF45</f>
        <v>0</v>
      </c>
      <c r="AO45" s="42" t="s">
        <v>135</v>
      </c>
      <c r="AP45" s="42" t="s">
        <v>136</v>
      </c>
      <c r="AQ45" s="35" t="s">
        <v>52</v>
      </c>
    </row>
    <row r="46" spans="1:43" ht="12.75">
      <c r="A46" s="11" t="s">
        <v>156</v>
      </c>
      <c r="B46" s="11"/>
      <c r="C46" s="11" t="s">
        <v>157</v>
      </c>
      <c r="D46" s="11" t="s">
        <v>158</v>
      </c>
      <c r="E46" s="11" t="s">
        <v>152</v>
      </c>
      <c r="F46" s="41">
        <v>12.588</v>
      </c>
      <c r="G46" s="41">
        <v>0</v>
      </c>
      <c r="H46" s="41">
        <f>ROUND(F46*AE46,2)</f>
        <v>0</v>
      </c>
      <c r="I46" s="41">
        <f>J46-H46</f>
        <v>0</v>
      </c>
      <c r="J46" s="41">
        <f>ROUND(F46*G46,2)</f>
        <v>0</v>
      </c>
      <c r="K46" s="41">
        <v>1</v>
      </c>
      <c r="L46" s="41">
        <f>F46*K46</f>
        <v>12.588</v>
      </c>
      <c r="M46" s="42" t="s">
        <v>49</v>
      </c>
      <c r="N46" s="42" t="s">
        <v>134</v>
      </c>
      <c r="O46" s="41">
        <f>IF(N46="5",I46,0)</f>
        <v>0</v>
      </c>
      <c r="Z46" s="41">
        <f>IF(AD46=0,J46,0)</f>
        <v>0</v>
      </c>
      <c r="AA46" s="41">
        <f>IF(AD46=15,J46,0)</f>
        <v>0</v>
      </c>
      <c r="AB46" s="41">
        <f>IF(AD46=21,J46,0)</f>
        <v>0</v>
      </c>
      <c r="AD46" s="41">
        <v>21</v>
      </c>
      <c r="AE46" s="41">
        <f>G46*1</f>
        <v>0</v>
      </c>
      <c r="AF46" s="41">
        <f>G46*(1-1)</f>
        <v>0</v>
      </c>
      <c r="AM46" s="41">
        <f>F46*AE46</f>
        <v>0</v>
      </c>
      <c r="AN46" s="41">
        <f>F46*AF46</f>
        <v>0</v>
      </c>
      <c r="AO46" s="42" t="s">
        <v>135</v>
      </c>
      <c r="AP46" s="42" t="s">
        <v>136</v>
      </c>
      <c r="AQ46" s="35" t="s">
        <v>52</v>
      </c>
    </row>
    <row r="47" spans="1:43" ht="12.75">
      <c r="A47" s="11" t="s">
        <v>159</v>
      </c>
      <c r="B47" s="11"/>
      <c r="C47" s="11" t="s">
        <v>160</v>
      </c>
      <c r="D47" s="11" t="s">
        <v>161</v>
      </c>
      <c r="E47" s="11" t="s">
        <v>48</v>
      </c>
      <c r="F47" s="41">
        <v>28.5</v>
      </c>
      <c r="G47" s="41">
        <v>0</v>
      </c>
      <c r="H47" s="41">
        <f>ROUND(F47*AE47,2)</f>
        <v>0</v>
      </c>
      <c r="I47" s="41">
        <f>J47-H47</f>
        <v>0</v>
      </c>
      <c r="J47" s="41">
        <f>ROUND(F47*G47,2)</f>
        <v>0</v>
      </c>
      <c r="K47" s="41">
        <v>0.184</v>
      </c>
      <c r="L47" s="41">
        <f>F47*K47</f>
        <v>5.244</v>
      </c>
      <c r="M47" s="42" t="s">
        <v>49</v>
      </c>
      <c r="N47" s="42" t="s">
        <v>134</v>
      </c>
      <c r="O47" s="41">
        <f>IF(N47="5",I47,0)</f>
        <v>0</v>
      </c>
      <c r="Z47" s="41">
        <f>IF(AD47=0,J47,0)</f>
        <v>0</v>
      </c>
      <c r="AA47" s="41">
        <f>IF(AD47=15,J47,0)</f>
        <v>0</v>
      </c>
      <c r="AB47" s="41">
        <f>IF(AD47=21,J47,0)</f>
        <v>0</v>
      </c>
      <c r="AD47" s="41">
        <v>21</v>
      </c>
      <c r="AE47" s="41">
        <f>G47*1</f>
        <v>0</v>
      </c>
      <c r="AF47" s="41">
        <f>G47*(1-1)</f>
        <v>0</v>
      </c>
      <c r="AM47" s="41">
        <f>F47*AE47</f>
        <v>0</v>
      </c>
      <c r="AN47" s="41">
        <f>F47*AF47</f>
        <v>0</v>
      </c>
      <c r="AO47" s="42" t="s">
        <v>135</v>
      </c>
      <c r="AP47" s="42" t="s">
        <v>136</v>
      </c>
      <c r="AQ47" s="35" t="s">
        <v>52</v>
      </c>
    </row>
    <row r="48" spans="1:43" ht="12.75">
      <c r="A48" s="11" t="s">
        <v>162</v>
      </c>
      <c r="B48" s="11"/>
      <c r="C48" s="11" t="s">
        <v>163</v>
      </c>
      <c r="D48" s="11" t="s">
        <v>164</v>
      </c>
      <c r="E48" s="11" t="s">
        <v>48</v>
      </c>
      <c r="F48" s="41">
        <v>21.54</v>
      </c>
      <c r="G48" s="41">
        <v>0</v>
      </c>
      <c r="H48" s="41">
        <f>ROUND(F48*AE48,2)</f>
        <v>0</v>
      </c>
      <c r="I48" s="41">
        <f>J48-H48</f>
        <v>0</v>
      </c>
      <c r="J48" s="41">
        <f>ROUND(F48*G48,2)</f>
        <v>0</v>
      </c>
      <c r="K48" s="41">
        <v>0.184</v>
      </c>
      <c r="L48" s="41">
        <f>F48*K48</f>
        <v>3.9633599999999998</v>
      </c>
      <c r="M48" s="42" t="s">
        <v>49</v>
      </c>
      <c r="N48" s="42" t="s">
        <v>134</v>
      </c>
      <c r="O48" s="41">
        <f>IF(N48="5",I48,0)</f>
        <v>0</v>
      </c>
      <c r="Z48" s="41">
        <f>IF(AD48=0,J48,0)</f>
        <v>0</v>
      </c>
      <c r="AA48" s="41">
        <f>IF(AD48=15,J48,0)</f>
        <v>0</v>
      </c>
      <c r="AB48" s="41">
        <f>IF(AD48=21,J48,0)</f>
        <v>0</v>
      </c>
      <c r="AD48" s="41">
        <v>21</v>
      </c>
      <c r="AE48" s="41">
        <f>G48*1</f>
        <v>0</v>
      </c>
      <c r="AF48" s="41">
        <f>G48*(1-1)</f>
        <v>0</v>
      </c>
      <c r="AM48" s="41">
        <f>F48*AE48</f>
        <v>0</v>
      </c>
      <c r="AN48" s="41">
        <f>F48*AF48</f>
        <v>0</v>
      </c>
      <c r="AO48" s="42" t="s">
        <v>135</v>
      </c>
      <c r="AP48" s="42" t="s">
        <v>136</v>
      </c>
      <c r="AQ48" s="35" t="s">
        <v>52</v>
      </c>
    </row>
    <row r="49" spans="1:43" ht="12.75">
      <c r="A49" s="11" t="s">
        <v>165</v>
      </c>
      <c r="B49" s="11"/>
      <c r="C49" s="11" t="s">
        <v>166</v>
      </c>
      <c r="D49" s="11" t="s">
        <v>167</v>
      </c>
      <c r="E49" s="11" t="s">
        <v>48</v>
      </c>
      <c r="F49" s="41">
        <v>161</v>
      </c>
      <c r="G49" s="41">
        <v>0</v>
      </c>
      <c r="H49" s="41">
        <f>ROUND(F49*AE49,2)</f>
        <v>0</v>
      </c>
      <c r="I49" s="41">
        <f>J49-H49</f>
        <v>0</v>
      </c>
      <c r="J49" s="41">
        <f>ROUND(F49*G49,2)</f>
        <v>0</v>
      </c>
      <c r="K49" s="41">
        <v>0</v>
      </c>
      <c r="L49" s="41">
        <f>F49*K49</f>
        <v>0</v>
      </c>
      <c r="M49" s="42"/>
      <c r="N49" s="42" t="s">
        <v>134</v>
      </c>
      <c r="O49" s="41">
        <f>IF(N49="5",I49,0)</f>
        <v>0</v>
      </c>
      <c r="Z49" s="41">
        <f>IF(AD49=0,J49,0)</f>
        <v>0</v>
      </c>
      <c r="AA49" s="41">
        <f>IF(AD49=15,J49,0)</f>
        <v>0</v>
      </c>
      <c r="AB49" s="41">
        <f>IF(AD49=21,J49,0)</f>
        <v>0</v>
      </c>
      <c r="AD49" s="41">
        <v>21</v>
      </c>
      <c r="AE49" s="41">
        <f>G49*1</f>
        <v>0</v>
      </c>
      <c r="AF49" s="41">
        <f>G49*(1-1)</f>
        <v>0</v>
      </c>
      <c r="AM49" s="41">
        <f>F49*AE49</f>
        <v>0</v>
      </c>
      <c r="AN49" s="41">
        <f>F49*AF49</f>
        <v>0</v>
      </c>
      <c r="AO49" s="42" t="s">
        <v>135</v>
      </c>
      <c r="AP49" s="42" t="s">
        <v>136</v>
      </c>
      <c r="AQ49" s="35" t="s">
        <v>52</v>
      </c>
    </row>
    <row r="50" spans="1:43" ht="12.75">
      <c r="A50" s="45" t="s">
        <v>168</v>
      </c>
      <c r="B50" s="45"/>
      <c r="C50" s="45" t="s">
        <v>169</v>
      </c>
      <c r="D50" s="45" t="s">
        <v>170</v>
      </c>
      <c r="E50" s="45" t="s">
        <v>48</v>
      </c>
      <c r="F50" s="46">
        <v>7.56</v>
      </c>
      <c r="G50" s="46">
        <v>0</v>
      </c>
      <c r="H50" s="46">
        <f>ROUND(F50*AE50,2)</f>
        <v>0</v>
      </c>
      <c r="I50" s="46">
        <f>J50-H50</f>
        <v>0</v>
      </c>
      <c r="J50" s="46">
        <f>ROUND(F50*G50,2)</f>
        <v>0</v>
      </c>
      <c r="K50" s="46">
        <v>0</v>
      </c>
      <c r="L50" s="46">
        <f>F50*K50</f>
        <v>0</v>
      </c>
      <c r="M50" s="47"/>
      <c r="N50" s="42" t="s">
        <v>134</v>
      </c>
      <c r="O50" s="41">
        <f>IF(N50="5",I50,0)</f>
        <v>0</v>
      </c>
      <c r="Z50" s="41">
        <f>IF(AD50=0,J50,0)</f>
        <v>0</v>
      </c>
      <c r="AA50" s="41">
        <f>IF(AD50=15,J50,0)</f>
        <v>0</v>
      </c>
      <c r="AB50" s="41">
        <f>IF(AD50=21,J50,0)</f>
        <v>0</v>
      </c>
      <c r="AD50" s="41">
        <v>21</v>
      </c>
      <c r="AE50" s="41">
        <f>G50*1</f>
        <v>0</v>
      </c>
      <c r="AF50" s="41">
        <f>G50*(1-1)</f>
        <v>0</v>
      </c>
      <c r="AM50" s="41">
        <f>F50*AE50</f>
        <v>0</v>
      </c>
      <c r="AN50" s="41">
        <f>F50*AF50</f>
        <v>0</v>
      </c>
      <c r="AO50" s="42" t="s">
        <v>135</v>
      </c>
      <c r="AP50" s="42" t="s">
        <v>136</v>
      </c>
      <c r="AQ50" s="35" t="s">
        <v>52</v>
      </c>
    </row>
    <row r="51" spans="1:28" ht="12.75">
      <c r="A51" s="48"/>
      <c r="B51" s="48"/>
      <c r="C51" s="48"/>
      <c r="D51" s="48"/>
      <c r="E51" s="48"/>
      <c r="F51" s="48"/>
      <c r="G51" s="48"/>
      <c r="H51" s="49" t="s">
        <v>171</v>
      </c>
      <c r="I51" s="49"/>
      <c r="J51" s="50">
        <f>J12+J16+J18+J20+J23+J26+J30+J34+J36+J38</f>
        <v>0</v>
      </c>
      <c r="K51" s="48"/>
      <c r="L51" s="48"/>
      <c r="M51" s="48"/>
      <c r="Z51" s="51">
        <f>SUM(Z13:Z50)</f>
        <v>0</v>
      </c>
      <c r="AA51" s="51">
        <f>SUM(AA13:AA50)</f>
        <v>0</v>
      </c>
      <c r="AB51" s="51">
        <f>SUM(AB13:AB50)</f>
        <v>0</v>
      </c>
    </row>
    <row r="52" ht="11.25" customHeight="1">
      <c r="A52" s="52"/>
    </row>
  </sheetData>
  <sheetProtection selectLockedCells="1" selectUnlockedCells="1"/>
  <mergeCells count="38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6:G16"/>
    <mergeCell ref="D18:G18"/>
    <mergeCell ref="D20:G20"/>
    <mergeCell ref="D23:G23"/>
    <mergeCell ref="D26:G26"/>
    <mergeCell ref="D30:G30"/>
    <mergeCell ref="D34:G34"/>
    <mergeCell ref="D36:G36"/>
    <mergeCell ref="D38:G38"/>
    <mergeCell ref="H51:I51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E6" sqref="E6"/>
    </sheetView>
  </sheetViews>
  <sheetFormatPr defaultColWidth="12.57421875" defaultRowHeight="12.75"/>
  <cols>
    <col min="1" max="2" width="16.57421875" style="1" customWidth="1"/>
    <col min="3" max="3" width="41.7109375" style="1" customWidth="1"/>
    <col min="4" max="4" width="22.140625" style="1" customWidth="1"/>
    <col min="5" max="5" width="21.00390625" style="1" customWidth="1"/>
    <col min="6" max="6" width="20.8515625" style="1" customWidth="1"/>
    <col min="7" max="7" width="19.7109375" style="1" customWidth="1"/>
    <col min="8" max="9" width="0" style="1" hidden="1" customWidth="1"/>
    <col min="10" max="16384" width="11.57421875" style="0" customWidth="1"/>
  </cols>
  <sheetData>
    <row r="1" spans="1:7" ht="72.75" customHeight="1">
      <c r="A1" s="2" t="s">
        <v>172</v>
      </c>
      <c r="B1" s="2"/>
      <c r="C1" s="2"/>
      <c r="D1" s="2"/>
      <c r="E1" s="2"/>
      <c r="F1" s="2"/>
      <c r="G1" s="53"/>
    </row>
    <row r="2" spans="1:8" ht="12.75" customHeight="1">
      <c r="A2" s="3" t="s">
        <v>1</v>
      </c>
      <c r="B2" s="4" t="s">
        <v>2</v>
      </c>
      <c r="C2" s="4"/>
      <c r="D2" s="6" t="s">
        <v>4</v>
      </c>
      <c r="E2" s="7"/>
      <c r="F2" s="7"/>
      <c r="G2" s="7"/>
      <c r="H2" s="8"/>
    </row>
    <row r="3" spans="1:8" ht="12.75">
      <c r="A3" s="3"/>
      <c r="B3" s="4"/>
      <c r="C3" s="4"/>
      <c r="D3" s="6"/>
      <c r="E3" s="6"/>
      <c r="F3" s="7"/>
      <c r="G3" s="7"/>
      <c r="H3" s="8"/>
    </row>
    <row r="4" spans="1:8" ht="12.75" customHeight="1">
      <c r="A4" s="9" t="s">
        <v>5</v>
      </c>
      <c r="B4" s="10" t="s">
        <v>6</v>
      </c>
      <c r="C4" s="10"/>
      <c r="D4" s="10" t="s">
        <v>8</v>
      </c>
      <c r="E4" s="13"/>
      <c r="F4" s="13"/>
      <c r="G4" s="13"/>
      <c r="H4" s="8"/>
    </row>
    <row r="5" spans="1:8" ht="12.75">
      <c r="A5" s="9"/>
      <c r="B5" s="10"/>
      <c r="C5" s="10"/>
      <c r="D5" s="10"/>
      <c r="E5" s="10"/>
      <c r="F5" s="13"/>
      <c r="G5" s="13"/>
      <c r="H5" s="8"/>
    </row>
    <row r="6" spans="1:8" ht="12.75" customHeight="1">
      <c r="A6" s="9" t="s">
        <v>9</v>
      </c>
      <c r="B6" s="10" t="s">
        <v>10</v>
      </c>
      <c r="C6" s="10"/>
      <c r="D6" s="10" t="s">
        <v>12</v>
      </c>
      <c r="E6" s="13"/>
      <c r="F6" s="13"/>
      <c r="G6" s="13"/>
      <c r="H6" s="8"/>
    </row>
    <row r="7" spans="1:8" ht="12.75">
      <c r="A7" s="9"/>
      <c r="B7" s="10"/>
      <c r="C7" s="10"/>
      <c r="D7" s="10"/>
      <c r="E7" s="10"/>
      <c r="F7" s="13"/>
      <c r="G7" s="13"/>
      <c r="H7" s="8"/>
    </row>
    <row r="8" spans="1:8" ht="12.75" customHeight="1">
      <c r="A8" s="15" t="s">
        <v>15</v>
      </c>
      <c r="B8" s="16"/>
      <c r="C8" s="16"/>
      <c r="D8" s="17" t="s">
        <v>14</v>
      </c>
      <c r="E8" s="54">
        <v>42013</v>
      </c>
      <c r="F8" s="54"/>
      <c r="G8" s="54"/>
      <c r="H8" s="8"/>
    </row>
    <row r="9" spans="1:8" ht="12.75">
      <c r="A9" s="15"/>
      <c r="B9" s="16"/>
      <c r="C9" s="16"/>
      <c r="D9" s="17"/>
      <c r="E9" s="17"/>
      <c r="F9" s="54"/>
      <c r="G9" s="54"/>
      <c r="H9" s="8"/>
    </row>
    <row r="10" spans="1:8" ht="12.75">
      <c r="A10" s="55" t="s">
        <v>17</v>
      </c>
      <c r="B10" s="56" t="s">
        <v>18</v>
      </c>
      <c r="C10" s="57" t="s">
        <v>19</v>
      </c>
      <c r="D10" s="58" t="s">
        <v>173</v>
      </c>
      <c r="E10" s="58" t="s">
        <v>174</v>
      </c>
      <c r="F10" s="58" t="s">
        <v>175</v>
      </c>
      <c r="G10" s="59" t="s">
        <v>176</v>
      </c>
      <c r="H10" s="26"/>
    </row>
    <row r="11" spans="1:9" ht="12.75">
      <c r="A11" s="60"/>
      <c r="B11" s="60" t="s">
        <v>42</v>
      </c>
      <c r="C11" s="60" t="s">
        <v>43</v>
      </c>
      <c r="D11" s="61"/>
      <c r="E11" s="61"/>
      <c r="F11" s="62">
        <f>D11+E11</f>
        <v>0</v>
      </c>
      <c r="G11" s="62">
        <v>51.3351</v>
      </c>
      <c r="H11" s="41" t="s">
        <v>177</v>
      </c>
      <c r="I11" s="41">
        <f>IF(H11="T",0,F11)</f>
        <v>0</v>
      </c>
    </row>
    <row r="12" spans="1:9" ht="12.75">
      <c r="A12" s="11"/>
      <c r="B12" s="11" t="s">
        <v>60</v>
      </c>
      <c r="C12" s="11" t="s">
        <v>61</v>
      </c>
      <c r="F12" s="41">
        <f>D12+E12</f>
        <v>0</v>
      </c>
      <c r="G12" s="41">
        <v>0</v>
      </c>
      <c r="H12" s="41" t="s">
        <v>177</v>
      </c>
      <c r="I12" s="41">
        <f>IF(H12="T",0,F12)</f>
        <v>0</v>
      </c>
    </row>
    <row r="13" spans="1:9" ht="12.75">
      <c r="A13" s="11"/>
      <c r="B13" s="11" t="s">
        <v>67</v>
      </c>
      <c r="C13" s="11" t="s">
        <v>68</v>
      </c>
      <c r="F13" s="41">
        <f>D13+E13</f>
        <v>0</v>
      </c>
      <c r="G13" s="41">
        <v>0</v>
      </c>
      <c r="H13" s="41" t="s">
        <v>177</v>
      </c>
      <c r="I13" s="41">
        <f>IF(H13="T",0,F13)</f>
        <v>0</v>
      </c>
    </row>
    <row r="14" spans="1:9" ht="12.75">
      <c r="A14" s="11"/>
      <c r="B14" s="11" t="s">
        <v>73</v>
      </c>
      <c r="C14" s="11" t="s">
        <v>74</v>
      </c>
      <c r="F14" s="41">
        <f>D14+E14</f>
        <v>0</v>
      </c>
      <c r="G14" s="41">
        <v>0</v>
      </c>
      <c r="H14" s="41" t="s">
        <v>177</v>
      </c>
      <c r="I14" s="41">
        <f>IF(H14="T",0,F14)</f>
        <v>0</v>
      </c>
    </row>
    <row r="15" spans="1:9" ht="12.75">
      <c r="A15" s="11"/>
      <c r="B15" s="11" t="s">
        <v>83</v>
      </c>
      <c r="C15" s="11" t="s">
        <v>84</v>
      </c>
      <c r="F15" s="41">
        <f>D15+E15</f>
        <v>0</v>
      </c>
      <c r="G15" s="41">
        <v>64.97385</v>
      </c>
      <c r="H15" s="41" t="s">
        <v>177</v>
      </c>
      <c r="I15" s="41">
        <f>IF(H15="T",0,F15)</f>
        <v>0</v>
      </c>
    </row>
    <row r="16" spans="1:9" ht="12.75">
      <c r="A16" s="11"/>
      <c r="B16" s="11" t="s">
        <v>93</v>
      </c>
      <c r="C16" s="11" t="s">
        <v>94</v>
      </c>
      <c r="F16" s="41">
        <f>D16+E16</f>
        <v>0</v>
      </c>
      <c r="G16" s="41">
        <v>14.53983</v>
      </c>
      <c r="H16" s="41" t="s">
        <v>177</v>
      </c>
      <c r="I16" s="41">
        <f>IF(H16="T",0,F16)</f>
        <v>0</v>
      </c>
    </row>
    <row r="17" spans="1:9" ht="12.75">
      <c r="A17" s="11"/>
      <c r="B17" s="11" t="s">
        <v>104</v>
      </c>
      <c r="C17" s="11" t="s">
        <v>105</v>
      </c>
      <c r="F17" s="41">
        <f>D17+E17</f>
        <v>0</v>
      </c>
      <c r="G17" s="41">
        <v>49.73868</v>
      </c>
      <c r="H17" s="41" t="s">
        <v>177</v>
      </c>
      <c r="I17" s="41">
        <f>IF(H17="T",0,F17)</f>
        <v>0</v>
      </c>
    </row>
    <row r="18" spans="1:9" ht="12.75">
      <c r="A18" s="11"/>
      <c r="B18" s="11" t="s">
        <v>116</v>
      </c>
      <c r="C18" s="11" t="s">
        <v>117</v>
      </c>
      <c r="F18" s="41">
        <f>D18+E18</f>
        <v>0</v>
      </c>
      <c r="G18" s="41">
        <v>0</v>
      </c>
      <c r="H18" s="41" t="s">
        <v>177</v>
      </c>
      <c r="I18" s="41">
        <f>IF(H18="T",0,F18)</f>
        <v>0</v>
      </c>
    </row>
    <row r="19" spans="1:9" ht="12.75">
      <c r="A19" s="11"/>
      <c r="B19" s="11" t="s">
        <v>123</v>
      </c>
      <c r="C19" s="11" t="s">
        <v>124</v>
      </c>
      <c r="F19" s="41">
        <f>D19+E19</f>
        <v>0</v>
      </c>
      <c r="G19" s="41">
        <v>0</v>
      </c>
      <c r="H19" s="41" t="s">
        <v>177</v>
      </c>
      <c r="I19" s="41">
        <f>IF(H19="T",0,F19)</f>
        <v>0</v>
      </c>
    </row>
    <row r="20" spans="1:9" ht="12.75">
      <c r="A20" s="11"/>
      <c r="B20" s="11"/>
      <c r="C20" s="11" t="s">
        <v>129</v>
      </c>
      <c r="F20" s="41">
        <f>D20+E20</f>
        <v>0</v>
      </c>
      <c r="G20" s="41">
        <v>87.4727</v>
      </c>
      <c r="H20" s="41" t="s">
        <v>177</v>
      </c>
      <c r="I20" s="41">
        <f>IF(H20="T",0,F20)</f>
        <v>0</v>
      </c>
    </row>
    <row r="22" spans="5:6" ht="12.75">
      <c r="E22" s="63" t="s">
        <v>171</v>
      </c>
      <c r="F22" s="51">
        <f>SUM(I11:I20)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F8" sqref="F8"/>
    </sheetView>
  </sheetViews>
  <sheetFormatPr defaultColWidth="12.57421875" defaultRowHeight="12.75"/>
  <cols>
    <col min="1" max="2" width="9.140625" style="1" customWidth="1"/>
    <col min="3" max="3" width="13.28125" style="1" customWidth="1"/>
    <col min="4" max="4" width="44.00390625" style="1" customWidth="1"/>
    <col min="5" max="5" width="14.57421875" style="1" customWidth="1"/>
    <col min="6" max="6" width="24.140625" style="1" customWidth="1"/>
    <col min="7" max="7" width="20.421875" style="1" customWidth="1"/>
    <col min="8" max="8" width="16.421875" style="1" customWidth="1"/>
    <col min="9" max="16384" width="11.57421875" style="0" customWidth="1"/>
  </cols>
  <sheetData>
    <row r="1" spans="1:8" ht="72.75" customHeight="1">
      <c r="A1" s="2" t="s">
        <v>178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3"/>
      <c r="C2" s="4" t="s">
        <v>2</v>
      </c>
      <c r="D2" s="4"/>
      <c r="E2" s="6" t="s">
        <v>4</v>
      </c>
      <c r="F2" s="7"/>
      <c r="G2" s="7"/>
      <c r="H2" s="7"/>
      <c r="I2" s="8"/>
    </row>
    <row r="3" spans="1:9" ht="12.75">
      <c r="A3" s="3"/>
      <c r="B3" s="3"/>
      <c r="C3" s="4"/>
      <c r="D3" s="4"/>
      <c r="E3" s="6"/>
      <c r="F3" s="6"/>
      <c r="G3" s="7"/>
      <c r="H3" s="7"/>
      <c r="I3" s="8"/>
    </row>
    <row r="4" spans="1:9" ht="12.75" customHeight="1">
      <c r="A4" s="9" t="s">
        <v>5</v>
      </c>
      <c r="B4" s="9"/>
      <c r="C4" s="10" t="s">
        <v>6</v>
      </c>
      <c r="D4" s="10"/>
      <c r="E4" s="10" t="s">
        <v>8</v>
      </c>
      <c r="F4" s="13"/>
      <c r="G4" s="13"/>
      <c r="H4" s="13"/>
      <c r="I4" s="8"/>
    </row>
    <row r="5" spans="1:9" ht="12.75">
      <c r="A5" s="9"/>
      <c r="B5" s="9"/>
      <c r="C5" s="10"/>
      <c r="D5" s="10"/>
      <c r="E5" s="10"/>
      <c r="F5" s="10"/>
      <c r="G5" s="13"/>
      <c r="H5" s="13"/>
      <c r="I5" s="8"/>
    </row>
    <row r="6" spans="1:9" ht="12.75" customHeight="1">
      <c r="A6" s="9" t="s">
        <v>9</v>
      </c>
      <c r="B6" s="9"/>
      <c r="C6" s="10" t="s">
        <v>10</v>
      </c>
      <c r="D6" s="10"/>
      <c r="E6" s="10" t="s">
        <v>12</v>
      </c>
      <c r="F6" s="13"/>
      <c r="G6" s="13"/>
      <c r="H6" s="13"/>
      <c r="I6" s="8"/>
    </row>
    <row r="7" spans="1:9" ht="12.75">
      <c r="A7" s="9"/>
      <c r="B7" s="9"/>
      <c r="C7" s="10"/>
      <c r="D7" s="10"/>
      <c r="E7" s="10"/>
      <c r="F7" s="10"/>
      <c r="G7" s="13"/>
      <c r="H7" s="13"/>
      <c r="I7" s="8"/>
    </row>
    <row r="8" spans="1:9" ht="12.75" customHeight="1">
      <c r="A8" s="15" t="s">
        <v>15</v>
      </c>
      <c r="B8" s="15"/>
      <c r="C8" s="16"/>
      <c r="D8" s="16"/>
      <c r="E8" s="17" t="s">
        <v>14</v>
      </c>
      <c r="F8" s="54">
        <v>42013</v>
      </c>
      <c r="G8" s="54"/>
      <c r="H8" s="54"/>
      <c r="I8" s="8"/>
    </row>
    <row r="9" spans="1:9" ht="12.75">
      <c r="A9" s="15"/>
      <c r="B9" s="15"/>
      <c r="C9" s="16"/>
      <c r="D9" s="16"/>
      <c r="E9" s="17"/>
      <c r="F9" s="17"/>
      <c r="G9" s="54"/>
      <c r="H9" s="54"/>
      <c r="I9" s="8"/>
    </row>
    <row r="10" spans="1:9" ht="12.75">
      <c r="A10" s="56" t="s">
        <v>16</v>
      </c>
      <c r="B10" s="57" t="s">
        <v>17</v>
      </c>
      <c r="C10" s="57" t="s">
        <v>18</v>
      </c>
      <c r="D10" s="57" t="s">
        <v>19</v>
      </c>
      <c r="E10" s="57" t="s">
        <v>20</v>
      </c>
      <c r="F10" s="57" t="s">
        <v>27</v>
      </c>
      <c r="G10" s="64" t="s">
        <v>21</v>
      </c>
      <c r="H10" s="55" t="s">
        <v>179</v>
      </c>
      <c r="I10" s="26"/>
    </row>
    <row r="11" spans="1:8" ht="12.75">
      <c r="A11" s="61"/>
      <c r="B11" s="61"/>
      <c r="C11" s="61"/>
      <c r="D11" s="61"/>
      <c r="E11" s="61"/>
      <c r="F11" s="61"/>
      <c r="G11" s="61"/>
      <c r="H11" s="61"/>
    </row>
  </sheetData>
  <sheetProtection selectLockedCells="1" selectUnlockedCells="1"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G6" sqref="G6"/>
    </sheetView>
  </sheetViews>
  <sheetFormatPr defaultColWidth="12.57421875" defaultRowHeight="12.75"/>
  <cols>
    <col min="1" max="1" width="16.421875" style="1" customWidth="1"/>
    <col min="2" max="2" width="48.7109375" style="1" customWidth="1"/>
    <col min="3" max="3" width="15.28125" style="1" customWidth="1"/>
    <col min="4" max="4" width="10.28125" style="1" customWidth="1"/>
    <col min="5" max="5" width="8.421875" style="1" customWidth="1"/>
    <col min="6" max="7" width="11.8515625" style="1" customWidth="1"/>
    <col min="8" max="8" width="19.8515625" style="1" customWidth="1"/>
    <col min="9" max="16384" width="11.57421875" style="0" customWidth="1"/>
  </cols>
  <sheetData>
    <row r="1" spans="1:8" ht="72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9" ht="12.75" customHeight="1">
      <c r="A2" s="3" t="s">
        <v>1</v>
      </c>
      <c r="B2" s="4" t="s">
        <v>2</v>
      </c>
      <c r="C2" s="5" t="s">
        <v>3</v>
      </c>
      <c r="D2" s="5"/>
      <c r="E2" s="5"/>
      <c r="F2" s="6" t="s">
        <v>4</v>
      </c>
      <c r="G2" s="7"/>
      <c r="H2" s="7"/>
      <c r="I2" s="8"/>
    </row>
    <row r="3" spans="1:9" ht="12.75">
      <c r="A3" s="3"/>
      <c r="B3" s="4"/>
      <c r="C3" s="5"/>
      <c r="D3" s="5"/>
      <c r="E3" s="5"/>
      <c r="F3" s="6"/>
      <c r="G3" s="6"/>
      <c r="H3" s="7"/>
      <c r="I3" s="8"/>
    </row>
    <row r="4" spans="1:9" ht="12.75" customHeight="1">
      <c r="A4" s="9" t="s">
        <v>5</v>
      </c>
      <c r="B4" s="10" t="s">
        <v>6</v>
      </c>
      <c r="C4" s="11" t="s">
        <v>7</v>
      </c>
      <c r="D4" s="12">
        <v>42095</v>
      </c>
      <c r="E4" s="12"/>
      <c r="F4" s="10" t="s">
        <v>8</v>
      </c>
      <c r="G4" s="13"/>
      <c r="H4" s="13"/>
      <c r="I4" s="8"/>
    </row>
    <row r="5" spans="1:9" ht="12.75">
      <c r="A5" s="9"/>
      <c r="B5" s="10"/>
      <c r="C5" s="10"/>
      <c r="D5" s="10"/>
      <c r="E5" s="12"/>
      <c r="F5" s="10"/>
      <c r="G5" s="10"/>
      <c r="H5" s="13"/>
      <c r="I5" s="8"/>
    </row>
    <row r="6" spans="1:9" ht="12.75" customHeight="1">
      <c r="A6" s="9" t="s">
        <v>9</v>
      </c>
      <c r="B6" s="10" t="s">
        <v>10</v>
      </c>
      <c r="C6" s="11" t="s">
        <v>11</v>
      </c>
      <c r="D6" s="14"/>
      <c r="E6" s="14"/>
      <c r="F6" s="10" t="s">
        <v>12</v>
      </c>
      <c r="G6" s="13"/>
      <c r="H6" s="13"/>
      <c r="I6" s="8"/>
    </row>
    <row r="7" spans="1:9" ht="12.75">
      <c r="A7" s="9"/>
      <c r="B7" s="10"/>
      <c r="C7" s="10"/>
      <c r="D7" s="10"/>
      <c r="E7" s="14"/>
      <c r="F7" s="10"/>
      <c r="G7" s="10"/>
      <c r="H7" s="13"/>
      <c r="I7" s="8"/>
    </row>
    <row r="8" spans="1:9" ht="12.75" customHeight="1">
      <c r="A8" s="15" t="s">
        <v>13</v>
      </c>
      <c r="B8" s="16"/>
      <c r="C8" s="17" t="s">
        <v>14</v>
      </c>
      <c r="D8" s="18">
        <v>42013</v>
      </c>
      <c r="E8" s="18"/>
      <c r="F8" s="16" t="s">
        <v>15</v>
      </c>
      <c r="G8" s="19"/>
      <c r="H8" s="19"/>
      <c r="I8" s="8"/>
    </row>
    <row r="9" spans="1:9" ht="12.75">
      <c r="A9" s="15"/>
      <c r="B9" s="16"/>
      <c r="C9" s="16"/>
      <c r="D9" s="16"/>
      <c r="E9" s="18"/>
      <c r="F9" s="16"/>
      <c r="G9" s="16"/>
      <c r="H9" s="19"/>
      <c r="I9" s="8"/>
    </row>
    <row r="10" spans="1:9" ht="12.75">
      <c r="A10" s="56" t="s">
        <v>18</v>
      </c>
      <c r="B10" s="57" t="s">
        <v>19</v>
      </c>
      <c r="C10" s="64" t="s">
        <v>181</v>
      </c>
      <c r="D10" s="64" t="s">
        <v>182</v>
      </c>
      <c r="E10" s="64" t="s">
        <v>183</v>
      </c>
      <c r="F10" s="64" t="s">
        <v>184</v>
      </c>
      <c r="G10" s="64" t="s">
        <v>185</v>
      </c>
      <c r="H10" s="65" t="s">
        <v>186</v>
      </c>
      <c r="I10" s="26"/>
    </row>
    <row r="11" spans="1:8" ht="12.75">
      <c r="A11" s="61"/>
      <c r="B11" s="61"/>
      <c r="C11" s="61"/>
      <c r="D11" s="61"/>
      <c r="E11" s="61"/>
      <c r="F11" s="61"/>
      <c r="G11" s="61"/>
      <c r="H11" s="61"/>
    </row>
  </sheetData>
  <sheetProtection selectLockedCells="1" selectUnlockedCells="1"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E8" sqref="E8"/>
    </sheetView>
  </sheetViews>
  <sheetFormatPr defaultColWidth="12.57421875" defaultRowHeight="12.75"/>
  <cols>
    <col min="1" max="1" width="14.57421875" style="1" customWidth="1"/>
    <col min="2" max="2" width="10.421875" style="1" customWidth="1"/>
    <col min="3" max="3" width="14.57421875" style="1" customWidth="1"/>
    <col min="4" max="4" width="39.7109375" style="1" customWidth="1"/>
    <col min="5" max="5" width="16.140625" style="1" customWidth="1"/>
    <col min="6" max="6" width="23.28125" style="1" customWidth="1"/>
    <col min="7" max="7" width="21.28125" style="1" customWidth="1"/>
    <col min="8" max="8" width="19.57421875" style="1" customWidth="1"/>
    <col min="9" max="9" width="10.421875" style="1" customWidth="1"/>
    <col min="10" max="16384" width="11.57421875" style="0" customWidth="1"/>
  </cols>
  <sheetData>
    <row r="1" spans="1:9" ht="72.75" customHeight="1">
      <c r="A1" s="2" t="s">
        <v>187</v>
      </c>
      <c r="B1" s="2"/>
      <c r="C1" s="2"/>
      <c r="D1" s="2"/>
      <c r="E1" s="2"/>
      <c r="F1" s="2"/>
      <c r="G1" s="2"/>
      <c r="H1" s="2"/>
      <c r="I1" s="53"/>
    </row>
    <row r="2" spans="1:10" ht="12.75" customHeight="1">
      <c r="A2" s="3" t="s">
        <v>1</v>
      </c>
      <c r="B2" s="4" t="s">
        <v>2</v>
      </c>
      <c r="C2" s="4"/>
      <c r="D2" s="4"/>
      <c r="E2" s="5" t="s">
        <v>3</v>
      </c>
      <c r="F2" s="5"/>
      <c r="G2" s="6" t="s">
        <v>4</v>
      </c>
      <c r="H2" s="7"/>
      <c r="I2" s="7"/>
      <c r="J2" s="8"/>
    </row>
    <row r="3" spans="1:10" ht="12.75">
      <c r="A3" s="3"/>
      <c r="B3" s="4"/>
      <c r="C3" s="4"/>
      <c r="D3" s="4"/>
      <c r="E3" s="5"/>
      <c r="F3" s="5"/>
      <c r="G3" s="5"/>
      <c r="H3" s="5"/>
      <c r="I3" s="7"/>
      <c r="J3" s="8"/>
    </row>
    <row r="4" spans="1:10" ht="12.75" customHeight="1">
      <c r="A4" s="9" t="s">
        <v>5</v>
      </c>
      <c r="B4" s="10" t="s">
        <v>6</v>
      </c>
      <c r="C4" s="10"/>
      <c r="D4" s="10"/>
      <c r="E4" s="11" t="s">
        <v>7</v>
      </c>
      <c r="F4" s="12">
        <v>42095</v>
      </c>
      <c r="G4" s="10" t="s">
        <v>8</v>
      </c>
      <c r="H4" s="13"/>
      <c r="I4" s="13"/>
      <c r="J4" s="8"/>
    </row>
    <row r="5" spans="1:10" ht="12.75">
      <c r="A5" s="9"/>
      <c r="B5" s="10"/>
      <c r="C5" s="10"/>
      <c r="D5" s="10"/>
      <c r="E5" s="11"/>
      <c r="F5" s="11"/>
      <c r="G5" s="11"/>
      <c r="H5" s="11"/>
      <c r="I5" s="13"/>
      <c r="J5" s="8"/>
    </row>
    <row r="6" spans="1:10" ht="12.75" customHeight="1">
      <c r="A6" s="9" t="s">
        <v>9</v>
      </c>
      <c r="B6" s="10" t="s">
        <v>10</v>
      </c>
      <c r="C6" s="10"/>
      <c r="D6" s="10"/>
      <c r="E6" s="11" t="s">
        <v>11</v>
      </c>
      <c r="F6" s="14"/>
      <c r="G6" s="10" t="s">
        <v>12</v>
      </c>
      <c r="H6" s="13"/>
      <c r="I6" s="13"/>
      <c r="J6" s="8"/>
    </row>
    <row r="7" spans="1:10" ht="12.75">
      <c r="A7" s="9"/>
      <c r="B7" s="10"/>
      <c r="C7" s="10"/>
      <c r="D7" s="10"/>
      <c r="E7" s="11"/>
      <c r="F7" s="11"/>
      <c r="G7" s="11"/>
      <c r="H7" s="11"/>
      <c r="I7" s="13"/>
      <c r="J7" s="8"/>
    </row>
    <row r="8" spans="1:10" ht="12.75" customHeight="1">
      <c r="A8" s="15" t="s">
        <v>13</v>
      </c>
      <c r="B8" s="16"/>
      <c r="C8" s="16"/>
      <c r="D8" s="16"/>
      <c r="E8" s="17" t="s">
        <v>14</v>
      </c>
      <c r="F8" s="18">
        <v>42013</v>
      </c>
      <c r="G8" s="16" t="s">
        <v>15</v>
      </c>
      <c r="H8" s="19"/>
      <c r="I8" s="19"/>
      <c r="J8" s="8"/>
    </row>
    <row r="9" spans="1:10" ht="12.75">
      <c r="A9" s="15"/>
      <c r="B9" s="16"/>
      <c r="C9" s="16"/>
      <c r="D9" s="16"/>
      <c r="E9" s="17"/>
      <c r="F9" s="17"/>
      <c r="G9" s="17"/>
      <c r="H9" s="17"/>
      <c r="I9" s="19"/>
      <c r="J9" s="8"/>
    </row>
    <row r="10" spans="1:10" ht="12.75">
      <c r="A10" s="66" t="s">
        <v>16</v>
      </c>
      <c r="B10" s="66" t="s">
        <v>17</v>
      </c>
      <c r="C10" s="56" t="s">
        <v>18</v>
      </c>
      <c r="D10" s="57" t="s">
        <v>19</v>
      </c>
      <c r="E10" s="57"/>
      <c r="F10" s="64" t="s">
        <v>188</v>
      </c>
      <c r="G10" s="64" t="s">
        <v>189</v>
      </c>
      <c r="H10" s="64" t="s">
        <v>190</v>
      </c>
      <c r="I10" s="65" t="s">
        <v>191</v>
      </c>
      <c r="J10" s="26"/>
    </row>
    <row r="11" spans="1:9" ht="12.75">
      <c r="A11" s="37"/>
      <c r="B11" s="37"/>
      <c r="C11" s="37" t="s">
        <v>42</v>
      </c>
      <c r="D11" s="37" t="s">
        <v>43</v>
      </c>
      <c r="E11" s="37"/>
      <c r="F11" s="38">
        <f>SUM(F12:F14)</f>
        <v>24530.879999999997</v>
      </c>
      <c r="G11" s="38">
        <f>SUM(G12:G14)</f>
        <v>0</v>
      </c>
      <c r="H11" s="38">
        <f>G11-F11</f>
        <v>-24530.879999999997</v>
      </c>
      <c r="I11" s="38">
        <f>H11/F11*100</f>
        <v>-100</v>
      </c>
    </row>
    <row r="12" spans="1:9" ht="12.75">
      <c r="A12" s="11" t="s">
        <v>45</v>
      </c>
      <c r="B12" s="11"/>
      <c r="C12" s="11" t="s">
        <v>46</v>
      </c>
      <c r="D12" s="11" t="s">
        <v>47</v>
      </c>
      <c r="E12" s="11"/>
      <c r="F12" s="41">
        <v>1349.46</v>
      </c>
      <c r="G12" s="41">
        <v>0</v>
      </c>
      <c r="H12" s="41">
        <f>G12-F12</f>
        <v>-1349.46</v>
      </c>
      <c r="I12" s="41">
        <f>H12/F12*100</f>
        <v>-100</v>
      </c>
    </row>
    <row r="13" spans="1:9" ht="12.75">
      <c r="A13" s="11" t="s">
        <v>53</v>
      </c>
      <c r="B13" s="11"/>
      <c r="C13" s="11" t="s">
        <v>54</v>
      </c>
      <c r="D13" s="11" t="s">
        <v>55</v>
      </c>
      <c r="E13" s="11"/>
      <c r="F13" s="41">
        <v>8996.4</v>
      </c>
      <c r="G13" s="41">
        <v>0</v>
      </c>
      <c r="H13" s="41">
        <f>G13-F13</f>
        <v>-8996.4</v>
      </c>
      <c r="I13" s="41">
        <f>H13/F13*100</f>
        <v>-100</v>
      </c>
    </row>
    <row r="14" spans="1:9" ht="12.75">
      <c r="A14" s="11" t="s">
        <v>56</v>
      </c>
      <c r="B14" s="11"/>
      <c r="C14" s="11" t="s">
        <v>57</v>
      </c>
      <c r="D14" s="11" t="s">
        <v>58</v>
      </c>
      <c r="E14" s="11"/>
      <c r="F14" s="41">
        <v>14185.02</v>
      </c>
      <c r="G14" s="41">
        <v>0</v>
      </c>
      <c r="H14" s="41">
        <f>G14-F14</f>
        <v>-14185.02</v>
      </c>
      <c r="I14" s="41">
        <f>H14/F14*100</f>
        <v>-100</v>
      </c>
    </row>
    <row r="15" spans="1:9" ht="12.75">
      <c r="A15" s="44"/>
      <c r="B15" s="44"/>
      <c r="C15" s="44" t="s">
        <v>60</v>
      </c>
      <c r="D15" s="44" t="s">
        <v>61</v>
      </c>
      <c r="E15" s="44"/>
      <c r="F15" s="40">
        <f>SUM(F16:F16)</f>
        <v>6989.95</v>
      </c>
      <c r="G15" s="40">
        <f>SUM(G16:G16)</f>
        <v>0</v>
      </c>
      <c r="H15" s="40">
        <f>G15-F15</f>
        <v>-6989.95</v>
      </c>
      <c r="I15" s="40">
        <f>H15/F15*100</f>
        <v>-100</v>
      </c>
    </row>
    <row r="16" spans="1:9" ht="12.75">
      <c r="A16" s="11" t="s">
        <v>62</v>
      </c>
      <c r="B16" s="11"/>
      <c r="C16" s="11" t="s">
        <v>63</v>
      </c>
      <c r="D16" s="11" t="s">
        <v>64</v>
      </c>
      <c r="E16" s="11"/>
      <c r="F16" s="41">
        <v>6989.95</v>
      </c>
      <c r="G16" s="41">
        <v>0</v>
      </c>
      <c r="H16" s="41">
        <f>G16-F16</f>
        <v>-6989.95</v>
      </c>
      <c r="I16" s="41">
        <f>H16/F16*100</f>
        <v>-100</v>
      </c>
    </row>
    <row r="17" spans="1:9" ht="12.75">
      <c r="A17" s="44"/>
      <c r="B17" s="44"/>
      <c r="C17" s="44" t="s">
        <v>67</v>
      </c>
      <c r="D17" s="44" t="s">
        <v>68</v>
      </c>
      <c r="E17" s="44"/>
      <c r="F17" s="40">
        <f>SUM(F18:F18)</f>
        <v>822.55</v>
      </c>
      <c r="G17" s="40">
        <f>SUM(G18:G18)</f>
        <v>0</v>
      </c>
      <c r="H17" s="40">
        <f>G17-F17</f>
        <v>-822.55</v>
      </c>
      <c r="I17" s="40">
        <f>H17/F17*100</f>
        <v>-100</v>
      </c>
    </row>
    <row r="18" spans="1:9" ht="12.75">
      <c r="A18" s="11" t="s">
        <v>69</v>
      </c>
      <c r="B18" s="11"/>
      <c r="C18" s="11" t="s">
        <v>70</v>
      </c>
      <c r="D18" s="11" t="s">
        <v>71</v>
      </c>
      <c r="E18" s="11"/>
      <c r="F18" s="41">
        <v>822.55</v>
      </c>
      <c r="G18" s="41">
        <v>0</v>
      </c>
      <c r="H18" s="41">
        <f>G18-F18</f>
        <v>-822.55</v>
      </c>
      <c r="I18" s="41">
        <f>H18/F18*100</f>
        <v>-100</v>
      </c>
    </row>
    <row r="19" spans="1:9" ht="12.75">
      <c r="A19" s="44"/>
      <c r="B19" s="44"/>
      <c r="C19" s="44" t="s">
        <v>73</v>
      </c>
      <c r="D19" s="44" t="s">
        <v>74</v>
      </c>
      <c r="E19" s="44"/>
      <c r="F19" s="40">
        <f>SUM(F20:F21)</f>
        <v>6217.18</v>
      </c>
      <c r="G19" s="40">
        <f>SUM(G20:G21)</f>
        <v>0</v>
      </c>
      <c r="H19" s="40">
        <f>G19-F19</f>
        <v>-6217.18</v>
      </c>
      <c r="I19" s="40">
        <f>H19/F19*100</f>
        <v>-100</v>
      </c>
    </row>
    <row r="20" spans="1:9" ht="12.75">
      <c r="A20" s="11" t="s">
        <v>75</v>
      </c>
      <c r="B20" s="11"/>
      <c r="C20" s="11" t="s">
        <v>76</v>
      </c>
      <c r="D20" s="11" t="s">
        <v>77</v>
      </c>
      <c r="E20" s="11"/>
      <c r="F20" s="41">
        <v>3100.22</v>
      </c>
      <c r="G20" s="41">
        <v>0</v>
      </c>
      <c r="H20" s="41">
        <f>G20-F20</f>
        <v>-3100.22</v>
      </c>
      <c r="I20" s="41">
        <f>H20/F20*100</f>
        <v>-100</v>
      </c>
    </row>
    <row r="21" spans="1:9" ht="12.75">
      <c r="A21" s="11" t="s">
        <v>79</v>
      </c>
      <c r="B21" s="11"/>
      <c r="C21" s="11" t="s">
        <v>80</v>
      </c>
      <c r="D21" s="11" t="s">
        <v>81</v>
      </c>
      <c r="E21" s="11"/>
      <c r="F21" s="41">
        <v>3116.96</v>
      </c>
      <c r="G21" s="41">
        <v>0</v>
      </c>
      <c r="H21" s="41">
        <f>G21-F21</f>
        <v>-3116.96</v>
      </c>
      <c r="I21" s="41">
        <f>H21/F21*100</f>
        <v>-100</v>
      </c>
    </row>
    <row r="22" spans="1:9" ht="12.75">
      <c r="A22" s="44"/>
      <c r="B22" s="44"/>
      <c r="C22" s="44" t="s">
        <v>83</v>
      </c>
      <c r="D22" s="44" t="s">
        <v>84</v>
      </c>
      <c r="E22" s="44"/>
      <c r="F22" s="40">
        <f>SUM(F23:F24)</f>
        <v>31436.43</v>
      </c>
      <c r="G22" s="40">
        <f>SUM(G23:G24)</f>
        <v>0</v>
      </c>
      <c r="H22" s="40">
        <f>G22-F22</f>
        <v>-31436.43</v>
      </c>
      <c r="I22" s="40">
        <f>H22/F22*100</f>
        <v>-100</v>
      </c>
    </row>
    <row r="23" spans="1:9" ht="12.75">
      <c r="A23" s="11" t="s">
        <v>85</v>
      </c>
      <c r="B23" s="11"/>
      <c r="C23" s="11" t="s">
        <v>86</v>
      </c>
      <c r="D23" s="11" t="s">
        <v>87</v>
      </c>
      <c r="E23" s="11"/>
      <c r="F23" s="41">
        <v>28738.5</v>
      </c>
      <c r="G23" s="41">
        <v>0</v>
      </c>
      <c r="H23" s="41">
        <f>G23-F23</f>
        <v>-28738.5</v>
      </c>
      <c r="I23" s="41">
        <f>H23/F23*100</f>
        <v>-100</v>
      </c>
    </row>
    <row r="24" spans="1:9" ht="12.75">
      <c r="A24" s="11" t="s">
        <v>90</v>
      </c>
      <c r="B24" s="11"/>
      <c r="C24" s="11" t="s">
        <v>91</v>
      </c>
      <c r="D24" s="11" t="s">
        <v>92</v>
      </c>
      <c r="E24" s="11"/>
      <c r="F24" s="41">
        <v>2697.93</v>
      </c>
      <c r="G24" s="41">
        <v>0</v>
      </c>
      <c r="H24" s="41">
        <f>G24-F24</f>
        <v>-2697.93</v>
      </c>
      <c r="I24" s="41">
        <f>H24/F24*100</f>
        <v>-100</v>
      </c>
    </row>
    <row r="25" spans="1:9" ht="12.75">
      <c r="A25" s="44"/>
      <c r="B25" s="44"/>
      <c r="C25" s="44" t="s">
        <v>93</v>
      </c>
      <c r="D25" s="44" t="s">
        <v>94</v>
      </c>
      <c r="E25" s="44"/>
      <c r="F25" s="40">
        <f>SUM(F26:F28)</f>
        <v>45010.25</v>
      </c>
      <c r="G25" s="40">
        <f>SUM(G26:G28)</f>
        <v>0</v>
      </c>
      <c r="H25" s="40">
        <f>G25-F25</f>
        <v>-45010.25</v>
      </c>
      <c r="I25" s="40">
        <f>H25/F25*100</f>
        <v>-100</v>
      </c>
    </row>
    <row r="26" spans="1:9" ht="12.75">
      <c r="A26" s="11" t="s">
        <v>95</v>
      </c>
      <c r="B26" s="11"/>
      <c r="C26" s="11" t="s">
        <v>96</v>
      </c>
      <c r="D26" s="11" t="s">
        <v>97</v>
      </c>
      <c r="E26" s="11"/>
      <c r="F26" s="41">
        <v>37434.58</v>
      </c>
      <c r="G26" s="41">
        <v>0</v>
      </c>
      <c r="H26" s="41">
        <f>G26-F26</f>
        <v>-37434.58</v>
      </c>
      <c r="I26" s="41">
        <f>H26/F26*100</f>
        <v>-100</v>
      </c>
    </row>
    <row r="27" spans="1:9" ht="12.75">
      <c r="A27" s="11" t="s">
        <v>42</v>
      </c>
      <c r="B27" s="11"/>
      <c r="C27" s="11" t="s">
        <v>99</v>
      </c>
      <c r="D27" s="11" t="s">
        <v>100</v>
      </c>
      <c r="E27" s="11"/>
      <c r="F27" s="41">
        <v>760.42</v>
      </c>
      <c r="G27" s="41">
        <v>0</v>
      </c>
      <c r="H27" s="41">
        <f>G27-F27</f>
        <v>-760.42</v>
      </c>
      <c r="I27" s="41">
        <f>H27/F27*100</f>
        <v>-100</v>
      </c>
    </row>
    <row r="28" spans="1:9" ht="12.75">
      <c r="A28" s="11" t="s">
        <v>101</v>
      </c>
      <c r="B28" s="11"/>
      <c r="C28" s="11" t="s">
        <v>102</v>
      </c>
      <c r="D28" s="11" t="s">
        <v>103</v>
      </c>
      <c r="E28" s="11"/>
      <c r="F28" s="41">
        <v>6815.25</v>
      </c>
      <c r="G28" s="41">
        <v>0</v>
      </c>
      <c r="H28" s="41">
        <f>G28-F28</f>
        <v>-6815.25</v>
      </c>
      <c r="I28" s="41">
        <f>H28/F28*100</f>
        <v>-100</v>
      </c>
    </row>
    <row r="29" spans="1:9" ht="12.75">
      <c r="A29" s="44"/>
      <c r="B29" s="44"/>
      <c r="C29" s="44" t="s">
        <v>104</v>
      </c>
      <c r="D29" s="44" t="s">
        <v>105</v>
      </c>
      <c r="E29" s="44"/>
      <c r="F29" s="40">
        <f>SUM(F30:F32)</f>
        <v>56592.729999999996</v>
      </c>
      <c r="G29" s="40">
        <f>SUM(G30:G32)</f>
        <v>0</v>
      </c>
      <c r="H29" s="40">
        <f>G29-F29</f>
        <v>-56592.729999999996</v>
      </c>
      <c r="I29" s="40">
        <f>H29/F29*100</f>
        <v>-100</v>
      </c>
    </row>
    <row r="30" spans="1:9" ht="12.75">
      <c r="A30" s="11" t="s">
        <v>60</v>
      </c>
      <c r="B30" s="11"/>
      <c r="C30" s="11" t="s">
        <v>106</v>
      </c>
      <c r="D30" s="11" t="s">
        <v>107</v>
      </c>
      <c r="E30" s="11"/>
      <c r="F30" s="41">
        <v>19100.14</v>
      </c>
      <c r="G30" s="41">
        <v>0</v>
      </c>
      <c r="H30" s="41">
        <f>G30-F30</f>
        <v>-19100.14</v>
      </c>
      <c r="I30" s="41">
        <f>H30/F30*100</f>
        <v>-100</v>
      </c>
    </row>
    <row r="31" spans="1:9" ht="12.75">
      <c r="A31" s="11" t="s">
        <v>110</v>
      </c>
      <c r="B31" s="11"/>
      <c r="C31" s="11" t="s">
        <v>111</v>
      </c>
      <c r="D31" s="11" t="s">
        <v>112</v>
      </c>
      <c r="E31" s="11"/>
      <c r="F31" s="41">
        <v>3777.09</v>
      </c>
      <c r="G31" s="41">
        <v>0</v>
      </c>
      <c r="H31" s="41">
        <f>G31-F31</f>
        <v>-3777.09</v>
      </c>
      <c r="I31" s="41">
        <f>H31/F31*100</f>
        <v>-100</v>
      </c>
    </row>
    <row r="32" spans="1:9" ht="12.75">
      <c r="A32" s="11" t="s">
        <v>113</v>
      </c>
      <c r="B32" s="11"/>
      <c r="C32" s="11" t="s">
        <v>114</v>
      </c>
      <c r="D32" s="11" t="s">
        <v>115</v>
      </c>
      <c r="E32" s="11"/>
      <c r="F32" s="41">
        <v>33715.5</v>
      </c>
      <c r="G32" s="41">
        <v>0</v>
      </c>
      <c r="H32" s="41">
        <f>G32-F32</f>
        <v>-33715.5</v>
      </c>
      <c r="I32" s="41">
        <f>H32/F32*100</f>
        <v>-100</v>
      </c>
    </row>
    <row r="33" spans="1:9" ht="12.75">
      <c r="A33" s="44"/>
      <c r="B33" s="44"/>
      <c r="C33" s="44" t="s">
        <v>116</v>
      </c>
      <c r="D33" s="44" t="s">
        <v>117</v>
      </c>
      <c r="E33" s="44"/>
      <c r="F33" s="40">
        <f>SUM(F34:F34)</f>
        <v>22992.8</v>
      </c>
      <c r="G33" s="40">
        <f>SUM(G34:G34)</f>
        <v>0</v>
      </c>
      <c r="H33" s="40">
        <f>G33-F33</f>
        <v>-22992.8</v>
      </c>
      <c r="I33" s="40">
        <f>H33/F33*100</f>
        <v>-100</v>
      </c>
    </row>
    <row r="34" spans="1:9" ht="12.75">
      <c r="A34" s="11" t="s">
        <v>67</v>
      </c>
      <c r="B34" s="11"/>
      <c r="C34" s="11" t="s">
        <v>119</v>
      </c>
      <c r="D34" s="11" t="s">
        <v>120</v>
      </c>
      <c r="E34" s="11"/>
      <c r="F34" s="41">
        <v>22992.8</v>
      </c>
      <c r="G34" s="41">
        <v>0</v>
      </c>
      <c r="H34" s="41">
        <f>G34-F34</f>
        <v>-22992.8</v>
      </c>
      <c r="I34" s="41">
        <f>H34/F34*100</f>
        <v>-100</v>
      </c>
    </row>
    <row r="35" spans="1:9" ht="12.75">
      <c r="A35" s="44"/>
      <c r="B35" s="44"/>
      <c r="C35" s="44" t="s">
        <v>123</v>
      </c>
      <c r="D35" s="44" t="s">
        <v>124</v>
      </c>
      <c r="E35" s="44"/>
      <c r="F35" s="40">
        <f>SUM(F36:F36)</f>
        <v>6030.76</v>
      </c>
      <c r="G35" s="40">
        <f>SUM(G36:G36)</f>
        <v>0</v>
      </c>
      <c r="H35" s="40">
        <f>G35-F35</f>
        <v>-6030.76</v>
      </c>
      <c r="I35" s="40">
        <f>H35/F35*100</f>
        <v>-100</v>
      </c>
    </row>
    <row r="36" spans="1:9" ht="12.75">
      <c r="A36" s="11" t="s">
        <v>125</v>
      </c>
      <c r="B36" s="11"/>
      <c r="C36" s="11" t="s">
        <v>126</v>
      </c>
      <c r="D36" s="11" t="s">
        <v>127</v>
      </c>
      <c r="E36" s="11"/>
      <c r="F36" s="41">
        <v>6030.76</v>
      </c>
      <c r="G36" s="41">
        <v>0</v>
      </c>
      <c r="H36" s="41">
        <f>G36-F36</f>
        <v>-6030.76</v>
      </c>
      <c r="I36" s="41">
        <f>H36/F36*100</f>
        <v>-100</v>
      </c>
    </row>
    <row r="37" spans="1:9" ht="12.75">
      <c r="A37" s="44"/>
      <c r="B37" s="44"/>
      <c r="C37" s="44"/>
      <c r="D37" s="44" t="s">
        <v>129</v>
      </c>
      <c r="E37" s="44"/>
      <c r="F37" s="40">
        <f>SUM(F38:F49)</f>
        <v>120432.59</v>
      </c>
      <c r="G37" s="40">
        <f>SUM(G38:G49)</f>
        <v>0</v>
      </c>
      <c r="H37" s="40">
        <f>G37-F37</f>
        <v>-120432.59</v>
      </c>
      <c r="I37" s="40">
        <f>H37/F37*100</f>
        <v>-100</v>
      </c>
    </row>
    <row r="38" spans="1:9" ht="12.75">
      <c r="A38" s="11" t="s">
        <v>73</v>
      </c>
      <c r="B38" s="11"/>
      <c r="C38" s="11" t="s">
        <v>131</v>
      </c>
      <c r="D38" s="11" t="s">
        <v>132</v>
      </c>
      <c r="E38" s="11"/>
      <c r="F38" s="41">
        <v>16455.1</v>
      </c>
      <c r="G38" s="41">
        <v>0</v>
      </c>
      <c r="H38" s="41">
        <f>G38-F38</f>
        <v>-16455.1</v>
      </c>
      <c r="I38" s="41">
        <f>H38/F38*100</f>
        <v>-100</v>
      </c>
    </row>
    <row r="39" spans="1:9" ht="12.75">
      <c r="A39" s="11" t="s">
        <v>137</v>
      </c>
      <c r="B39" s="11"/>
      <c r="C39" s="11" t="s">
        <v>138</v>
      </c>
      <c r="D39" s="11" t="s">
        <v>139</v>
      </c>
      <c r="E39" s="11"/>
      <c r="F39" s="41">
        <v>3790.93</v>
      </c>
      <c r="G39" s="41">
        <v>0</v>
      </c>
      <c r="H39" s="41">
        <f>G39-F39</f>
        <v>-3790.93</v>
      </c>
      <c r="I39" s="41">
        <f>H39/F39*100</f>
        <v>-100</v>
      </c>
    </row>
    <row r="40" spans="1:9" ht="12.75">
      <c r="A40" s="11" t="s">
        <v>140</v>
      </c>
      <c r="B40" s="11"/>
      <c r="C40" s="11" t="s">
        <v>141</v>
      </c>
      <c r="D40" s="11" t="s">
        <v>142</v>
      </c>
      <c r="E40" s="11"/>
      <c r="F40" s="41">
        <v>3790.93</v>
      </c>
      <c r="G40" s="41">
        <v>0</v>
      </c>
      <c r="H40" s="41">
        <f>G40-F40</f>
        <v>-3790.93</v>
      </c>
      <c r="I40" s="41">
        <f>H40/F40*100</f>
        <v>-100</v>
      </c>
    </row>
    <row r="41" spans="1:9" ht="12.75">
      <c r="A41" s="11" t="s">
        <v>143</v>
      </c>
      <c r="B41" s="11"/>
      <c r="C41" s="11" t="s">
        <v>144</v>
      </c>
      <c r="D41" s="11" t="s">
        <v>145</v>
      </c>
      <c r="E41" s="11"/>
      <c r="F41" s="41">
        <v>4065.37</v>
      </c>
      <c r="G41" s="41">
        <v>0</v>
      </c>
      <c r="H41" s="41">
        <f>G41-F41</f>
        <v>-4065.37</v>
      </c>
      <c r="I41" s="41">
        <f>H41/F41*100</f>
        <v>-100</v>
      </c>
    </row>
    <row r="42" spans="1:9" ht="12.75">
      <c r="A42" s="11" t="s">
        <v>146</v>
      </c>
      <c r="B42" s="11"/>
      <c r="C42" s="11" t="s">
        <v>147</v>
      </c>
      <c r="D42" s="11" t="s">
        <v>148</v>
      </c>
      <c r="E42" s="11"/>
      <c r="F42" s="41">
        <v>15605.41</v>
      </c>
      <c r="G42" s="41">
        <v>0</v>
      </c>
      <c r="H42" s="41">
        <f>G42-F42</f>
        <v>-15605.41</v>
      </c>
      <c r="I42" s="41">
        <f>H42/F42*100</f>
        <v>-100</v>
      </c>
    </row>
    <row r="43" spans="1:9" ht="12.75">
      <c r="A43" s="11" t="s">
        <v>149</v>
      </c>
      <c r="B43" s="11"/>
      <c r="C43" s="11" t="s">
        <v>150</v>
      </c>
      <c r="D43" s="11" t="s">
        <v>192</v>
      </c>
      <c r="E43" s="11"/>
      <c r="F43" s="41">
        <v>1740.4</v>
      </c>
      <c r="G43" s="41">
        <v>0</v>
      </c>
      <c r="H43" s="41">
        <f>G43-F43</f>
        <v>-1740.4</v>
      </c>
      <c r="I43" s="41">
        <f>H43/F43*100</f>
        <v>-100</v>
      </c>
    </row>
    <row r="44" spans="1:9" ht="12.75">
      <c r="A44" s="11" t="s">
        <v>153</v>
      </c>
      <c r="B44" s="11"/>
      <c r="C44" s="11" t="s">
        <v>154</v>
      </c>
      <c r="D44" s="11" t="s">
        <v>155</v>
      </c>
      <c r="E44" s="11"/>
      <c r="F44" s="41">
        <v>17916.08</v>
      </c>
      <c r="G44" s="41">
        <v>0</v>
      </c>
      <c r="H44" s="41">
        <f>G44-F44</f>
        <v>-17916.08</v>
      </c>
      <c r="I44" s="41">
        <f>H44/F44*100</f>
        <v>-100</v>
      </c>
    </row>
    <row r="45" spans="1:9" ht="12.75">
      <c r="A45" s="11" t="s">
        <v>156</v>
      </c>
      <c r="B45" s="11"/>
      <c r="C45" s="11" t="s">
        <v>157</v>
      </c>
      <c r="D45" s="11" t="s">
        <v>158</v>
      </c>
      <c r="E45" s="11"/>
      <c r="F45" s="41">
        <v>3436.52</v>
      </c>
      <c r="G45" s="41">
        <v>0</v>
      </c>
      <c r="H45" s="41">
        <f>G45-F45</f>
        <v>-3436.52</v>
      </c>
      <c r="I45" s="41">
        <f>H45/F45*100</f>
        <v>-100</v>
      </c>
    </row>
    <row r="46" spans="1:9" ht="12.75">
      <c r="A46" s="11" t="s">
        <v>159</v>
      </c>
      <c r="B46" s="11"/>
      <c r="C46" s="11" t="s">
        <v>160</v>
      </c>
      <c r="D46" s="11" t="s">
        <v>161</v>
      </c>
      <c r="E46" s="11"/>
      <c r="F46" s="41">
        <v>10581.48</v>
      </c>
      <c r="G46" s="41">
        <v>0</v>
      </c>
      <c r="H46" s="41">
        <f>G46-F46</f>
        <v>-10581.48</v>
      </c>
      <c r="I46" s="41">
        <f>H46/F46*100</f>
        <v>-100</v>
      </c>
    </row>
    <row r="47" spans="1:9" ht="12.75">
      <c r="A47" s="11" t="s">
        <v>162</v>
      </c>
      <c r="B47" s="11"/>
      <c r="C47" s="11" t="s">
        <v>163</v>
      </c>
      <c r="D47" s="11" t="s">
        <v>164</v>
      </c>
      <c r="E47" s="11"/>
      <c r="F47" s="41">
        <v>7012.13</v>
      </c>
      <c r="G47" s="41">
        <v>0</v>
      </c>
      <c r="H47" s="41">
        <f>G47-F47</f>
        <v>-7012.13</v>
      </c>
      <c r="I47" s="41">
        <f>H47/F47*100</f>
        <v>-100</v>
      </c>
    </row>
    <row r="48" spans="1:9" ht="12.75">
      <c r="A48" s="11" t="s">
        <v>165</v>
      </c>
      <c r="B48" s="11"/>
      <c r="C48" s="11" t="s">
        <v>166</v>
      </c>
      <c r="D48" s="11" t="s">
        <v>167</v>
      </c>
      <c r="E48" s="11"/>
      <c r="F48" s="41">
        <v>32039</v>
      </c>
      <c r="G48" s="41">
        <v>0</v>
      </c>
      <c r="H48" s="41">
        <f>G48-F48</f>
        <v>-32039</v>
      </c>
      <c r="I48" s="41">
        <f>H48/F48*100</f>
        <v>-100</v>
      </c>
    </row>
    <row r="49" spans="1:9" ht="12.75">
      <c r="A49" s="11" t="s">
        <v>168</v>
      </c>
      <c r="B49" s="11"/>
      <c r="C49" s="11" t="s">
        <v>169</v>
      </c>
      <c r="D49" s="11" t="s">
        <v>170</v>
      </c>
      <c r="E49" s="11"/>
      <c r="F49" s="41">
        <v>3999.24</v>
      </c>
      <c r="G49" s="41">
        <v>0</v>
      </c>
      <c r="H49" s="41">
        <f>G49-F49</f>
        <v>-3999.24</v>
      </c>
      <c r="I49" s="41">
        <f>H49/F49*100</f>
        <v>-100</v>
      </c>
    </row>
  </sheetData>
  <sheetProtection selectLockedCells="1" selectUnlockedCells="1"/>
  <mergeCells count="65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I8" sqref="I8"/>
    </sheetView>
  </sheetViews>
  <sheetFormatPr defaultColWidth="12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11.57421875" style="0" customWidth="1"/>
  </cols>
  <sheetData>
    <row r="1" spans="1:9" ht="72.75" customHeight="1">
      <c r="A1" s="67" t="s">
        <v>193</v>
      </c>
      <c r="B1" s="67"/>
      <c r="C1" s="67"/>
      <c r="D1" s="67"/>
      <c r="E1" s="67"/>
      <c r="F1" s="67"/>
      <c r="G1" s="67"/>
      <c r="H1" s="67"/>
      <c r="I1" s="67"/>
    </row>
    <row r="2" spans="1:10" ht="12.75" customHeight="1">
      <c r="A2" s="3" t="s">
        <v>1</v>
      </c>
      <c r="B2" s="3"/>
      <c r="C2" s="4" t="s">
        <v>2</v>
      </c>
      <c r="D2" s="4"/>
      <c r="E2" s="6" t="s">
        <v>4</v>
      </c>
      <c r="F2" s="6"/>
      <c r="G2" s="6"/>
      <c r="H2" s="6" t="s">
        <v>194</v>
      </c>
      <c r="I2" s="68"/>
      <c r="J2" s="8"/>
    </row>
    <row r="3" spans="1:10" ht="12.75">
      <c r="A3" s="3"/>
      <c r="B3" s="3"/>
      <c r="C3" s="4"/>
      <c r="D3" s="4"/>
      <c r="E3" s="6"/>
      <c r="F3" s="6"/>
      <c r="G3" s="6"/>
      <c r="H3" s="6"/>
      <c r="I3" s="68"/>
      <c r="J3" s="8"/>
    </row>
    <row r="4" spans="1:10" ht="12.75" customHeight="1">
      <c r="A4" s="9" t="s">
        <v>5</v>
      </c>
      <c r="B4" s="9"/>
      <c r="C4" s="10" t="s">
        <v>6</v>
      </c>
      <c r="D4" s="10"/>
      <c r="E4" s="10" t="s">
        <v>8</v>
      </c>
      <c r="F4" s="10"/>
      <c r="G4" s="10"/>
      <c r="H4" s="10" t="s">
        <v>194</v>
      </c>
      <c r="I4" s="69"/>
      <c r="J4" s="8"/>
    </row>
    <row r="5" spans="1:10" ht="12.75">
      <c r="A5" s="9"/>
      <c r="B5" s="9"/>
      <c r="C5" s="10"/>
      <c r="D5" s="10"/>
      <c r="E5" s="10"/>
      <c r="F5" s="10"/>
      <c r="G5" s="10"/>
      <c r="H5" s="10"/>
      <c r="I5" s="69"/>
      <c r="J5" s="8"/>
    </row>
    <row r="6" spans="1:10" ht="12.75" customHeight="1">
      <c r="A6" s="9" t="s">
        <v>9</v>
      </c>
      <c r="B6" s="9"/>
      <c r="C6" s="10" t="s">
        <v>10</v>
      </c>
      <c r="D6" s="10"/>
      <c r="E6" s="10" t="s">
        <v>12</v>
      </c>
      <c r="F6" s="10"/>
      <c r="G6" s="10"/>
      <c r="H6" s="10" t="s">
        <v>194</v>
      </c>
      <c r="I6" s="69"/>
      <c r="J6" s="8"/>
    </row>
    <row r="7" spans="1:10" ht="12.75">
      <c r="A7" s="9"/>
      <c r="B7" s="9"/>
      <c r="C7" s="10"/>
      <c r="D7" s="10"/>
      <c r="E7" s="10"/>
      <c r="F7" s="10"/>
      <c r="G7" s="10"/>
      <c r="H7" s="10"/>
      <c r="I7" s="69"/>
      <c r="J7" s="8"/>
    </row>
    <row r="8" spans="1:10" ht="12.75" customHeight="1">
      <c r="A8" s="9" t="s">
        <v>7</v>
      </c>
      <c r="B8" s="9"/>
      <c r="C8" s="12">
        <v>42095</v>
      </c>
      <c r="D8" s="12"/>
      <c r="E8" s="10" t="s">
        <v>11</v>
      </c>
      <c r="F8" s="14"/>
      <c r="G8" s="14"/>
      <c r="H8" s="11" t="s">
        <v>195</v>
      </c>
      <c r="I8" s="69" t="s">
        <v>168</v>
      </c>
      <c r="J8" s="8"/>
    </row>
    <row r="9" spans="1:10" ht="12.75">
      <c r="A9" s="9"/>
      <c r="B9" s="9"/>
      <c r="C9" s="12"/>
      <c r="D9" s="12"/>
      <c r="E9" s="10"/>
      <c r="F9" s="10"/>
      <c r="G9" s="14"/>
      <c r="H9" s="11"/>
      <c r="I9" s="69"/>
      <c r="J9" s="8"/>
    </row>
    <row r="10" spans="1:10" ht="12.75" customHeight="1">
      <c r="A10" s="70" t="s">
        <v>13</v>
      </c>
      <c r="B10" s="70"/>
      <c r="C10" s="71"/>
      <c r="D10" s="71"/>
      <c r="E10" s="71" t="s">
        <v>15</v>
      </c>
      <c r="F10" s="71"/>
      <c r="G10" s="71"/>
      <c r="H10" s="45" t="s">
        <v>196</v>
      </c>
      <c r="I10" s="72">
        <v>42013</v>
      </c>
      <c r="J10" s="8"/>
    </row>
    <row r="11" spans="1:10" ht="12.75">
      <c r="A11" s="70"/>
      <c r="B11" s="70"/>
      <c r="C11" s="71"/>
      <c r="D11" s="71"/>
      <c r="E11" s="71"/>
      <c r="F11" s="71"/>
      <c r="G11" s="71"/>
      <c r="H11" s="45"/>
      <c r="I11" s="72"/>
      <c r="J11" s="8"/>
    </row>
    <row r="12" spans="1:9" ht="23.25" customHeight="1">
      <c r="A12" s="73" t="s">
        <v>197</v>
      </c>
      <c r="B12" s="73"/>
      <c r="C12" s="73"/>
      <c r="D12" s="73"/>
      <c r="E12" s="73"/>
      <c r="F12" s="73"/>
      <c r="G12" s="73"/>
      <c r="H12" s="73"/>
      <c r="I12" s="73"/>
    </row>
    <row r="13" spans="1:10" ht="26.25" customHeight="1">
      <c r="A13" s="74" t="s">
        <v>198</v>
      </c>
      <c r="B13" s="75" t="s">
        <v>199</v>
      </c>
      <c r="C13" s="75"/>
      <c r="D13" s="74" t="s">
        <v>200</v>
      </c>
      <c r="E13" s="75" t="s">
        <v>201</v>
      </c>
      <c r="F13" s="75"/>
      <c r="G13" s="74" t="s">
        <v>202</v>
      </c>
      <c r="H13" s="75" t="s">
        <v>203</v>
      </c>
      <c r="I13" s="75"/>
      <c r="J13" s="8"/>
    </row>
    <row r="14" spans="1:10" ht="15" customHeight="1">
      <c r="A14" s="76" t="s">
        <v>204</v>
      </c>
      <c r="B14" s="77" t="s">
        <v>205</v>
      </c>
      <c r="C14" s="78">
        <f>SUM('Stavební rozpočet'!R12:R50)</f>
        <v>0</v>
      </c>
      <c r="D14" s="77" t="s">
        <v>206</v>
      </c>
      <c r="E14" s="77"/>
      <c r="F14" s="78">
        <v>0</v>
      </c>
      <c r="G14" s="77" t="s">
        <v>207</v>
      </c>
      <c r="H14" s="77"/>
      <c r="I14" s="78">
        <v>0</v>
      </c>
      <c r="J14" s="8"/>
    </row>
    <row r="15" spans="1:10" ht="15" customHeight="1">
      <c r="A15" s="79"/>
      <c r="B15" s="77" t="s">
        <v>30</v>
      </c>
      <c r="C15" s="78">
        <f>SUM('Stavební rozpočet'!S12:S50)</f>
        <v>0</v>
      </c>
      <c r="D15" s="77" t="s">
        <v>208</v>
      </c>
      <c r="E15" s="77"/>
      <c r="F15" s="78">
        <v>0</v>
      </c>
      <c r="G15" s="77" t="s">
        <v>209</v>
      </c>
      <c r="H15" s="77"/>
      <c r="I15" s="78">
        <v>0</v>
      </c>
      <c r="J15" s="8"/>
    </row>
    <row r="16" spans="1:10" ht="15" customHeight="1">
      <c r="A16" s="76" t="s">
        <v>210</v>
      </c>
      <c r="B16" s="77" t="s">
        <v>205</v>
      </c>
      <c r="C16" s="78">
        <f>SUM('Stavební rozpočet'!T12:T50)</f>
        <v>0</v>
      </c>
      <c r="D16" s="77" t="s">
        <v>211</v>
      </c>
      <c r="E16" s="77"/>
      <c r="F16" s="78">
        <v>0</v>
      </c>
      <c r="G16" s="77" t="s">
        <v>212</v>
      </c>
      <c r="H16" s="77"/>
      <c r="I16" s="78">
        <v>0</v>
      </c>
      <c r="J16" s="8"/>
    </row>
    <row r="17" spans="1:10" ht="15" customHeight="1">
      <c r="A17" s="79"/>
      <c r="B17" s="77" t="s">
        <v>30</v>
      </c>
      <c r="C17" s="78">
        <f>SUM('Stavební rozpočet'!U12:U50)</f>
        <v>0</v>
      </c>
      <c r="D17" s="77"/>
      <c r="E17" s="77"/>
      <c r="F17" s="80"/>
      <c r="G17" s="77" t="s">
        <v>213</v>
      </c>
      <c r="H17" s="77"/>
      <c r="I17" s="78">
        <v>0</v>
      </c>
      <c r="J17" s="8"/>
    </row>
    <row r="18" spans="1:10" ht="15" customHeight="1">
      <c r="A18" s="76" t="s">
        <v>214</v>
      </c>
      <c r="B18" s="77" t="s">
        <v>205</v>
      </c>
      <c r="C18" s="78">
        <f>SUM('Stavební rozpočet'!V12:V50)</f>
        <v>0</v>
      </c>
      <c r="D18" s="77"/>
      <c r="E18" s="77"/>
      <c r="F18" s="80"/>
      <c r="G18" s="77" t="s">
        <v>215</v>
      </c>
      <c r="H18" s="77"/>
      <c r="I18" s="78">
        <v>0</v>
      </c>
      <c r="J18" s="8"/>
    </row>
    <row r="19" spans="1:10" ht="15" customHeight="1">
      <c r="A19" s="79"/>
      <c r="B19" s="77" t="s">
        <v>30</v>
      </c>
      <c r="C19" s="78">
        <f>SUM('Stavební rozpočet'!W12:W50)</f>
        <v>0</v>
      </c>
      <c r="D19" s="77"/>
      <c r="E19" s="77"/>
      <c r="F19" s="80"/>
      <c r="G19" s="77" t="s">
        <v>216</v>
      </c>
      <c r="H19" s="77"/>
      <c r="I19" s="78">
        <v>0</v>
      </c>
      <c r="J19" s="8"/>
    </row>
    <row r="20" spans="1:10" ht="15" customHeight="1">
      <c r="A20" s="81" t="s">
        <v>129</v>
      </c>
      <c r="B20" s="81"/>
      <c r="C20" s="78">
        <f>SUM('Stavební rozpočet'!X12:X50)</f>
        <v>0</v>
      </c>
      <c r="D20" s="77"/>
      <c r="E20" s="77"/>
      <c r="F20" s="80"/>
      <c r="G20" s="77"/>
      <c r="H20" s="77"/>
      <c r="I20" s="80"/>
      <c r="J20" s="8"/>
    </row>
    <row r="21" spans="1:10" ht="15" customHeight="1">
      <c r="A21" s="81" t="s">
        <v>217</v>
      </c>
      <c r="B21" s="81"/>
      <c r="C21" s="78">
        <f>SUM('Stavební rozpočet'!P12:P50)</f>
        <v>0</v>
      </c>
      <c r="D21" s="77"/>
      <c r="E21" s="77"/>
      <c r="F21" s="80"/>
      <c r="G21" s="77"/>
      <c r="H21" s="77"/>
      <c r="I21" s="80"/>
      <c r="J21" s="8"/>
    </row>
    <row r="22" spans="1:10" ht="16.5" customHeight="1">
      <c r="A22" s="81" t="s">
        <v>218</v>
      </c>
      <c r="B22" s="81"/>
      <c r="C22" s="78">
        <f>SUM(C14:C21)</f>
        <v>0</v>
      </c>
      <c r="D22" s="81" t="s">
        <v>219</v>
      </c>
      <c r="E22" s="81"/>
      <c r="F22" s="78">
        <f>SUM(F14:F21)</f>
        <v>0</v>
      </c>
      <c r="G22" s="81" t="s">
        <v>220</v>
      </c>
      <c r="H22" s="81"/>
      <c r="I22" s="78">
        <f>SUM(I14:I21)</f>
        <v>0</v>
      </c>
      <c r="J22" s="8"/>
    </row>
    <row r="23" spans="1:10" ht="15" customHeight="1">
      <c r="A23" s="48"/>
      <c r="B23" s="48"/>
      <c r="C23" s="82"/>
      <c r="D23" s="81" t="s">
        <v>221</v>
      </c>
      <c r="E23" s="81"/>
      <c r="F23" s="83">
        <v>0</v>
      </c>
      <c r="G23" s="81" t="s">
        <v>222</v>
      </c>
      <c r="H23" s="81"/>
      <c r="I23" s="78">
        <v>0</v>
      </c>
      <c r="J23" s="8"/>
    </row>
    <row r="24" spans="4:9" ht="15" customHeight="1">
      <c r="D24" s="48"/>
      <c r="E24" s="48"/>
      <c r="F24" s="84"/>
      <c r="G24" s="81" t="s">
        <v>223</v>
      </c>
      <c r="H24" s="81"/>
      <c r="I24" s="85"/>
    </row>
    <row r="25" spans="6:10" ht="15" customHeight="1">
      <c r="F25" s="86"/>
      <c r="G25" s="81" t="s">
        <v>224</v>
      </c>
      <c r="H25" s="81"/>
      <c r="I25" s="78">
        <v>0</v>
      </c>
      <c r="J25" s="8"/>
    </row>
    <row r="26" spans="1:9" ht="12.75">
      <c r="A26" s="53"/>
      <c r="B26" s="53"/>
      <c r="C26" s="53"/>
      <c r="G26" s="48"/>
      <c r="H26" s="48"/>
      <c r="I26" s="48"/>
    </row>
    <row r="27" spans="1:9" ht="15" customHeight="1">
      <c r="A27" s="87" t="s">
        <v>225</v>
      </c>
      <c r="B27" s="87"/>
      <c r="C27" s="88">
        <f>SUM('Stavební rozpočet'!Z12:Z50)</f>
        <v>0</v>
      </c>
      <c r="D27" s="89"/>
      <c r="E27" s="53"/>
      <c r="F27" s="53"/>
      <c r="G27" s="53"/>
      <c r="H27" s="53"/>
      <c r="I27" s="53"/>
    </row>
    <row r="28" spans="1:10" ht="15" customHeight="1">
      <c r="A28" s="87" t="s">
        <v>226</v>
      </c>
      <c r="B28" s="87"/>
      <c r="C28" s="88">
        <f>SUM('Stavební rozpočet'!AA12:AA50)</f>
        <v>0</v>
      </c>
      <c r="D28" s="87" t="s">
        <v>227</v>
      </c>
      <c r="E28" s="87"/>
      <c r="F28" s="88">
        <f>ROUND(C28*(15/100),2)</f>
        <v>0</v>
      </c>
      <c r="G28" s="87" t="s">
        <v>228</v>
      </c>
      <c r="H28" s="87"/>
      <c r="I28" s="88">
        <f>SUM(C27:C29)</f>
        <v>0</v>
      </c>
      <c r="J28" s="8"/>
    </row>
    <row r="29" spans="1:10" ht="15" customHeight="1">
      <c r="A29" s="87" t="s">
        <v>229</v>
      </c>
      <c r="B29" s="87"/>
      <c r="C29" s="88">
        <f>SUM('Stavební rozpočet'!AB12:AB50)+(F22+I22+F23+I23+I24+I25)</f>
        <v>0</v>
      </c>
      <c r="D29" s="87" t="s">
        <v>230</v>
      </c>
      <c r="E29" s="87"/>
      <c r="F29" s="88">
        <f>ROUND(C29*(21/100),2)</f>
        <v>0</v>
      </c>
      <c r="G29" s="87" t="s">
        <v>231</v>
      </c>
      <c r="H29" s="87"/>
      <c r="I29" s="88">
        <f>SUM(F28:F29)+I28</f>
        <v>0</v>
      </c>
      <c r="J29" s="8"/>
    </row>
    <row r="30" spans="1:9" ht="12.75">
      <c r="A30" s="90"/>
      <c r="B30" s="90"/>
      <c r="C30" s="90"/>
      <c r="D30" s="90"/>
      <c r="E30" s="90"/>
      <c r="F30" s="90"/>
      <c r="G30" s="90"/>
      <c r="H30" s="90"/>
      <c r="I30" s="90"/>
    </row>
    <row r="31" spans="1:10" ht="14.25" customHeight="1">
      <c r="A31" s="91" t="s">
        <v>232</v>
      </c>
      <c r="B31" s="91"/>
      <c r="C31" s="91"/>
      <c r="D31" s="91" t="s">
        <v>233</v>
      </c>
      <c r="E31" s="91"/>
      <c r="F31" s="91"/>
      <c r="G31" s="91" t="s">
        <v>234</v>
      </c>
      <c r="H31" s="91"/>
      <c r="I31" s="91"/>
      <c r="J31" s="26"/>
    </row>
    <row r="32" spans="1:10" ht="14.25" customHeight="1">
      <c r="A32" s="92"/>
      <c r="B32" s="92"/>
      <c r="C32" s="92"/>
      <c r="D32" s="92"/>
      <c r="E32" s="92"/>
      <c r="F32" s="92"/>
      <c r="G32" s="92"/>
      <c r="H32" s="92"/>
      <c r="I32" s="92"/>
      <c r="J32" s="26"/>
    </row>
    <row r="33" spans="1:10" ht="14.25" customHeight="1">
      <c r="A33" s="92"/>
      <c r="B33" s="92"/>
      <c r="C33" s="92"/>
      <c r="D33" s="92"/>
      <c r="E33" s="92"/>
      <c r="F33" s="92"/>
      <c r="G33" s="92"/>
      <c r="H33" s="92"/>
      <c r="I33" s="92"/>
      <c r="J33" s="26"/>
    </row>
    <row r="34" spans="1:10" ht="14.25" customHeight="1">
      <c r="A34" s="92"/>
      <c r="B34" s="92"/>
      <c r="C34" s="92"/>
      <c r="D34" s="92"/>
      <c r="E34" s="92"/>
      <c r="F34" s="92"/>
      <c r="G34" s="92"/>
      <c r="H34" s="92"/>
      <c r="I34" s="92"/>
      <c r="J34" s="26"/>
    </row>
    <row r="35" spans="1:10" ht="14.25" customHeight="1">
      <c r="A35" s="93" t="s">
        <v>235</v>
      </c>
      <c r="B35" s="93"/>
      <c r="C35" s="93"/>
      <c r="D35" s="93" t="s">
        <v>235</v>
      </c>
      <c r="E35" s="93"/>
      <c r="F35" s="93"/>
      <c r="G35" s="93" t="s">
        <v>235</v>
      </c>
      <c r="H35" s="93"/>
      <c r="I35" s="93"/>
      <c r="J35" s="26"/>
    </row>
    <row r="36" spans="1:9" ht="11.25" customHeight="1">
      <c r="A36" s="94"/>
      <c r="B36" s="61"/>
      <c r="C36" s="61"/>
      <c r="D36" s="61"/>
      <c r="E36" s="61"/>
      <c r="F36" s="61"/>
      <c r="G36" s="61"/>
      <c r="H36" s="61"/>
      <c r="I36" s="61"/>
    </row>
  </sheetData>
  <sheetProtection selectLockedCells="1" selectUnlockedCells="1"/>
  <mergeCells count="8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2015-01-12T08:23:34Z</dcterms:created>
  <dcterms:modified xsi:type="dcterms:W3CDTF">2015-01-13T16:53:02Z</dcterms:modified>
  <cp:category/>
  <cp:version/>
  <cp:contentType/>
  <cp:contentStatus/>
  <cp:revision>2</cp:revision>
</cp:coreProperties>
</file>